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bud10\Мои документы\РЕШЕНИЯ О БЮДЖЕТЕ\Решение о бюджете на 2025 год и плановый период 2026,2027\"/>
    </mc:Choice>
  </mc:AlternateContent>
  <bookViews>
    <workbookView xWindow="-105" yWindow="-105" windowWidth="23250" windowHeight="12450" tabRatio="599" activeTab="1"/>
  </bookViews>
  <sheets>
    <sheet name="РП" sheetId="4" r:id="rId1"/>
    <sheet name="Ведомственная структура" sheetId="3" r:id="rId2"/>
    <sheet name="программы" sheetId="5" r:id="rId3"/>
  </sheets>
  <definedNames>
    <definedName name="_xlnm.Print_Area" localSheetId="1">'Ведомственная структура'!$A$1:$T$772</definedName>
    <definedName name="_xlnm.Print_Area" localSheetId="2">программы!$B$1:$X$487</definedName>
    <definedName name="_xlnm.Print_Area" localSheetId="0">РП!$A$1:$Z$65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9" i="5" l="1"/>
  <c r="L179" i="5"/>
  <c r="M179" i="5"/>
  <c r="N179" i="5"/>
  <c r="O179" i="5"/>
  <c r="P179" i="5"/>
  <c r="Q179" i="5"/>
  <c r="R179" i="5"/>
  <c r="S179" i="5"/>
  <c r="T179" i="5"/>
  <c r="U179" i="5"/>
  <c r="V179" i="5"/>
  <c r="W179" i="5"/>
  <c r="X179" i="5"/>
  <c r="J179" i="5"/>
  <c r="M88" i="3"/>
  <c r="N88" i="3"/>
  <c r="O88" i="3"/>
  <c r="P88" i="3"/>
  <c r="Q88" i="3"/>
  <c r="R88" i="3"/>
  <c r="S88" i="3"/>
  <c r="T88" i="3"/>
  <c r="L88" i="3"/>
  <c r="U443" i="5" l="1"/>
  <c r="P443" i="5"/>
  <c r="T745" i="3"/>
  <c r="T696" i="3"/>
  <c r="T656" i="3"/>
  <c r="T600" i="3"/>
  <c r="Q745" i="3"/>
  <c r="Q696" i="3"/>
  <c r="Q656" i="3"/>
  <c r="Q600" i="3"/>
  <c r="N745" i="3"/>
  <c r="N696" i="3"/>
  <c r="N656" i="3"/>
  <c r="N600" i="3"/>
  <c r="X61" i="5" l="1"/>
  <c r="T553" i="3"/>
  <c r="P229" i="5"/>
  <c r="N105" i="3"/>
  <c r="X182" i="5"/>
  <c r="U182" i="5"/>
  <c r="P182" i="5"/>
  <c r="T37" i="3"/>
  <c r="Q37" i="3"/>
  <c r="N37" i="3"/>
  <c r="X262" i="5"/>
  <c r="U262" i="5"/>
  <c r="P262" i="5"/>
  <c r="T86" i="3"/>
  <c r="Q86" i="3"/>
  <c r="N86" i="3"/>
  <c r="S296" i="5" l="1"/>
  <c r="S295" i="5" s="1"/>
  <c r="S294" i="5" s="1"/>
  <c r="L296" i="5"/>
  <c r="X295" i="5"/>
  <c r="X294" i="5" s="1"/>
  <c r="W295" i="5"/>
  <c r="W294" i="5" s="1"/>
  <c r="V295" i="5"/>
  <c r="V294" i="5" s="1"/>
  <c r="U295" i="5"/>
  <c r="T295" i="5"/>
  <c r="T294" i="5" s="1"/>
  <c r="R295" i="5"/>
  <c r="R294" i="5" s="1"/>
  <c r="Q295" i="5"/>
  <c r="P295" i="5"/>
  <c r="P294" i="5" s="1"/>
  <c r="O295" i="5"/>
  <c r="O294" i="5" s="1"/>
  <c r="L295" i="5"/>
  <c r="L294" i="5" s="1"/>
  <c r="K295" i="5"/>
  <c r="J295" i="5"/>
  <c r="J294" i="5" s="1"/>
  <c r="U294" i="5"/>
  <c r="Q294" i="5"/>
  <c r="K294" i="5"/>
  <c r="P164" i="5" l="1"/>
  <c r="N118" i="3" l="1"/>
  <c r="L117" i="3"/>
  <c r="L116" i="3" s="1"/>
  <c r="L115" i="3" s="1"/>
  <c r="T117" i="3"/>
  <c r="S117" i="3"/>
  <c r="S116" i="3" s="1"/>
  <c r="S115" i="3" s="1"/>
  <c r="R117" i="3"/>
  <c r="Q117" i="3"/>
  <c r="Q116" i="3" s="1"/>
  <c r="Q115" i="3" s="1"/>
  <c r="P117" i="3"/>
  <c r="O117" i="3"/>
  <c r="O116" i="3" s="1"/>
  <c r="O115" i="3" s="1"/>
  <c r="N117" i="3"/>
  <c r="M117" i="3"/>
  <c r="M116" i="3" s="1"/>
  <c r="M115" i="3" s="1"/>
  <c r="T116" i="3"/>
  <c r="T115" i="3" s="1"/>
  <c r="R116" i="3"/>
  <c r="R115" i="3" s="1"/>
  <c r="P116" i="3"/>
  <c r="P115" i="3" s="1"/>
  <c r="N116" i="3"/>
  <c r="N115" i="3" s="1"/>
  <c r="N249" i="3" l="1"/>
  <c r="Q249" i="3"/>
  <c r="X214" i="5" l="1"/>
  <c r="X213" i="5" s="1"/>
  <c r="X212" i="5"/>
  <c r="X211" i="5"/>
  <c r="W206" i="5"/>
  <c r="W205" i="5" s="1"/>
  <c r="W213" i="5"/>
  <c r="U214" i="5"/>
  <c r="U213" i="5" s="1"/>
  <c r="U212" i="5"/>
  <c r="U211" i="5"/>
  <c r="T213" i="5"/>
  <c r="T209" i="5"/>
  <c r="T206" i="5"/>
  <c r="T205" i="5" s="1"/>
  <c r="X482" i="5"/>
  <c r="W482" i="5"/>
  <c r="X481" i="5"/>
  <c r="W481" i="5"/>
  <c r="X479" i="5"/>
  <c r="W479" i="5"/>
  <c r="X478" i="5"/>
  <c r="W478" i="5"/>
  <c r="X475" i="5"/>
  <c r="W475" i="5"/>
  <c r="X474" i="5"/>
  <c r="W474" i="5"/>
  <c r="X472" i="5"/>
  <c r="W472" i="5"/>
  <c r="X471" i="5"/>
  <c r="W471" i="5"/>
  <c r="X469" i="5"/>
  <c r="W469" i="5"/>
  <c r="X468" i="5"/>
  <c r="W468" i="5"/>
  <c r="X466" i="5"/>
  <c r="W466" i="5"/>
  <c r="W463" i="5" s="1"/>
  <c r="W456" i="5" s="1"/>
  <c r="X465" i="5"/>
  <c r="X464" i="5"/>
  <c r="W464" i="5"/>
  <c r="X463" i="5"/>
  <c r="X456" i="5" s="1"/>
  <c r="X461" i="5"/>
  <c r="W461" i="5"/>
  <c r="X460" i="5"/>
  <c r="W460" i="5"/>
  <c r="X459" i="5"/>
  <c r="W459" i="5"/>
  <c r="X458" i="5"/>
  <c r="W458" i="5"/>
  <c r="X457" i="5"/>
  <c r="W457" i="5"/>
  <c r="X450" i="5"/>
  <c r="W450" i="5"/>
  <c r="X448" i="5"/>
  <c r="W448" i="5"/>
  <c r="X447" i="5"/>
  <c r="W447" i="5"/>
  <c r="X446" i="5"/>
  <c r="W446" i="5"/>
  <c r="W442" i="5"/>
  <c r="X440" i="5"/>
  <c r="W440" i="5"/>
  <c r="W439" i="5"/>
  <c r="W438" i="5"/>
  <c r="X435" i="5"/>
  <c r="W435" i="5"/>
  <c r="X434" i="5"/>
  <c r="W434" i="5"/>
  <c r="X433" i="5"/>
  <c r="X432" i="5" s="1"/>
  <c r="X431" i="5" s="1"/>
  <c r="W432" i="5"/>
  <c r="W431" i="5" s="1"/>
  <c r="X429" i="5"/>
  <c r="W429" i="5"/>
  <c r="X428" i="5"/>
  <c r="W428" i="5"/>
  <c r="X426" i="5"/>
  <c r="W426" i="5"/>
  <c r="X424" i="5"/>
  <c r="W424" i="5"/>
  <c r="X423" i="5"/>
  <c r="X422" i="5" s="1"/>
  <c r="X419" i="5" s="1"/>
  <c r="X411" i="5" s="1"/>
  <c r="W422" i="5"/>
  <c r="X420" i="5"/>
  <c r="W420" i="5"/>
  <c r="X417" i="5"/>
  <c r="W417" i="5"/>
  <c r="X415" i="5"/>
  <c r="W415" i="5"/>
  <c r="X413" i="5"/>
  <c r="W413" i="5"/>
  <c r="X412" i="5"/>
  <c r="W412" i="5"/>
  <c r="X408" i="5"/>
  <c r="W408" i="5"/>
  <c r="X407" i="5"/>
  <c r="W407" i="5"/>
  <c r="X406" i="5"/>
  <c r="W406" i="5"/>
  <c r="X401" i="5"/>
  <c r="W401" i="5"/>
  <c r="X399" i="5"/>
  <c r="W399" i="5"/>
  <c r="X398" i="5"/>
  <c r="X397" i="5" s="1"/>
  <c r="X396" i="5" s="1"/>
  <c r="W397" i="5"/>
  <c r="W396" i="5" s="1"/>
  <c r="X394" i="5"/>
  <c r="W394" i="5"/>
  <c r="W391" i="5" s="1"/>
  <c r="X393" i="5"/>
  <c r="X392" i="5"/>
  <c r="W392" i="5"/>
  <c r="X391" i="5"/>
  <c r="X372" i="5" s="1"/>
  <c r="X389" i="5"/>
  <c r="W389" i="5"/>
  <c r="X388" i="5"/>
  <c r="X387" i="5" s="1"/>
  <c r="X386" i="5" s="1"/>
  <c r="W387" i="5"/>
  <c r="X384" i="5"/>
  <c r="W384" i="5"/>
  <c r="X382" i="5"/>
  <c r="W382" i="5"/>
  <c r="X381" i="5"/>
  <c r="W381" i="5"/>
  <c r="X379" i="5"/>
  <c r="W379" i="5"/>
  <c r="X377" i="5"/>
  <c r="W377" i="5"/>
  <c r="X376" i="5"/>
  <c r="W376" i="5"/>
  <c r="X374" i="5"/>
  <c r="W374" i="5"/>
  <c r="X373" i="5"/>
  <c r="W373" i="5"/>
  <c r="X369" i="5"/>
  <c r="W369" i="5"/>
  <c r="X367" i="5"/>
  <c r="W367" i="5"/>
  <c r="X366" i="5"/>
  <c r="W366" i="5"/>
  <c r="X364" i="5"/>
  <c r="W364" i="5"/>
  <c r="X362" i="5"/>
  <c r="W362" i="5"/>
  <c r="X361" i="5"/>
  <c r="W361" i="5"/>
  <c r="X360" i="5"/>
  <c r="W360" i="5"/>
  <c r="X358" i="5"/>
  <c r="W358" i="5"/>
  <c r="X357" i="5"/>
  <c r="W357" i="5"/>
  <c r="X356" i="5"/>
  <c r="W356" i="5"/>
  <c r="X355" i="5"/>
  <c r="W355" i="5"/>
  <c r="X352" i="5"/>
  <c r="W352" i="5"/>
  <c r="X350" i="5"/>
  <c r="W350" i="5"/>
  <c r="X348" i="5"/>
  <c r="W348" i="5"/>
  <c r="X347" i="5"/>
  <c r="W347" i="5"/>
  <c r="X346" i="5"/>
  <c r="W346" i="5"/>
  <c r="X343" i="5"/>
  <c r="W343" i="5"/>
  <c r="X342" i="5"/>
  <c r="W342" i="5"/>
  <c r="X341" i="5"/>
  <c r="W341" i="5"/>
  <c r="X340" i="5"/>
  <c r="W340" i="5"/>
  <c r="X337" i="5"/>
  <c r="X336" i="5" s="1"/>
  <c r="X335" i="5" s="1"/>
  <c r="X334" i="5" s="1"/>
  <c r="W336" i="5"/>
  <c r="W335" i="5" s="1"/>
  <c r="W334" i="5" s="1"/>
  <c r="X329" i="5"/>
  <c r="W329" i="5"/>
  <c r="X328" i="5"/>
  <c r="W328" i="5"/>
  <c r="X327" i="5"/>
  <c r="W327" i="5"/>
  <c r="X324" i="5"/>
  <c r="W324" i="5"/>
  <c r="X323" i="5"/>
  <c r="W323" i="5"/>
  <c r="X322" i="5"/>
  <c r="W322" i="5"/>
  <c r="X319" i="5"/>
  <c r="W319" i="5"/>
  <c r="X318" i="5"/>
  <c r="W318" i="5"/>
  <c r="X317" i="5"/>
  <c r="W317" i="5"/>
  <c r="X314" i="5"/>
  <c r="W314" i="5"/>
  <c r="X313" i="5"/>
  <c r="W313" i="5"/>
  <c r="X312" i="5"/>
  <c r="W312" i="5"/>
  <c r="X309" i="5"/>
  <c r="W309" i="5"/>
  <c r="X308" i="5"/>
  <c r="W308" i="5"/>
  <c r="X307" i="5"/>
  <c r="W307" i="5"/>
  <c r="X305" i="5"/>
  <c r="W305" i="5"/>
  <c r="X303" i="5"/>
  <c r="W303" i="5"/>
  <c r="X302" i="5"/>
  <c r="W302" i="5"/>
  <c r="X300" i="5"/>
  <c r="W300" i="5"/>
  <c r="X299" i="5"/>
  <c r="W299" i="5"/>
  <c r="X298" i="5"/>
  <c r="W298" i="5"/>
  <c r="X292" i="5"/>
  <c r="W292" i="5"/>
  <c r="X290" i="5"/>
  <c r="W290" i="5"/>
  <c r="X289" i="5"/>
  <c r="W289" i="5"/>
  <c r="X287" i="5"/>
  <c r="W287" i="5"/>
  <c r="X286" i="5"/>
  <c r="W286" i="5"/>
  <c r="X278" i="5"/>
  <c r="W278" i="5"/>
  <c r="X277" i="5"/>
  <c r="W277" i="5"/>
  <c r="X275" i="5"/>
  <c r="W275" i="5"/>
  <c r="X274" i="5"/>
  <c r="W274" i="5"/>
  <c r="X272" i="5"/>
  <c r="W272" i="5"/>
  <c r="X271" i="5"/>
  <c r="W271" i="5"/>
  <c r="X269" i="5"/>
  <c r="W269" i="5"/>
  <c r="X268" i="5"/>
  <c r="X267" i="5" s="1"/>
  <c r="X266" i="5" s="1"/>
  <c r="W267" i="5"/>
  <c r="X261" i="5"/>
  <c r="W261" i="5"/>
  <c r="X260" i="5"/>
  <c r="W260" i="5"/>
  <c r="X255" i="5"/>
  <c r="W255" i="5"/>
  <c r="X254" i="5"/>
  <c r="W254" i="5"/>
  <c r="X252" i="5"/>
  <c r="W252" i="5"/>
  <c r="X251" i="5"/>
  <c r="W251" i="5"/>
  <c r="X249" i="5"/>
  <c r="W249" i="5"/>
  <c r="X248" i="5"/>
  <c r="W248" i="5"/>
  <c r="X246" i="5"/>
  <c r="W246" i="5"/>
  <c r="X245" i="5"/>
  <c r="W245" i="5"/>
  <c r="X243" i="5"/>
  <c r="W243" i="5"/>
  <c r="X242" i="5"/>
  <c r="W242" i="5"/>
  <c r="X240" i="5"/>
  <c r="W240" i="5"/>
  <c r="X239" i="5"/>
  <c r="W239" i="5"/>
  <c r="W237" i="5"/>
  <c r="W236" i="5" s="1"/>
  <c r="X234" i="5"/>
  <c r="W234" i="5"/>
  <c r="X233" i="5"/>
  <c r="W233" i="5"/>
  <c r="X231" i="5"/>
  <c r="W231" i="5"/>
  <c r="X230" i="5"/>
  <c r="W230" i="5"/>
  <c r="X228" i="5"/>
  <c r="W228" i="5"/>
  <c r="X227" i="5"/>
  <c r="W227" i="5"/>
  <c r="X225" i="5"/>
  <c r="W225" i="5"/>
  <c r="X224" i="5"/>
  <c r="W224" i="5"/>
  <c r="X223" i="5"/>
  <c r="X222" i="5" s="1"/>
  <c r="X221" i="5" s="1"/>
  <c r="W222" i="5"/>
  <c r="W221" i="5"/>
  <c r="X219" i="5"/>
  <c r="W219" i="5"/>
  <c r="X218" i="5"/>
  <c r="W218" i="5"/>
  <c r="X216" i="5"/>
  <c r="W216" i="5"/>
  <c r="X215" i="5"/>
  <c r="W215" i="5"/>
  <c r="X202" i="5"/>
  <c r="W202" i="5"/>
  <c r="X201" i="5"/>
  <c r="W201" i="5"/>
  <c r="W199" i="5"/>
  <c r="W198" i="5" s="1"/>
  <c r="X197" i="5"/>
  <c r="X196" i="5"/>
  <c r="W196" i="5"/>
  <c r="X195" i="5"/>
  <c r="W195" i="5"/>
  <c r="X194" i="5"/>
  <c r="X193" i="5" s="1"/>
  <c r="W193" i="5"/>
  <c r="X191" i="5"/>
  <c r="W191" i="5"/>
  <c r="X189" i="5"/>
  <c r="W189" i="5"/>
  <c r="W188" i="5" s="1"/>
  <c r="X186" i="5"/>
  <c r="W186" i="5"/>
  <c r="X184" i="5"/>
  <c r="W184" i="5"/>
  <c r="X183" i="5"/>
  <c r="W183" i="5"/>
  <c r="X181" i="5"/>
  <c r="W181" i="5"/>
  <c r="X180" i="5"/>
  <c r="W180" i="5"/>
  <c r="X175" i="5"/>
  <c r="W175" i="5"/>
  <c r="X173" i="5"/>
  <c r="W173" i="5"/>
  <c r="X172" i="5"/>
  <c r="W172" i="5"/>
  <c r="X171" i="5"/>
  <c r="W171" i="5"/>
  <c r="X169" i="5"/>
  <c r="X168" i="5" s="1"/>
  <c r="X167" i="5" s="1"/>
  <c r="X166" i="5" s="1"/>
  <c r="W168" i="5"/>
  <c r="W167" i="5"/>
  <c r="W166" i="5"/>
  <c r="X163" i="5"/>
  <c r="W163" i="5"/>
  <c r="X162" i="5"/>
  <c r="W162" i="5"/>
  <c r="X160" i="5"/>
  <c r="W160" i="5"/>
  <c r="X159" i="5"/>
  <c r="W159" i="5"/>
  <c r="X157" i="5"/>
  <c r="W157" i="5"/>
  <c r="X156" i="5"/>
  <c r="W156" i="5"/>
  <c r="X155" i="5"/>
  <c r="W155" i="5"/>
  <c r="X151" i="5"/>
  <c r="W151" i="5"/>
  <c r="X149" i="5"/>
  <c r="W149" i="5"/>
  <c r="X148" i="5"/>
  <c r="W148" i="5"/>
  <c r="X147" i="5"/>
  <c r="W147" i="5"/>
  <c r="X143" i="5"/>
  <c r="W143" i="5"/>
  <c r="X142" i="5"/>
  <c r="W142" i="5"/>
  <c r="X141" i="5"/>
  <c r="W141" i="5"/>
  <c r="X138" i="5"/>
  <c r="W138" i="5"/>
  <c r="X137" i="5"/>
  <c r="W137" i="5"/>
  <c r="X136" i="5"/>
  <c r="W136" i="5"/>
  <c r="X132" i="5"/>
  <c r="W132" i="5"/>
  <c r="X131" i="5"/>
  <c r="W131" i="5"/>
  <c r="X130" i="5"/>
  <c r="W130" i="5"/>
  <c r="X127" i="5"/>
  <c r="W127" i="5"/>
  <c r="X125" i="5"/>
  <c r="W125" i="5"/>
  <c r="X124" i="5"/>
  <c r="W124" i="5"/>
  <c r="X123" i="5"/>
  <c r="W123" i="5"/>
  <c r="X122" i="5"/>
  <c r="W122" i="5"/>
  <c r="X119" i="5"/>
  <c r="W119" i="5"/>
  <c r="X117" i="5"/>
  <c r="W117" i="5"/>
  <c r="X116" i="5"/>
  <c r="W116" i="5"/>
  <c r="X115" i="5"/>
  <c r="W115" i="5"/>
  <c r="X112" i="5"/>
  <c r="W112" i="5"/>
  <c r="X111" i="5"/>
  <c r="W111" i="5"/>
  <c r="X109" i="5"/>
  <c r="W109" i="5"/>
  <c r="X108" i="5"/>
  <c r="W108" i="5"/>
  <c r="X106" i="5"/>
  <c r="W106" i="5"/>
  <c r="X105" i="5"/>
  <c r="W105" i="5"/>
  <c r="X104" i="5"/>
  <c r="W104" i="5"/>
  <c r="X102" i="5"/>
  <c r="W102" i="5"/>
  <c r="X101" i="5"/>
  <c r="W101" i="5"/>
  <c r="X99" i="5"/>
  <c r="W99" i="5"/>
  <c r="X98" i="5"/>
  <c r="W98" i="5"/>
  <c r="X97" i="5"/>
  <c r="W97" i="5"/>
  <c r="X93" i="5"/>
  <c r="W93" i="5"/>
  <c r="X92" i="5"/>
  <c r="W92" i="5"/>
  <c r="X90" i="5"/>
  <c r="W90" i="5"/>
  <c r="X89" i="5"/>
  <c r="W89" i="5"/>
  <c r="X87" i="5"/>
  <c r="W87" i="5"/>
  <c r="X85" i="5"/>
  <c r="W85" i="5"/>
  <c r="X84" i="5"/>
  <c r="W84" i="5"/>
  <c r="X83" i="5"/>
  <c r="W83" i="5"/>
  <c r="X80" i="5"/>
  <c r="W80" i="5"/>
  <c r="X79" i="5"/>
  <c r="W79" i="5"/>
  <c r="X77" i="5"/>
  <c r="W77" i="5"/>
  <c r="X76" i="5"/>
  <c r="W76" i="5"/>
  <c r="X74" i="5"/>
  <c r="W74" i="5"/>
  <c r="X73" i="5"/>
  <c r="W73" i="5"/>
  <c r="X72" i="5"/>
  <c r="W72" i="5"/>
  <c r="X71" i="5"/>
  <c r="W71" i="5"/>
  <c r="X70" i="5"/>
  <c r="W70" i="5"/>
  <c r="X69" i="5"/>
  <c r="W69" i="5"/>
  <c r="X68" i="5"/>
  <c r="W68" i="5"/>
  <c r="X67" i="5"/>
  <c r="W67" i="5"/>
  <c r="X66" i="5"/>
  <c r="W66" i="5"/>
  <c r="X65" i="5"/>
  <c r="W65" i="5"/>
  <c r="X64" i="5"/>
  <c r="W64" i="5"/>
  <c r="X63" i="5"/>
  <c r="W63" i="5"/>
  <c r="X60" i="5"/>
  <c r="W60" i="5"/>
  <c r="X59" i="5"/>
  <c r="W59" i="5"/>
  <c r="X57" i="5"/>
  <c r="W57" i="5"/>
  <c r="X56" i="5"/>
  <c r="W56" i="5"/>
  <c r="X54" i="5"/>
  <c r="W54" i="5"/>
  <c r="X53" i="5"/>
  <c r="W53" i="5"/>
  <c r="X51" i="5"/>
  <c r="W51" i="5"/>
  <c r="X50" i="5"/>
  <c r="W50" i="5"/>
  <c r="X49" i="5"/>
  <c r="W49" i="5"/>
  <c r="X46" i="5"/>
  <c r="W46" i="5"/>
  <c r="X45" i="5"/>
  <c r="W45" i="5"/>
  <c r="X43" i="5"/>
  <c r="W43" i="5"/>
  <c r="X42" i="5"/>
  <c r="W42" i="5"/>
  <c r="X40" i="5"/>
  <c r="W40" i="5"/>
  <c r="X39" i="5"/>
  <c r="W39" i="5"/>
  <c r="X37" i="5"/>
  <c r="W37" i="5"/>
  <c r="X36" i="5"/>
  <c r="W36" i="5"/>
  <c r="X35" i="5"/>
  <c r="X34" i="5" s="1"/>
  <c r="X33" i="5" s="1"/>
  <c r="W34" i="5"/>
  <c r="W33" i="5" s="1"/>
  <c r="X31" i="5"/>
  <c r="W31" i="5"/>
  <c r="X30" i="5"/>
  <c r="W30" i="5"/>
  <c r="X28" i="5"/>
  <c r="W28" i="5"/>
  <c r="X27" i="5"/>
  <c r="W27" i="5"/>
  <c r="X25" i="5"/>
  <c r="W25" i="5"/>
  <c r="X23" i="5"/>
  <c r="W23" i="5"/>
  <c r="X22" i="5"/>
  <c r="W22" i="5"/>
  <c r="X20" i="5"/>
  <c r="W20" i="5"/>
  <c r="X18" i="5"/>
  <c r="W18" i="5"/>
  <c r="X17" i="5"/>
  <c r="W17" i="5"/>
  <c r="T461" i="5"/>
  <c r="T399" i="5"/>
  <c r="U482" i="5"/>
  <c r="U481" i="5" s="1"/>
  <c r="U479" i="5"/>
  <c r="U478" i="5" s="1"/>
  <c r="U475" i="5"/>
  <c r="U474" i="5" s="1"/>
  <c r="U472" i="5"/>
  <c r="U471" i="5" s="1"/>
  <c r="U469" i="5"/>
  <c r="U468" i="5" s="1"/>
  <c r="U466" i="5"/>
  <c r="U465" i="5"/>
  <c r="U464" i="5"/>
  <c r="U463" i="5" s="1"/>
  <c r="U461" i="5"/>
  <c r="U460" i="5" s="1"/>
  <c r="U459" i="5"/>
  <c r="U458" i="5" s="1"/>
  <c r="U457" i="5" s="1"/>
  <c r="U450" i="5"/>
  <c r="U448" i="5"/>
  <c r="U447" i="5" s="1"/>
  <c r="U446" i="5" s="1"/>
  <c r="U442" i="5"/>
  <c r="U440" i="5"/>
  <c r="U435" i="5"/>
  <c r="U434" i="5" s="1"/>
  <c r="U433" i="5"/>
  <c r="U432" i="5" s="1"/>
  <c r="U431" i="5" s="1"/>
  <c r="U429" i="5"/>
  <c r="U428" i="5" s="1"/>
  <c r="U426" i="5"/>
  <c r="U424" i="5"/>
  <c r="U423" i="5"/>
  <c r="U422" i="5" s="1"/>
  <c r="U420" i="5"/>
  <c r="U417" i="5"/>
  <c r="U415" i="5"/>
  <c r="U413" i="5"/>
  <c r="U408" i="5"/>
  <c r="U407" i="5" s="1"/>
  <c r="U406" i="5" s="1"/>
  <c r="U401" i="5"/>
  <c r="U399" i="5"/>
  <c r="U398" i="5"/>
  <c r="U397" i="5"/>
  <c r="U396" i="5" s="1"/>
  <c r="U394" i="5"/>
  <c r="U393" i="5"/>
  <c r="U392" i="5" s="1"/>
  <c r="U391" i="5" s="1"/>
  <c r="U389" i="5"/>
  <c r="U388" i="5"/>
  <c r="U387" i="5" s="1"/>
  <c r="U386" i="5" s="1"/>
  <c r="U384" i="5"/>
  <c r="U382" i="5"/>
  <c r="U379" i="5"/>
  <c r="U377" i="5"/>
  <c r="U374" i="5"/>
  <c r="U373" i="5" s="1"/>
  <c r="U367" i="5"/>
  <c r="U366" i="5" s="1"/>
  <c r="U364" i="5"/>
  <c r="U362" i="5"/>
  <c r="U358" i="5"/>
  <c r="U357" i="5" s="1"/>
  <c r="U356" i="5" s="1"/>
  <c r="U352" i="5"/>
  <c r="U350" i="5"/>
  <c r="U348" i="5"/>
  <c r="U343" i="5"/>
  <c r="U342" i="5" s="1"/>
  <c r="U341" i="5" s="1"/>
  <c r="U337" i="5"/>
  <c r="U336" i="5" s="1"/>
  <c r="U335" i="5" s="1"/>
  <c r="U334" i="5" s="1"/>
  <c r="U329" i="5"/>
  <c r="U328" i="5" s="1"/>
  <c r="U327" i="5" s="1"/>
  <c r="U324" i="5"/>
  <c r="U323" i="5" s="1"/>
  <c r="U322" i="5" s="1"/>
  <c r="U319" i="5"/>
  <c r="U318" i="5" s="1"/>
  <c r="U317" i="5" s="1"/>
  <c r="U314" i="5"/>
  <c r="U313" i="5" s="1"/>
  <c r="U312" i="5" s="1"/>
  <c r="U309" i="5"/>
  <c r="U308" i="5" s="1"/>
  <c r="U307" i="5" s="1"/>
  <c r="U305" i="5"/>
  <c r="U303" i="5"/>
  <c r="U302" i="5"/>
  <c r="U300" i="5"/>
  <c r="U299" i="5"/>
  <c r="U292" i="5"/>
  <c r="U290" i="5"/>
  <c r="U289" i="5" s="1"/>
  <c r="U285" i="5" s="1"/>
  <c r="U287" i="5"/>
  <c r="U286" i="5" s="1"/>
  <c r="U282" i="5"/>
  <c r="U281" i="5" s="1"/>
  <c r="U280" i="5" s="1"/>
  <c r="U278" i="5"/>
  <c r="U277" i="5" s="1"/>
  <c r="U275" i="5"/>
  <c r="U274" i="5" s="1"/>
  <c r="U272" i="5"/>
  <c r="U271" i="5" s="1"/>
  <c r="U269" i="5"/>
  <c r="U268" i="5"/>
  <c r="U267" i="5" s="1"/>
  <c r="U261" i="5"/>
  <c r="U260" i="5" s="1"/>
  <c r="U255" i="5"/>
  <c r="U254" i="5" s="1"/>
  <c r="U252" i="5"/>
  <c r="U251" i="5" s="1"/>
  <c r="U249" i="5"/>
  <c r="U248" i="5" s="1"/>
  <c r="U246" i="5"/>
  <c r="U245" i="5" s="1"/>
  <c r="U243" i="5"/>
  <c r="U242" i="5" s="1"/>
  <c r="U240" i="5"/>
  <c r="U239" i="5" s="1"/>
  <c r="U234" i="5"/>
  <c r="U233" i="5" s="1"/>
  <c r="U231" i="5"/>
  <c r="U230" i="5" s="1"/>
  <c r="U228" i="5"/>
  <c r="U227" i="5" s="1"/>
  <c r="U225" i="5"/>
  <c r="U224" i="5" s="1"/>
  <c r="U223" i="5"/>
  <c r="U222" i="5" s="1"/>
  <c r="U221" i="5" s="1"/>
  <c r="U219" i="5"/>
  <c r="U218" i="5" s="1"/>
  <c r="U216" i="5"/>
  <c r="U215" i="5" s="1"/>
  <c r="U202" i="5"/>
  <c r="U201" i="5" s="1"/>
  <c r="U197" i="5"/>
  <c r="U196" i="5" s="1"/>
  <c r="U195" i="5" s="1"/>
  <c r="U194" i="5"/>
  <c r="U193" i="5" s="1"/>
  <c r="U191" i="5"/>
  <c r="U189" i="5"/>
  <c r="U186" i="5"/>
  <c r="U184" i="5"/>
  <c r="U183" i="5" s="1"/>
  <c r="U181" i="5"/>
  <c r="U180" i="5" s="1"/>
  <c r="U175" i="5"/>
  <c r="U173" i="5"/>
  <c r="U172" i="5" s="1"/>
  <c r="U171" i="5" s="1"/>
  <c r="U169" i="5"/>
  <c r="U168" i="5" s="1"/>
  <c r="U167" i="5" s="1"/>
  <c r="U166" i="5" s="1"/>
  <c r="U163" i="5"/>
  <c r="U162" i="5" s="1"/>
  <c r="U160" i="5"/>
  <c r="U159" i="5" s="1"/>
  <c r="U157" i="5"/>
  <c r="U156" i="5" s="1"/>
  <c r="U151" i="5"/>
  <c r="U149" i="5"/>
  <c r="U143" i="5"/>
  <c r="U142" i="5" s="1"/>
  <c r="U141" i="5" s="1"/>
  <c r="U138" i="5"/>
  <c r="U137" i="5" s="1"/>
  <c r="U136" i="5" s="1"/>
  <c r="U132" i="5"/>
  <c r="U131" i="5" s="1"/>
  <c r="U130" i="5" s="1"/>
  <c r="U127" i="5"/>
  <c r="U125" i="5"/>
  <c r="U124" i="5" s="1"/>
  <c r="U123" i="5" s="1"/>
  <c r="U119" i="5"/>
  <c r="U117" i="5"/>
  <c r="U109" i="5"/>
  <c r="U108" i="5" s="1"/>
  <c r="U106" i="5"/>
  <c r="U105" i="5" s="1"/>
  <c r="U102" i="5"/>
  <c r="U101" i="5" s="1"/>
  <c r="U99" i="5"/>
  <c r="U98" i="5" s="1"/>
  <c r="U93" i="5"/>
  <c r="U92" i="5" s="1"/>
  <c r="U90" i="5"/>
  <c r="U89" i="5" s="1"/>
  <c r="U87" i="5"/>
  <c r="U85" i="5"/>
  <c r="U84" i="5"/>
  <c r="U80" i="5"/>
  <c r="U79" i="5" s="1"/>
  <c r="U77" i="5"/>
  <c r="U76" i="5" s="1"/>
  <c r="U74" i="5"/>
  <c r="U73" i="5" s="1"/>
  <c r="U72" i="5"/>
  <c r="U71" i="5" s="1"/>
  <c r="U70" i="5" s="1"/>
  <c r="U69" i="5"/>
  <c r="U68" i="5"/>
  <c r="U67" i="5" s="1"/>
  <c r="U66" i="5"/>
  <c r="U65" i="5" s="1"/>
  <c r="U64" i="5" s="1"/>
  <c r="U57" i="5"/>
  <c r="U56" i="5" s="1"/>
  <c r="U54" i="5"/>
  <c r="U53" i="5" s="1"/>
  <c r="U51" i="5"/>
  <c r="U50" i="5" s="1"/>
  <c r="U46" i="5"/>
  <c r="U45" i="5" s="1"/>
  <c r="U43" i="5"/>
  <c r="U42" i="5" s="1"/>
  <c r="U40" i="5"/>
  <c r="U39" i="5" s="1"/>
  <c r="U37" i="5"/>
  <c r="U36" i="5" s="1"/>
  <c r="U35" i="5"/>
  <c r="U34" i="5" s="1"/>
  <c r="U33" i="5" s="1"/>
  <c r="U31" i="5"/>
  <c r="U30" i="5" s="1"/>
  <c r="U28" i="5"/>
  <c r="U27" i="5" s="1"/>
  <c r="U25" i="5"/>
  <c r="U23" i="5"/>
  <c r="U22" i="5" s="1"/>
  <c r="U20" i="5"/>
  <c r="U18" i="5"/>
  <c r="U17" i="5" s="1"/>
  <c r="T482" i="5"/>
  <c r="T481" i="5" s="1"/>
  <c r="T479" i="5"/>
  <c r="T478" i="5" s="1"/>
  <c r="T475" i="5"/>
  <c r="T474" i="5" s="1"/>
  <c r="T472" i="5"/>
  <c r="T471" i="5" s="1"/>
  <c r="T469" i="5"/>
  <c r="T468" i="5" s="1"/>
  <c r="T466" i="5"/>
  <c r="T464" i="5"/>
  <c r="T460" i="5"/>
  <c r="T459" i="5"/>
  <c r="T458" i="5" s="1"/>
  <c r="T457" i="5" s="1"/>
  <c r="T450" i="5"/>
  <c r="T448" i="5"/>
  <c r="T442" i="5"/>
  <c r="T440" i="5"/>
  <c r="T439" i="5"/>
  <c r="T438" i="5" s="1"/>
  <c r="T435" i="5"/>
  <c r="T434" i="5" s="1"/>
  <c r="T432" i="5"/>
  <c r="T431" i="5" s="1"/>
  <c r="T429" i="5"/>
  <c r="T428" i="5"/>
  <c r="T426" i="5"/>
  <c r="T424" i="5"/>
  <c r="T422" i="5"/>
  <c r="T420" i="5"/>
  <c r="T419" i="5" s="1"/>
  <c r="T417" i="5"/>
  <c r="T415" i="5"/>
  <c r="T413" i="5"/>
  <c r="T408" i="5"/>
  <c r="T407" i="5" s="1"/>
  <c r="T406" i="5" s="1"/>
  <c r="T401" i="5"/>
  <c r="T397" i="5"/>
  <c r="T394" i="5"/>
  <c r="T392" i="5"/>
  <c r="T389" i="5"/>
  <c r="T387" i="5"/>
  <c r="T384" i="5"/>
  <c r="T382" i="5"/>
  <c r="T379" i="5"/>
  <c r="T377" i="5"/>
  <c r="T374" i="5"/>
  <c r="T373" i="5" s="1"/>
  <c r="T367" i="5"/>
  <c r="T366" i="5" s="1"/>
  <c r="T364" i="5"/>
  <c r="T362" i="5"/>
  <c r="T358" i="5"/>
  <c r="T357" i="5" s="1"/>
  <c r="T356" i="5" s="1"/>
  <c r="T352" i="5"/>
  <c r="T350" i="5"/>
  <c r="T348" i="5"/>
  <c r="T347" i="5"/>
  <c r="T346" i="5" s="1"/>
  <c r="T343" i="5"/>
  <c r="T342" i="5" s="1"/>
  <c r="T341" i="5" s="1"/>
  <c r="T336" i="5"/>
  <c r="T335" i="5" s="1"/>
  <c r="T334" i="5" s="1"/>
  <c r="T329" i="5"/>
  <c r="T328" i="5" s="1"/>
  <c r="T327" i="5" s="1"/>
  <c r="T324" i="5"/>
  <c r="T323" i="5" s="1"/>
  <c r="T322" i="5" s="1"/>
  <c r="T319" i="5"/>
  <c r="T318" i="5" s="1"/>
  <c r="T317" i="5" s="1"/>
  <c r="T314" i="5"/>
  <c r="T313" i="5" s="1"/>
  <c r="T312" i="5" s="1"/>
  <c r="T309" i="5"/>
  <c r="T308" i="5" s="1"/>
  <c r="T307" i="5" s="1"/>
  <c r="T305" i="5"/>
  <c r="T303" i="5"/>
  <c r="T302" i="5"/>
  <c r="T300" i="5"/>
  <c r="T299" i="5"/>
  <c r="T292" i="5"/>
  <c r="T290" i="5"/>
  <c r="T289" i="5" s="1"/>
  <c r="T285" i="5" s="1"/>
  <c r="T287" i="5"/>
  <c r="T286" i="5" s="1"/>
  <c r="T282" i="5"/>
  <c r="T281" i="5" s="1"/>
  <c r="T280" i="5" s="1"/>
  <c r="T278" i="5"/>
  <c r="T277" i="5" s="1"/>
  <c r="T275" i="5"/>
  <c r="T274" i="5" s="1"/>
  <c r="T272" i="5"/>
  <c r="T271" i="5" s="1"/>
  <c r="T269" i="5"/>
  <c r="T267" i="5"/>
  <c r="T261" i="5"/>
  <c r="T260" i="5" s="1"/>
  <c r="T255" i="5"/>
  <c r="T254" i="5" s="1"/>
  <c r="T252" i="5"/>
  <c r="T251" i="5" s="1"/>
  <c r="T249" i="5"/>
  <c r="T248" i="5" s="1"/>
  <c r="T246" i="5"/>
  <c r="T245" i="5" s="1"/>
  <c r="T243" i="5"/>
  <c r="T242" i="5" s="1"/>
  <c r="T240" i="5"/>
  <c r="T239" i="5" s="1"/>
  <c r="T237" i="5"/>
  <c r="T234" i="5"/>
  <c r="T233" i="5" s="1"/>
  <c r="T231" i="5"/>
  <c r="T230" i="5" s="1"/>
  <c r="T228" i="5"/>
  <c r="T227" i="5" s="1"/>
  <c r="T225" i="5"/>
  <c r="T224" i="5" s="1"/>
  <c r="T222" i="5"/>
  <c r="T221" i="5" s="1"/>
  <c r="T219" i="5"/>
  <c r="T218" i="5" s="1"/>
  <c r="T216" i="5"/>
  <c r="T215" i="5" s="1"/>
  <c r="T202" i="5"/>
  <c r="T201" i="5" s="1"/>
  <c r="T199" i="5"/>
  <c r="T198" i="5" s="1"/>
  <c r="T196" i="5"/>
  <c r="T195" i="5" s="1"/>
  <c r="T193" i="5"/>
  <c r="T191" i="5"/>
  <c r="T189" i="5"/>
  <c r="T188" i="5" s="1"/>
  <c r="T186" i="5"/>
  <c r="T184" i="5"/>
  <c r="T181" i="5"/>
  <c r="T180" i="5" s="1"/>
  <c r="T175" i="5"/>
  <c r="T173" i="5"/>
  <c r="T168" i="5"/>
  <c r="T167" i="5" s="1"/>
  <c r="T166" i="5" s="1"/>
  <c r="T163" i="5"/>
  <c r="T162" i="5" s="1"/>
  <c r="T160" i="5"/>
  <c r="T159" i="5" s="1"/>
  <c r="T157" i="5"/>
  <c r="T156" i="5" s="1"/>
  <c r="T151" i="5"/>
  <c r="T149" i="5"/>
  <c r="T143" i="5"/>
  <c r="T142" i="5" s="1"/>
  <c r="T141" i="5" s="1"/>
  <c r="T138" i="5"/>
  <c r="T137" i="5" s="1"/>
  <c r="T136" i="5" s="1"/>
  <c r="T132" i="5"/>
  <c r="T131" i="5" s="1"/>
  <c r="T130" i="5" s="1"/>
  <c r="T127" i="5"/>
  <c r="T125" i="5"/>
  <c r="T124" i="5" s="1"/>
  <c r="T123" i="5" s="1"/>
  <c r="T119" i="5"/>
  <c r="T117" i="5"/>
  <c r="T112" i="5"/>
  <c r="T111" i="5" s="1"/>
  <c r="T109" i="5"/>
  <c r="T108" i="5" s="1"/>
  <c r="T106" i="5"/>
  <c r="T105" i="5" s="1"/>
  <c r="T102" i="5"/>
  <c r="T101" i="5" s="1"/>
  <c r="T99" i="5"/>
  <c r="T98" i="5" s="1"/>
  <c r="T93" i="5"/>
  <c r="T92" i="5" s="1"/>
  <c r="T90" i="5"/>
  <c r="T89" i="5" s="1"/>
  <c r="T87" i="5"/>
  <c r="T85" i="5"/>
  <c r="T80" i="5"/>
  <c r="T79" i="5" s="1"/>
  <c r="T77" i="5"/>
  <c r="T76" i="5" s="1"/>
  <c r="T74" i="5"/>
  <c r="T73" i="5" s="1"/>
  <c r="T72" i="5"/>
  <c r="T71" i="5" s="1"/>
  <c r="T70" i="5" s="1"/>
  <c r="T69" i="5"/>
  <c r="T68" i="5" s="1"/>
  <c r="T67" i="5" s="1"/>
  <c r="T66" i="5"/>
  <c r="T65" i="5" s="1"/>
  <c r="T64" i="5" s="1"/>
  <c r="T60" i="5"/>
  <c r="T59" i="5" s="1"/>
  <c r="T57" i="5"/>
  <c r="T56" i="5" s="1"/>
  <c r="T54" i="5"/>
  <c r="T53" i="5" s="1"/>
  <c r="T51" i="5"/>
  <c r="T50" i="5" s="1"/>
  <c r="T46" i="5"/>
  <c r="T45" i="5" s="1"/>
  <c r="T43" i="5"/>
  <c r="T42" i="5" s="1"/>
  <c r="T40" i="5"/>
  <c r="T39" i="5" s="1"/>
  <c r="T37" i="5"/>
  <c r="T36" i="5" s="1"/>
  <c r="T34" i="5"/>
  <c r="T33" i="5" s="1"/>
  <c r="T31" i="5"/>
  <c r="T30" i="5" s="1"/>
  <c r="T28" i="5"/>
  <c r="T27" i="5" s="1"/>
  <c r="T25" i="5"/>
  <c r="T23" i="5"/>
  <c r="T22" i="5" s="1"/>
  <c r="T20" i="5"/>
  <c r="T18" i="5"/>
  <c r="P214" i="5"/>
  <c r="P213" i="5" s="1"/>
  <c r="P212" i="5"/>
  <c r="P211" i="5"/>
  <c r="O205" i="5"/>
  <c r="O213" i="5"/>
  <c r="O204" i="5" s="1"/>
  <c r="O209" i="5"/>
  <c r="P482" i="5"/>
  <c r="P481" i="5" s="1"/>
  <c r="P479" i="5"/>
  <c r="P478" i="5" s="1"/>
  <c r="P475" i="5"/>
  <c r="P474" i="5" s="1"/>
  <c r="P472" i="5"/>
  <c r="P471" i="5" s="1"/>
  <c r="P469" i="5"/>
  <c r="P468" i="5" s="1"/>
  <c r="P466" i="5"/>
  <c r="P465" i="5"/>
  <c r="P464" i="5" s="1"/>
  <c r="P463" i="5" s="1"/>
  <c r="P456" i="5" s="1"/>
  <c r="P461" i="5"/>
  <c r="P460" i="5" s="1"/>
  <c r="P459" i="5"/>
  <c r="P458" i="5" s="1"/>
  <c r="P457" i="5" s="1"/>
  <c r="P451" i="5"/>
  <c r="P450" i="5" s="1"/>
  <c r="P448" i="5"/>
  <c r="P442" i="5"/>
  <c r="P440" i="5"/>
  <c r="P435" i="5"/>
  <c r="P434" i="5" s="1"/>
  <c r="P432" i="5"/>
  <c r="P431" i="5" s="1"/>
  <c r="P429" i="5"/>
  <c r="P428" i="5" s="1"/>
  <c r="P426" i="5"/>
  <c r="P424" i="5"/>
  <c r="P423" i="5"/>
  <c r="P422" i="5" s="1"/>
  <c r="P419" i="5" s="1"/>
  <c r="P420" i="5"/>
  <c r="P417" i="5"/>
  <c r="P415" i="5"/>
  <c r="P413" i="5"/>
  <c r="P412" i="5" s="1"/>
  <c r="P408" i="5"/>
  <c r="P407" i="5" s="1"/>
  <c r="P406" i="5" s="1"/>
  <c r="P401" i="5"/>
  <c r="P399" i="5"/>
  <c r="P398" i="5"/>
  <c r="P397" i="5" s="1"/>
  <c r="P394" i="5"/>
  <c r="P393" i="5"/>
  <c r="P392" i="5"/>
  <c r="P391" i="5" s="1"/>
  <c r="P389" i="5"/>
  <c r="P388" i="5"/>
  <c r="P387" i="5" s="1"/>
  <c r="P386" i="5" s="1"/>
  <c r="P384" i="5"/>
  <c r="P382" i="5"/>
  <c r="P381" i="5" s="1"/>
  <c r="P379" i="5"/>
  <c r="P377" i="5"/>
  <c r="P374" i="5"/>
  <c r="P373" i="5" s="1"/>
  <c r="P370" i="5"/>
  <c r="P369" i="5" s="1"/>
  <c r="P368" i="5"/>
  <c r="P367" i="5" s="1"/>
  <c r="P364" i="5"/>
  <c r="P363" i="5"/>
  <c r="P358" i="5"/>
  <c r="P357" i="5" s="1"/>
  <c r="P356" i="5" s="1"/>
  <c r="P352" i="5"/>
  <c r="P350" i="5"/>
  <c r="P348" i="5"/>
  <c r="P343" i="5"/>
  <c r="P342" i="5" s="1"/>
  <c r="P341" i="5" s="1"/>
  <c r="P337" i="5"/>
  <c r="P336" i="5" s="1"/>
  <c r="P335" i="5" s="1"/>
  <c r="P334" i="5" s="1"/>
  <c r="P329" i="5"/>
  <c r="P328" i="5" s="1"/>
  <c r="P327" i="5" s="1"/>
  <c r="P324" i="5"/>
  <c r="P323" i="5" s="1"/>
  <c r="P322" i="5" s="1"/>
  <c r="P319" i="5"/>
  <c r="P318" i="5" s="1"/>
  <c r="P317" i="5" s="1"/>
  <c r="P315" i="5"/>
  <c r="P314" i="5"/>
  <c r="P313" i="5" s="1"/>
  <c r="P312" i="5" s="1"/>
  <c r="P309" i="5"/>
  <c r="P308" i="5" s="1"/>
  <c r="P307" i="5" s="1"/>
  <c r="P306" i="5"/>
  <c r="P305" i="5" s="1"/>
  <c r="P304" i="5"/>
  <c r="P303" i="5" s="1"/>
  <c r="P300" i="5"/>
  <c r="P299" i="5" s="1"/>
  <c r="P292" i="5"/>
  <c r="P290" i="5"/>
  <c r="P289" i="5" s="1"/>
  <c r="P285" i="5" s="1"/>
  <c r="P287" i="5"/>
  <c r="P286" i="5" s="1"/>
  <c r="P281" i="5"/>
  <c r="P280" i="5" s="1"/>
  <c r="P278" i="5"/>
  <c r="P277" i="5" s="1"/>
  <c r="P275" i="5"/>
  <c r="P274" i="5" s="1"/>
  <c r="P272" i="5"/>
  <c r="P271" i="5" s="1"/>
  <c r="P269" i="5"/>
  <c r="P268" i="5"/>
  <c r="P267" i="5" s="1"/>
  <c r="P266" i="5" s="1"/>
  <c r="P261" i="5"/>
  <c r="P260" i="5" s="1"/>
  <c r="P258" i="5"/>
  <c r="P257" i="5" s="1"/>
  <c r="P256" i="5"/>
  <c r="P255" i="5" s="1"/>
  <c r="P254" i="5" s="1"/>
  <c r="P252" i="5"/>
  <c r="P251" i="5" s="1"/>
  <c r="P249" i="5"/>
  <c r="P248" i="5" s="1"/>
  <c r="P246" i="5"/>
  <c r="P245" i="5" s="1"/>
  <c r="P243" i="5"/>
  <c r="P242" i="5" s="1"/>
  <c r="P240" i="5"/>
  <c r="P239" i="5" s="1"/>
  <c r="P234" i="5"/>
  <c r="P233" i="5" s="1"/>
  <c r="P231" i="5"/>
  <c r="P230" i="5" s="1"/>
  <c r="P228" i="5"/>
  <c r="P227" i="5" s="1"/>
  <c r="P225" i="5"/>
  <c r="P224" i="5" s="1"/>
  <c r="P219" i="5"/>
  <c r="P218" i="5" s="1"/>
  <c r="P217" i="5"/>
  <c r="P216" i="5" s="1"/>
  <c r="P215" i="5" s="1"/>
  <c r="P202" i="5"/>
  <c r="P201" i="5" s="1"/>
  <c r="P197" i="5"/>
  <c r="P196" i="5" s="1"/>
  <c r="P195" i="5" s="1"/>
  <c r="P193" i="5"/>
  <c r="P191" i="5"/>
  <c r="P189" i="5"/>
  <c r="P188" i="5"/>
  <c r="P186" i="5"/>
  <c r="P184" i="5"/>
  <c r="P183" i="5" s="1"/>
  <c r="P181" i="5"/>
  <c r="P180" i="5" s="1"/>
  <c r="P175" i="5"/>
  <c r="P173" i="5"/>
  <c r="P168" i="5"/>
  <c r="P167" i="5" s="1"/>
  <c r="P166" i="5" s="1"/>
  <c r="P163" i="5"/>
  <c r="P162" i="5" s="1"/>
  <c r="P160" i="5"/>
  <c r="P159" i="5" s="1"/>
  <c r="P157" i="5"/>
  <c r="P156" i="5" s="1"/>
  <c r="P151" i="5"/>
  <c r="P149" i="5"/>
  <c r="P143" i="5"/>
  <c r="P142" i="5" s="1"/>
  <c r="P141" i="5" s="1"/>
  <c r="P138" i="5"/>
  <c r="P137" i="5" s="1"/>
  <c r="P136" i="5" s="1"/>
  <c r="P132" i="5"/>
  <c r="P131" i="5" s="1"/>
  <c r="P130" i="5" s="1"/>
  <c r="P127" i="5"/>
  <c r="P125" i="5"/>
  <c r="P124" i="5" s="1"/>
  <c r="P123" i="5" s="1"/>
  <c r="P119" i="5"/>
  <c r="P117" i="5"/>
  <c r="P113" i="5"/>
  <c r="P112" i="5" s="1"/>
  <c r="P111" i="5" s="1"/>
  <c r="P109" i="5"/>
  <c r="P108" i="5" s="1"/>
  <c r="P106" i="5"/>
  <c r="P105" i="5" s="1"/>
  <c r="P102" i="5"/>
  <c r="P101" i="5" s="1"/>
  <c r="P99" i="5"/>
  <c r="P98" i="5" s="1"/>
  <c r="P93" i="5"/>
  <c r="P92" i="5" s="1"/>
  <c r="P90" i="5"/>
  <c r="P89" i="5" s="1"/>
  <c r="P87" i="5"/>
  <c r="P85" i="5"/>
  <c r="P80" i="5"/>
  <c r="P79" i="5" s="1"/>
  <c r="P77" i="5"/>
  <c r="P76" i="5" s="1"/>
  <c r="P74" i="5"/>
  <c r="P73" i="5" s="1"/>
  <c r="P72" i="5"/>
  <c r="P71" i="5" s="1"/>
  <c r="P70" i="5" s="1"/>
  <c r="P69" i="5"/>
  <c r="P68" i="5" s="1"/>
  <c r="P67" i="5" s="1"/>
  <c r="P66" i="5"/>
  <c r="P65" i="5" s="1"/>
  <c r="P64" i="5" s="1"/>
  <c r="P57" i="5"/>
  <c r="P56" i="5" s="1"/>
  <c r="P54" i="5"/>
  <c r="P53" i="5" s="1"/>
  <c r="P51" i="5"/>
  <c r="P50" i="5" s="1"/>
  <c r="P47" i="5"/>
  <c r="P46" i="5" s="1"/>
  <c r="P45" i="5" s="1"/>
  <c r="P43" i="5"/>
  <c r="P42" i="5" s="1"/>
  <c r="P40" i="5"/>
  <c r="P39" i="5" s="1"/>
  <c r="P37" i="5"/>
  <c r="P36" i="5" s="1"/>
  <c r="P34" i="5"/>
  <c r="P33" i="5" s="1"/>
  <c r="P31" i="5"/>
  <c r="P30" i="5" s="1"/>
  <c r="P28" i="5"/>
  <c r="P27" i="5" s="1"/>
  <c r="P25" i="5"/>
  <c r="P23" i="5"/>
  <c r="P20" i="5"/>
  <c r="P18" i="5"/>
  <c r="O482" i="5"/>
  <c r="O481" i="5" s="1"/>
  <c r="O479" i="5"/>
  <c r="O478" i="5" s="1"/>
  <c r="O475" i="5"/>
  <c r="O474" i="5" s="1"/>
  <c r="O472" i="5"/>
  <c r="O471" i="5" s="1"/>
  <c r="O469" i="5"/>
  <c r="O468" i="5" s="1"/>
  <c r="O466" i="5"/>
  <c r="O464" i="5"/>
  <c r="O463" i="5" s="1"/>
  <c r="O461" i="5"/>
  <c r="O460" i="5" s="1"/>
  <c r="O459" i="5"/>
  <c r="O458" i="5" s="1"/>
  <c r="O457" i="5" s="1"/>
  <c r="O450" i="5"/>
  <c r="O448" i="5"/>
  <c r="O442" i="5"/>
  <c r="O440" i="5"/>
  <c r="O435" i="5"/>
  <c r="O434" i="5" s="1"/>
  <c r="O432" i="5"/>
  <c r="O431" i="5" s="1"/>
  <c r="O429" i="5"/>
  <c r="O428" i="5" s="1"/>
  <c r="O426" i="5"/>
  <c r="O424" i="5"/>
  <c r="O422" i="5"/>
  <c r="O420" i="5"/>
  <c r="O417" i="5"/>
  <c r="O415" i="5"/>
  <c r="O413" i="5"/>
  <c r="O412" i="5" s="1"/>
  <c r="O408" i="5"/>
  <c r="O407" i="5" s="1"/>
  <c r="O406" i="5" s="1"/>
  <c r="O401" i="5"/>
  <c r="O399" i="5"/>
  <c r="O397" i="5"/>
  <c r="O394" i="5"/>
  <c r="O392" i="5"/>
  <c r="O389" i="5"/>
  <c r="O387" i="5"/>
  <c r="O386" i="5" s="1"/>
  <c r="O384" i="5"/>
  <c r="O382" i="5"/>
  <c r="O381" i="5" s="1"/>
  <c r="O379" i="5"/>
  <c r="O377" i="5"/>
  <c r="O376" i="5" s="1"/>
  <c r="O374" i="5"/>
  <c r="O373" i="5" s="1"/>
  <c r="O370" i="5"/>
  <c r="O369" i="5" s="1"/>
  <c r="O368" i="5"/>
  <c r="O367" i="5" s="1"/>
  <c r="O364" i="5"/>
  <c r="O362" i="5"/>
  <c r="O358" i="5"/>
  <c r="O357" i="5" s="1"/>
  <c r="O356" i="5" s="1"/>
  <c r="O355" i="5"/>
  <c r="O352" i="5"/>
  <c r="O350" i="5"/>
  <c r="O348" i="5"/>
  <c r="O343" i="5"/>
  <c r="O342" i="5" s="1"/>
  <c r="O341" i="5" s="1"/>
  <c r="O336" i="5"/>
  <c r="O335" i="5" s="1"/>
  <c r="O334" i="5" s="1"/>
  <c r="O329" i="5"/>
  <c r="O328" i="5" s="1"/>
  <c r="O327" i="5" s="1"/>
  <c r="O324" i="5"/>
  <c r="O323" i="5" s="1"/>
  <c r="O322" i="5" s="1"/>
  <c r="O319" i="5"/>
  <c r="O318" i="5"/>
  <c r="O317" i="5" s="1"/>
  <c r="O314" i="5"/>
  <c r="O313" i="5" s="1"/>
  <c r="O312" i="5" s="1"/>
  <c r="O309" i="5"/>
  <c r="O308" i="5" s="1"/>
  <c r="O307" i="5" s="1"/>
  <c r="O305" i="5"/>
  <c r="O303" i="5"/>
  <c r="O300" i="5"/>
  <c r="O299" i="5" s="1"/>
  <c r="O292" i="5"/>
  <c r="O290" i="5"/>
  <c r="O287" i="5"/>
  <c r="O286" i="5" s="1"/>
  <c r="O281" i="5"/>
  <c r="O280" i="5" s="1"/>
  <c r="O278" i="5"/>
  <c r="O277" i="5" s="1"/>
  <c r="O275" i="5"/>
  <c r="O274" i="5" s="1"/>
  <c r="O272" i="5"/>
  <c r="O271" i="5" s="1"/>
  <c r="O269" i="5"/>
  <c r="O267" i="5"/>
  <c r="O261" i="5"/>
  <c r="O260" i="5" s="1"/>
  <c r="O258" i="5"/>
  <c r="O257" i="5" s="1"/>
  <c r="O255" i="5"/>
  <c r="O254" i="5" s="1"/>
  <c r="O252" i="5"/>
  <c r="O251" i="5" s="1"/>
  <c r="O249" i="5"/>
  <c r="O248" i="5" s="1"/>
  <c r="O246" i="5"/>
  <c r="O245" i="5" s="1"/>
  <c r="O243" i="5"/>
  <c r="O242" i="5" s="1"/>
  <c r="O240" i="5"/>
  <c r="O239" i="5" s="1"/>
  <c r="O237" i="5"/>
  <c r="O236" i="5" s="1"/>
  <c r="O234" i="5"/>
  <c r="O233" i="5" s="1"/>
  <c r="O231" i="5"/>
  <c r="O230" i="5" s="1"/>
  <c r="O228" i="5"/>
  <c r="O227" i="5" s="1"/>
  <c r="O225" i="5"/>
  <c r="O224" i="5" s="1"/>
  <c r="O222" i="5"/>
  <c r="O221" i="5" s="1"/>
  <c r="O219" i="5"/>
  <c r="O218" i="5" s="1"/>
  <c r="O216" i="5"/>
  <c r="O215" i="5" s="1"/>
  <c r="O202" i="5"/>
  <c r="O201" i="5" s="1"/>
  <c r="O199" i="5"/>
  <c r="O198" i="5" s="1"/>
  <c r="O196" i="5"/>
  <c r="O195" i="5" s="1"/>
  <c r="O193" i="5"/>
  <c r="O191" i="5"/>
  <c r="O189" i="5"/>
  <c r="O186" i="5"/>
  <c r="O184" i="5"/>
  <c r="O181" i="5"/>
  <c r="O180" i="5" s="1"/>
  <c r="O175" i="5"/>
  <c r="O173" i="5"/>
  <c r="O168" i="5"/>
  <c r="O167" i="5" s="1"/>
  <c r="O166" i="5" s="1"/>
  <c r="O163" i="5"/>
  <c r="O162" i="5" s="1"/>
  <c r="O160" i="5"/>
  <c r="O159" i="5" s="1"/>
  <c r="O157" i="5"/>
  <c r="O156" i="5" s="1"/>
  <c r="O151" i="5"/>
  <c r="O149" i="5"/>
  <c r="O143" i="5"/>
  <c r="O142" i="5" s="1"/>
  <c r="O141" i="5" s="1"/>
  <c r="O138" i="5"/>
  <c r="O137" i="5" s="1"/>
  <c r="O136" i="5" s="1"/>
  <c r="O132" i="5"/>
  <c r="O131" i="5" s="1"/>
  <c r="O130" i="5" s="1"/>
  <c r="O127" i="5"/>
  <c r="O125" i="5"/>
  <c r="O119" i="5"/>
  <c r="O117" i="5"/>
  <c r="O116" i="5" s="1"/>
  <c r="O115" i="5" s="1"/>
  <c r="O112" i="5"/>
  <c r="O111" i="5" s="1"/>
  <c r="O109" i="5"/>
  <c r="O108" i="5" s="1"/>
  <c r="O106" i="5"/>
  <c r="O105" i="5" s="1"/>
  <c r="O102" i="5"/>
  <c r="O101" i="5" s="1"/>
  <c r="O99" i="5"/>
  <c r="O98" i="5" s="1"/>
  <c r="O93" i="5"/>
  <c r="O92" i="5" s="1"/>
  <c r="O90" i="5"/>
  <c r="O89" i="5" s="1"/>
  <c r="O87" i="5"/>
  <c r="O85" i="5"/>
  <c r="O80" i="5"/>
  <c r="O79" i="5" s="1"/>
  <c r="O77" i="5"/>
  <c r="O76" i="5" s="1"/>
  <c r="O74" i="5"/>
  <c r="O73" i="5" s="1"/>
  <c r="O72" i="5"/>
  <c r="O71" i="5" s="1"/>
  <c r="O70" i="5" s="1"/>
  <c r="O69" i="5"/>
  <c r="O68" i="5" s="1"/>
  <c r="O67" i="5" s="1"/>
  <c r="O66" i="5"/>
  <c r="O65" i="5" s="1"/>
  <c r="O64" i="5" s="1"/>
  <c r="O60" i="5"/>
  <c r="O59" i="5" s="1"/>
  <c r="O57" i="5"/>
  <c r="O56" i="5" s="1"/>
  <c r="O54" i="5"/>
  <c r="O53" i="5" s="1"/>
  <c r="O51" i="5"/>
  <c r="O50" i="5" s="1"/>
  <c r="O46" i="5"/>
  <c r="O45" i="5" s="1"/>
  <c r="O43" i="5"/>
  <c r="O42" i="5" s="1"/>
  <c r="O40" i="5"/>
  <c r="O39" i="5" s="1"/>
  <c r="O37" i="5"/>
  <c r="O36" i="5" s="1"/>
  <c r="O34" i="5"/>
  <c r="O33" i="5" s="1"/>
  <c r="O31" i="5"/>
  <c r="O30" i="5" s="1"/>
  <c r="O28" i="5"/>
  <c r="O27" i="5" s="1"/>
  <c r="O25" i="5"/>
  <c r="O23" i="5"/>
  <c r="O20" i="5"/>
  <c r="O18" i="5"/>
  <c r="Y64" i="4"/>
  <c r="Y15" i="4"/>
  <c r="X64" i="4"/>
  <c r="T73" i="3"/>
  <c r="T71" i="3"/>
  <c r="T70" i="3"/>
  <c r="S69" i="3"/>
  <c r="S68" i="3" s="1"/>
  <c r="T766" i="3"/>
  <c r="T765" i="3" s="1"/>
  <c r="T764" i="3" s="1"/>
  <c r="T762" i="3"/>
  <c r="T761" i="3" s="1"/>
  <c r="T760" i="3" s="1"/>
  <c r="T759" i="3" s="1"/>
  <c r="T758" i="3" s="1"/>
  <c r="T756" i="3"/>
  <c r="T755" i="3" s="1"/>
  <c r="T754" i="3" s="1"/>
  <c r="T753" i="3" s="1"/>
  <c r="T752" i="3" s="1"/>
  <c r="T750" i="3"/>
  <c r="T749" i="3" s="1"/>
  <c r="T748" i="3" s="1"/>
  <c r="T747" i="3" s="1"/>
  <c r="T746" i="3" s="1"/>
  <c r="T744" i="3"/>
  <c r="T742" i="3"/>
  <c r="T741" i="3" s="1"/>
  <c r="T740" i="3" s="1"/>
  <c r="T739" i="3" s="1"/>
  <c r="T738" i="3" s="1"/>
  <c r="T736" i="3"/>
  <c r="T735" i="3" s="1"/>
  <c r="T734" i="3" s="1"/>
  <c r="T732" i="3"/>
  <c r="T731" i="3" s="1"/>
  <c r="T730" i="3" s="1"/>
  <c r="T727" i="3"/>
  <c r="T725" i="3"/>
  <c r="T717" i="3"/>
  <c r="T716" i="3" s="1"/>
  <c r="T715" i="3" s="1"/>
  <c r="T713" i="3"/>
  <c r="T712" i="3" s="1"/>
  <c r="T711" i="3" s="1"/>
  <c r="T710" i="3" s="1"/>
  <c r="T709" i="3" s="1"/>
  <c r="T707" i="3"/>
  <c r="T706" i="3" s="1"/>
  <c r="T705" i="3" s="1"/>
  <c r="T704" i="3" s="1"/>
  <c r="T703" i="3" s="1"/>
  <c r="T701" i="3"/>
  <c r="T700" i="3" s="1"/>
  <c r="T699" i="3" s="1"/>
  <c r="T698" i="3" s="1"/>
  <c r="T697" i="3" s="1"/>
  <c r="T695" i="3"/>
  <c r="T693" i="3"/>
  <c r="T687" i="3"/>
  <c r="T685" i="3"/>
  <c r="T677" i="3"/>
  <c r="T676" i="3" s="1"/>
  <c r="T675" i="3" s="1"/>
  <c r="T673" i="3"/>
  <c r="T672" i="3" s="1"/>
  <c r="T671" i="3" s="1"/>
  <c r="T667" i="3"/>
  <c r="T666" i="3" s="1"/>
  <c r="T665" i="3" s="1"/>
  <c r="T664" i="3" s="1"/>
  <c r="T663" i="3" s="1"/>
  <c r="T661" i="3"/>
  <c r="T660" i="3" s="1"/>
  <c r="T659" i="3" s="1"/>
  <c r="T658" i="3" s="1"/>
  <c r="T657" i="3" s="1"/>
  <c r="T655" i="3"/>
  <c r="T653" i="3"/>
  <c r="T647" i="3"/>
  <c r="T645" i="3"/>
  <c r="T638" i="3"/>
  <c r="T637" i="3" s="1"/>
  <c r="T636" i="3" s="1"/>
  <c r="T635" i="3" s="1"/>
  <c r="T633" i="3"/>
  <c r="T632" i="3" s="1"/>
  <c r="T631" i="3" s="1"/>
  <c r="T630" i="3" s="1"/>
  <c r="T627" i="3"/>
  <c r="T626" i="3" s="1"/>
  <c r="T625" i="3" s="1"/>
  <c r="T623" i="3"/>
  <c r="T622" i="3" s="1"/>
  <c r="T621" i="3" s="1"/>
  <c r="T619" i="3"/>
  <c r="T618" i="3" s="1"/>
  <c r="T617" i="3" s="1"/>
  <c r="T613" i="3"/>
  <c r="T611" i="3"/>
  <c r="T610" i="3" s="1"/>
  <c r="T609" i="3" s="1"/>
  <c r="T608" i="3" s="1"/>
  <c r="T607" i="3" s="1"/>
  <c r="T605" i="3"/>
  <c r="T604" i="3" s="1"/>
  <c r="T603" i="3" s="1"/>
  <c r="T602" i="3" s="1"/>
  <c r="T601" i="3" s="1"/>
  <c r="T599" i="3"/>
  <c r="T597" i="3"/>
  <c r="T591" i="3"/>
  <c r="T589" i="3"/>
  <c r="T582" i="3"/>
  <c r="T580" i="3"/>
  <c r="T577" i="3"/>
  <c r="T575" i="3"/>
  <c r="T571" i="3"/>
  <c r="T570" i="3" s="1"/>
  <c r="T569" i="3"/>
  <c r="T560" i="3"/>
  <c r="T558" i="3"/>
  <c r="T552" i="3"/>
  <c r="T551" i="3" s="1"/>
  <c r="T549" i="3"/>
  <c r="T548" i="3" s="1"/>
  <c r="T541" i="3" s="1"/>
  <c r="T546" i="3"/>
  <c r="T545" i="3" s="1"/>
  <c r="T543" i="3"/>
  <c r="T542" i="3" s="1"/>
  <c r="T539" i="3"/>
  <c r="T538" i="3" s="1"/>
  <c r="T536" i="3"/>
  <c r="T535" i="3" s="1"/>
  <c r="T534" i="3"/>
  <c r="T533" i="3" s="1"/>
  <c r="T530" i="3"/>
  <c r="T529" i="3" s="1"/>
  <c r="T527" i="3"/>
  <c r="T526" i="3" s="1"/>
  <c r="T524" i="3"/>
  <c r="T523" i="3" s="1"/>
  <c r="T517" i="3"/>
  <c r="T516" i="3"/>
  <c r="T515" i="3" s="1"/>
  <c r="T514" i="3" s="1"/>
  <c r="T513" i="3" s="1"/>
  <c r="T511" i="3"/>
  <c r="T510" i="3" s="1"/>
  <c r="T508" i="3"/>
  <c r="T507" i="3" s="1"/>
  <c r="T505" i="3"/>
  <c r="T504" i="3" s="1"/>
  <c r="T498" i="3"/>
  <c r="T496" i="3"/>
  <c r="T489" i="3"/>
  <c r="T488" i="3" s="1"/>
  <c r="T487" i="3" s="1"/>
  <c r="T486" i="3" s="1"/>
  <c r="T485" i="3" s="1"/>
  <c r="T484" i="3" s="1"/>
  <c r="T482" i="3"/>
  <c r="T481" i="3" s="1"/>
  <c r="T480" i="3" s="1"/>
  <c r="T479" i="3" s="1"/>
  <c r="T477" i="3"/>
  <c r="T476" i="3" s="1"/>
  <c r="T474" i="3"/>
  <c r="T473" i="3" s="1"/>
  <c r="T469" i="3"/>
  <c r="T468" i="3" s="1"/>
  <c r="T467" i="3" s="1"/>
  <c r="T466" i="3" s="1"/>
  <c r="T464" i="3"/>
  <c r="T462" i="3"/>
  <c r="T459" i="3"/>
  <c r="T458" i="3" s="1"/>
  <c r="T454" i="3"/>
  <c r="T453" i="3" s="1"/>
  <c r="T452" i="3" s="1"/>
  <c r="T450" i="3"/>
  <c r="T449" i="3" s="1"/>
  <c r="T447" i="3"/>
  <c r="T446" i="3" s="1"/>
  <c r="T445" i="3" s="1"/>
  <c r="T441" i="3"/>
  <c r="T440" i="3" s="1"/>
  <c r="T438" i="3"/>
  <c r="T437" i="3" s="1"/>
  <c r="T432" i="3"/>
  <c r="T430" i="3"/>
  <c r="T428" i="3"/>
  <c r="T427" i="3" s="1"/>
  <c r="T426" i="3" s="1"/>
  <c r="T424" i="3"/>
  <c r="T423" i="3"/>
  <c r="T422" i="3" s="1"/>
  <c r="T418" i="3"/>
  <c r="T417" i="3" s="1"/>
  <c r="T416" i="3" s="1"/>
  <c r="T411" i="3"/>
  <c r="T410" i="3" s="1"/>
  <c r="T409" i="3" s="1"/>
  <c r="T408" i="3" s="1"/>
  <c r="T406" i="3"/>
  <c r="T404" i="3"/>
  <c r="T400" i="3"/>
  <c r="T399" i="3" s="1"/>
  <c r="T398" i="3" s="1"/>
  <c r="T391" i="3"/>
  <c r="T390" i="3" s="1"/>
  <c r="T389" i="3" s="1"/>
  <c r="T388" i="3" s="1"/>
  <c r="T387" i="3" s="1"/>
  <c r="T385" i="3"/>
  <c r="T384" i="3" s="1"/>
  <c r="T383" i="3" s="1"/>
  <c r="T382" i="3" s="1"/>
  <c r="T380" i="3"/>
  <c r="T379" i="3" s="1"/>
  <c r="T377" i="3"/>
  <c r="T376" i="3" s="1"/>
  <c r="T372" i="3"/>
  <c r="T371" i="3" s="1"/>
  <c r="T369" i="3"/>
  <c r="T368" i="3" s="1"/>
  <c r="T363" i="3"/>
  <c r="T362" i="3" s="1"/>
  <c r="T360" i="3"/>
  <c r="T359" i="3"/>
  <c r="T358" i="3" s="1"/>
  <c r="T357" i="3" s="1"/>
  <c r="T353" i="3"/>
  <c r="T352" i="3" s="1"/>
  <c r="T351" i="3" s="1"/>
  <c r="T350" i="3" s="1"/>
  <c r="T348" i="3"/>
  <c r="T347" i="3" s="1"/>
  <c r="T346" i="3" s="1"/>
  <c r="T345" i="3" s="1"/>
  <c r="T343" i="3"/>
  <c r="T342" i="3" s="1"/>
  <c r="T341" i="3" s="1"/>
  <c r="T340" i="3" s="1"/>
  <c r="T337" i="3"/>
  <c r="T336" i="3" s="1"/>
  <c r="T330" i="3" s="1"/>
  <c r="T329" i="3" s="1"/>
  <c r="T328" i="3" s="1"/>
  <c r="T327" i="3" s="1"/>
  <c r="T334" i="3"/>
  <c r="T333" i="3" s="1"/>
  <c r="T331" i="3"/>
  <c r="T325" i="3"/>
  <c r="T324" i="3" s="1"/>
  <c r="T323" i="3" s="1"/>
  <c r="T322" i="3" s="1"/>
  <c r="T320" i="3"/>
  <c r="T319" i="3" s="1"/>
  <c r="T318" i="3" s="1"/>
  <c r="T317" i="3" s="1"/>
  <c r="T315" i="3"/>
  <c r="T314" i="3" s="1"/>
  <c r="T313" i="3" s="1"/>
  <c r="T312" i="3" s="1"/>
  <c r="T309" i="3"/>
  <c r="T308" i="3" s="1"/>
  <c r="T307" i="3" s="1"/>
  <c r="T306" i="3" s="1"/>
  <c r="T304" i="3"/>
  <c r="T303" i="3" s="1"/>
  <c r="T302" i="3" s="1"/>
  <c r="T301" i="3" s="1"/>
  <c r="T299" i="3"/>
  <c r="T298" i="3" s="1"/>
  <c r="T297" i="3" s="1"/>
  <c r="T296" i="3" s="1"/>
  <c r="T293" i="3"/>
  <c r="T291" i="3"/>
  <c r="T290" i="3"/>
  <c r="T288" i="3"/>
  <c r="T286" i="3"/>
  <c r="T283" i="3"/>
  <c r="T281" i="3"/>
  <c r="T277" i="3"/>
  <c r="T276" i="3" s="1"/>
  <c r="T275" i="3" s="1"/>
  <c r="T272" i="3"/>
  <c r="T271" i="3" s="1"/>
  <c r="T269" i="3"/>
  <c r="T268" i="3" s="1"/>
  <c r="T266" i="3"/>
  <c r="T265" i="3" s="1"/>
  <c r="T262" i="3"/>
  <c r="T261" i="3" s="1"/>
  <c r="T260" i="3" s="1"/>
  <c r="T257" i="3"/>
  <c r="T256" i="3" s="1"/>
  <c r="T254" i="3"/>
  <c r="T253" i="3" s="1"/>
  <c r="T251" i="3"/>
  <c r="T250" i="3" s="1"/>
  <c r="T248" i="3"/>
  <c r="T247" i="3" s="1"/>
  <c r="T245" i="3"/>
  <c r="T244" i="3" s="1"/>
  <c r="T240" i="3"/>
  <c r="T238" i="3"/>
  <c r="T232" i="3"/>
  <c r="T231" i="3" s="1"/>
  <c r="T230" i="3" s="1"/>
  <c r="T229" i="3" s="1"/>
  <c r="T228" i="3" s="1"/>
  <c r="T226" i="3"/>
  <c r="T225" i="3" s="1"/>
  <c r="T223" i="3"/>
  <c r="T222" i="3" s="1"/>
  <c r="T220" i="3"/>
  <c r="T218" i="3"/>
  <c r="T217" i="3"/>
  <c r="T216" i="3" s="1"/>
  <c r="T214" i="3"/>
  <c r="T211" i="3"/>
  <c r="T210" i="3" s="1"/>
  <c r="T208" i="3"/>
  <c r="T206" i="3"/>
  <c r="T204" i="3"/>
  <c r="T200" i="3"/>
  <c r="T198" i="3"/>
  <c r="T192" i="3"/>
  <c r="T191" i="3" s="1"/>
  <c r="T190" i="3" s="1"/>
  <c r="T189" i="3" s="1"/>
  <c r="T187" i="3"/>
  <c r="T186" i="3"/>
  <c r="T185" i="3" s="1"/>
  <c r="T182" i="3"/>
  <c r="T181" i="3"/>
  <c r="T180" i="3" s="1"/>
  <c r="T177" i="3"/>
  <c r="T176" i="3"/>
  <c r="T175" i="3" s="1"/>
  <c r="T172" i="3"/>
  <c r="T170" i="3"/>
  <c r="T167" i="3"/>
  <c r="T165" i="3"/>
  <c r="T164" i="3"/>
  <c r="T163" i="3" s="1"/>
  <c r="T159" i="3"/>
  <c r="T158" i="3" s="1"/>
  <c r="T157" i="3" s="1"/>
  <c r="T155" i="3"/>
  <c r="T154" i="3" s="1"/>
  <c r="T153" i="3" s="1"/>
  <c r="T152" i="3" s="1"/>
  <c r="T151" i="3" s="1"/>
  <c r="T145" i="3"/>
  <c r="T144" i="3" s="1"/>
  <c r="T143" i="3"/>
  <c r="T142" i="3" s="1"/>
  <c r="T141" i="3" s="1"/>
  <c r="T139" i="3"/>
  <c r="T138" i="3" s="1"/>
  <c r="T137" i="3" s="1"/>
  <c r="T136" i="3" s="1"/>
  <c r="T135" i="3" s="1"/>
  <c r="T133" i="3"/>
  <c r="T132" i="3" s="1"/>
  <c r="T131" i="3" s="1"/>
  <c r="T130" i="3" s="1"/>
  <c r="T128" i="3"/>
  <c r="T126" i="3"/>
  <c r="T113" i="3"/>
  <c r="T112" i="3" s="1"/>
  <c r="T111" i="3" s="1"/>
  <c r="T104" i="3"/>
  <c r="T103" i="3" s="1"/>
  <c r="T98" i="3"/>
  <c r="T97" i="3" s="1"/>
  <c r="T95" i="3"/>
  <c r="T94" i="3" s="1"/>
  <c r="T92" i="3"/>
  <c r="T90" i="3"/>
  <c r="T85" i="3"/>
  <c r="T84" i="3" s="1"/>
  <c r="T83" i="3" s="1"/>
  <c r="T81" i="3"/>
  <c r="T80" i="3" s="1"/>
  <c r="T79" i="3" s="1"/>
  <c r="T78" i="3" s="1"/>
  <c r="T75" i="3"/>
  <c r="T74" i="3" s="1"/>
  <c r="T72" i="3"/>
  <c r="T65" i="3"/>
  <c r="T64" i="3" s="1"/>
  <c r="T59" i="3"/>
  <c r="T58" i="3" s="1"/>
  <c r="T54" i="3"/>
  <c r="T53" i="3" s="1"/>
  <c r="T52" i="3"/>
  <c r="T51" i="3" s="1"/>
  <c r="T50" i="3" s="1"/>
  <c r="T48" i="3"/>
  <c r="T47" i="3" s="1"/>
  <c r="T45" i="3"/>
  <c r="T44" i="3" s="1"/>
  <c r="T42" i="3"/>
  <c r="T41" i="3" s="1"/>
  <c r="T40" i="3"/>
  <c r="T39" i="3" s="1"/>
  <c r="T38" i="3" s="1"/>
  <c r="T36" i="3"/>
  <c r="T35" i="3" s="1"/>
  <c r="T31" i="3"/>
  <c r="T30" i="3" s="1"/>
  <c r="T28" i="3"/>
  <c r="T27" i="3" s="1"/>
  <c r="T25" i="3"/>
  <c r="T24" i="3" s="1"/>
  <c r="T22" i="3"/>
  <c r="T21" i="3" s="1"/>
  <c r="T19" i="3"/>
  <c r="T18" i="3" s="1"/>
  <c r="S766" i="3"/>
  <c r="S765" i="3" s="1"/>
  <c r="S764" i="3" s="1"/>
  <c r="S762" i="3"/>
  <c r="S761" i="3" s="1"/>
  <c r="S760" i="3" s="1"/>
  <c r="S756" i="3"/>
  <c r="S755" i="3" s="1"/>
  <c r="S754" i="3" s="1"/>
  <c r="S753" i="3" s="1"/>
  <c r="S752" i="3" s="1"/>
  <c r="S750" i="3"/>
  <c r="S749" i="3" s="1"/>
  <c r="S748" i="3" s="1"/>
  <c r="S747" i="3" s="1"/>
  <c r="S746" i="3" s="1"/>
  <c r="S744" i="3"/>
  <c r="S742" i="3"/>
  <c r="S736" i="3"/>
  <c r="S735" i="3" s="1"/>
  <c r="S734" i="3" s="1"/>
  <c r="S732" i="3"/>
  <c r="S731" i="3" s="1"/>
  <c r="S730" i="3" s="1"/>
  <c r="S727" i="3"/>
  <c r="S725" i="3"/>
  <c r="S717" i="3"/>
  <c r="S716" i="3" s="1"/>
  <c r="S715" i="3" s="1"/>
  <c r="S713" i="3"/>
  <c r="S712" i="3" s="1"/>
  <c r="S711" i="3" s="1"/>
  <c r="S707" i="3"/>
  <c r="S706" i="3" s="1"/>
  <c r="S705" i="3" s="1"/>
  <c r="S704" i="3" s="1"/>
  <c r="S703" i="3" s="1"/>
  <c r="S701" i="3"/>
  <c r="S700" i="3" s="1"/>
  <c r="S699" i="3"/>
  <c r="S698" i="3" s="1"/>
  <c r="S697" i="3" s="1"/>
  <c r="S695" i="3"/>
  <c r="S693" i="3"/>
  <c r="S692" i="3" s="1"/>
  <c r="S691" i="3" s="1"/>
  <c r="S690" i="3" s="1"/>
  <c r="S689" i="3" s="1"/>
  <c r="S687" i="3"/>
  <c r="S685" i="3"/>
  <c r="S677" i="3"/>
  <c r="S676" i="3" s="1"/>
  <c r="S675" i="3" s="1"/>
  <c r="S673" i="3"/>
  <c r="S672" i="3" s="1"/>
  <c r="S671" i="3" s="1"/>
  <c r="S667" i="3"/>
  <c r="S666" i="3" s="1"/>
  <c r="S665" i="3" s="1"/>
  <c r="S664" i="3" s="1"/>
  <c r="S663" i="3" s="1"/>
  <c r="S661" i="3"/>
  <c r="S660" i="3" s="1"/>
  <c r="S659" i="3" s="1"/>
  <c r="S658" i="3" s="1"/>
  <c r="S657" i="3" s="1"/>
  <c r="S655" i="3"/>
  <c r="S653" i="3"/>
  <c r="S647" i="3"/>
  <c r="S645" i="3"/>
  <c r="S638" i="3"/>
  <c r="S637" i="3" s="1"/>
  <c r="S636" i="3" s="1"/>
  <c r="S635" i="3" s="1"/>
  <c r="S633" i="3"/>
  <c r="S632" i="3" s="1"/>
  <c r="S631" i="3" s="1"/>
  <c r="S630" i="3" s="1"/>
  <c r="S627" i="3"/>
  <c r="S626" i="3" s="1"/>
  <c r="S625" i="3" s="1"/>
  <c r="S623" i="3"/>
  <c r="S622" i="3" s="1"/>
  <c r="S621" i="3" s="1"/>
  <c r="S619" i="3"/>
  <c r="S618" i="3" s="1"/>
  <c r="S617" i="3" s="1"/>
  <c r="S613" i="3"/>
  <c r="S611" i="3"/>
  <c r="S610" i="3" s="1"/>
  <c r="S609" i="3" s="1"/>
  <c r="S608" i="3" s="1"/>
  <c r="S607" i="3" s="1"/>
  <c r="S605" i="3"/>
  <c r="S604" i="3" s="1"/>
  <c r="S603" i="3" s="1"/>
  <c r="S602" i="3" s="1"/>
  <c r="S601" i="3" s="1"/>
  <c r="S599" i="3"/>
  <c r="S597" i="3"/>
  <c r="S591" i="3"/>
  <c r="S589" i="3"/>
  <c r="S582" i="3"/>
  <c r="S580" i="3"/>
  <c r="S577" i="3"/>
  <c r="S575" i="3"/>
  <c r="S574" i="3" s="1"/>
  <c r="S573" i="3" s="1"/>
  <c r="S571" i="3"/>
  <c r="S570" i="3" s="1"/>
  <c r="S560" i="3"/>
  <c r="S558" i="3"/>
  <c r="S552" i="3"/>
  <c r="S551" i="3" s="1"/>
  <c r="S549" i="3"/>
  <c r="S548" i="3" s="1"/>
  <c r="S546" i="3"/>
  <c r="S545" i="3" s="1"/>
  <c r="S543" i="3"/>
  <c r="S542" i="3" s="1"/>
  <c r="S539" i="3"/>
  <c r="S538" i="3" s="1"/>
  <c r="S536" i="3"/>
  <c r="S535" i="3" s="1"/>
  <c r="S533" i="3"/>
  <c r="S522" i="3" s="1"/>
  <c r="S530" i="3"/>
  <c r="S529" i="3" s="1"/>
  <c r="S527" i="3"/>
  <c r="S526" i="3" s="1"/>
  <c r="S524" i="3"/>
  <c r="S523" i="3" s="1"/>
  <c r="S517" i="3"/>
  <c r="S516" i="3"/>
  <c r="S515" i="3" s="1"/>
  <c r="S514" i="3" s="1"/>
  <c r="S513" i="3" s="1"/>
  <c r="S511" i="3"/>
  <c r="S510" i="3" s="1"/>
  <c r="S508" i="3"/>
  <c r="S507" i="3" s="1"/>
  <c r="S505" i="3"/>
  <c r="S504" i="3" s="1"/>
  <c r="S498" i="3"/>
  <c r="S496" i="3"/>
  <c r="S488" i="3"/>
  <c r="S487" i="3" s="1"/>
  <c r="S486" i="3" s="1"/>
  <c r="S485" i="3" s="1"/>
  <c r="S482" i="3"/>
  <c r="S481" i="3" s="1"/>
  <c r="S480" i="3" s="1"/>
  <c r="S479" i="3" s="1"/>
  <c r="S477" i="3"/>
  <c r="S476" i="3" s="1"/>
  <c r="S474" i="3"/>
  <c r="S473" i="3" s="1"/>
  <c r="S469" i="3"/>
  <c r="S468" i="3" s="1"/>
  <c r="S467" i="3" s="1"/>
  <c r="S466" i="3" s="1"/>
  <c r="S464" i="3"/>
  <c r="S462" i="3"/>
  <c r="S459" i="3"/>
  <c r="S458" i="3" s="1"/>
  <c r="S454" i="3"/>
  <c r="S453" i="3" s="1"/>
  <c r="S452" i="3" s="1"/>
  <c r="S450" i="3"/>
  <c r="S449" i="3" s="1"/>
  <c r="S447" i="3"/>
  <c r="S446" i="3" s="1"/>
  <c r="S441" i="3"/>
  <c r="S440" i="3" s="1"/>
  <c r="S438" i="3"/>
  <c r="S437" i="3" s="1"/>
  <c r="S432" i="3"/>
  <c r="S430" i="3"/>
  <c r="S428" i="3"/>
  <c r="S424" i="3"/>
  <c r="S422" i="3"/>
  <c r="S418" i="3"/>
  <c r="S417" i="3" s="1"/>
  <c r="S416" i="3" s="1"/>
  <c r="S411" i="3"/>
  <c r="S410" i="3" s="1"/>
  <c r="S409" i="3" s="1"/>
  <c r="S408" i="3" s="1"/>
  <c r="S406" i="3"/>
  <c r="S404" i="3"/>
  <c r="S403" i="3" s="1"/>
  <c r="S402" i="3" s="1"/>
  <c r="S400" i="3"/>
  <c r="S399" i="3" s="1"/>
  <c r="S398" i="3" s="1"/>
  <c r="S391" i="3"/>
  <c r="S390" i="3" s="1"/>
  <c r="S389" i="3" s="1"/>
  <c r="S388" i="3" s="1"/>
  <c r="S385" i="3"/>
  <c r="S384" i="3" s="1"/>
  <c r="S383" i="3" s="1"/>
  <c r="S382" i="3" s="1"/>
  <c r="S380" i="3"/>
  <c r="S379" i="3" s="1"/>
  <c r="S377" i="3"/>
  <c r="S376" i="3" s="1"/>
  <c r="S372" i="3"/>
  <c r="S371" i="3" s="1"/>
  <c r="S369" i="3"/>
  <c r="S368" i="3" s="1"/>
  <c r="S363" i="3"/>
  <c r="S362" i="3" s="1"/>
  <c r="S360" i="3"/>
  <c r="S358" i="3"/>
  <c r="S353" i="3"/>
  <c r="S352" i="3" s="1"/>
  <c r="S351" i="3" s="1"/>
  <c r="S350" i="3" s="1"/>
  <c r="S348" i="3"/>
  <c r="S347" i="3" s="1"/>
  <c r="S346" i="3" s="1"/>
  <c r="S345" i="3" s="1"/>
  <c r="Y54" i="4" s="1"/>
  <c r="S343" i="3"/>
  <c r="S342" i="3" s="1"/>
  <c r="S341" i="3" s="1"/>
  <c r="S340" i="3" s="1"/>
  <c r="Y53" i="4" s="1"/>
  <c r="S337" i="3"/>
  <c r="S336" i="3" s="1"/>
  <c r="S334" i="3"/>
  <c r="S333" i="3" s="1"/>
  <c r="S331" i="3"/>
  <c r="S325" i="3"/>
  <c r="S324" i="3" s="1"/>
  <c r="S323" i="3" s="1"/>
  <c r="S322" i="3" s="1"/>
  <c r="S320" i="3"/>
  <c r="S319" i="3" s="1"/>
  <c r="S318" i="3" s="1"/>
  <c r="S317" i="3" s="1"/>
  <c r="S315" i="3"/>
  <c r="S314" i="3" s="1"/>
  <c r="S313" i="3" s="1"/>
  <c r="S312" i="3" s="1"/>
  <c r="S309" i="3"/>
  <c r="S308" i="3" s="1"/>
  <c r="S307" i="3" s="1"/>
  <c r="S306" i="3" s="1"/>
  <c r="S304" i="3"/>
  <c r="S303" i="3" s="1"/>
  <c r="S302" i="3" s="1"/>
  <c r="S301" i="3" s="1"/>
  <c r="S299" i="3"/>
  <c r="S298" i="3" s="1"/>
  <c r="S297" i="3" s="1"/>
  <c r="S296" i="3" s="1"/>
  <c r="S293" i="3"/>
  <c r="S291" i="3"/>
  <c r="S290" i="3"/>
  <c r="S288" i="3"/>
  <c r="S286" i="3"/>
  <c r="S283" i="3"/>
  <c r="S281" i="3"/>
  <c r="S277" i="3"/>
  <c r="S276" i="3" s="1"/>
  <c r="S275" i="3" s="1"/>
  <c r="S272" i="3"/>
  <c r="S271" i="3" s="1"/>
  <c r="S269" i="3"/>
  <c r="S268" i="3" s="1"/>
  <c r="S266" i="3"/>
  <c r="S265" i="3" s="1"/>
  <c r="S262" i="3"/>
  <c r="S261" i="3" s="1"/>
  <c r="S260" i="3" s="1"/>
  <c r="S257" i="3"/>
  <c r="S256" i="3" s="1"/>
  <c r="S254" i="3"/>
  <c r="S253" i="3" s="1"/>
  <c r="S251" i="3"/>
  <c r="S250" i="3" s="1"/>
  <c r="S248" i="3"/>
  <c r="S247" i="3" s="1"/>
  <c r="S245" i="3"/>
  <c r="S244" i="3" s="1"/>
  <c r="S240" i="3"/>
  <c r="S238" i="3"/>
  <c r="S232" i="3"/>
  <c r="S231" i="3" s="1"/>
  <c r="S230" i="3" s="1"/>
  <c r="S229" i="3" s="1"/>
  <c r="S228" i="3" s="1"/>
  <c r="S226" i="3"/>
  <c r="S225" i="3" s="1"/>
  <c r="S223" i="3"/>
  <c r="S222" i="3" s="1"/>
  <c r="S220" i="3"/>
  <c r="S218" i="3"/>
  <c r="S216" i="3"/>
  <c r="S214" i="3"/>
  <c r="S211" i="3"/>
  <c r="S210" i="3" s="1"/>
  <c r="S208" i="3"/>
  <c r="S206" i="3"/>
  <c r="S204" i="3"/>
  <c r="S200" i="3"/>
  <c r="S198" i="3"/>
  <c r="S197" i="3" s="1"/>
  <c r="S196" i="3" s="1"/>
  <c r="S195" i="3" s="1"/>
  <c r="S192" i="3"/>
  <c r="S191" i="3" s="1"/>
  <c r="S190" i="3" s="1"/>
  <c r="S189" i="3" s="1"/>
  <c r="Y18" i="4" s="1"/>
  <c r="S187" i="3"/>
  <c r="S185" i="3"/>
  <c r="S182" i="3"/>
  <c r="S180" i="3"/>
  <c r="S177" i="3"/>
  <c r="S175" i="3"/>
  <c r="S172" i="3"/>
  <c r="S170" i="3"/>
  <c r="S167" i="3"/>
  <c r="S165" i="3"/>
  <c r="S163" i="3"/>
  <c r="S159" i="3"/>
  <c r="S158" i="3" s="1"/>
  <c r="S157" i="3" s="1"/>
  <c r="S154" i="3"/>
  <c r="S153" i="3" s="1"/>
  <c r="S152" i="3" s="1"/>
  <c r="S151" i="3" s="1"/>
  <c r="S145" i="3"/>
  <c r="S144" i="3" s="1"/>
  <c r="S143" i="3"/>
  <c r="S142" i="3" s="1"/>
  <c r="S141" i="3" s="1"/>
  <c r="S139" i="3"/>
  <c r="S138" i="3" s="1"/>
  <c r="S137" i="3" s="1"/>
  <c r="S136" i="3" s="1"/>
  <c r="S135" i="3" s="1"/>
  <c r="S133" i="3"/>
  <c r="S132" i="3" s="1"/>
  <c r="S131" i="3" s="1"/>
  <c r="S130" i="3" s="1"/>
  <c r="Y20" i="4" s="1"/>
  <c r="S128" i="3"/>
  <c r="S126" i="3"/>
  <c r="S113" i="3"/>
  <c r="S112" i="3" s="1"/>
  <c r="S111" i="3" s="1"/>
  <c r="S110" i="3" s="1"/>
  <c r="S107" i="3"/>
  <c r="S106" i="3" s="1"/>
  <c r="S104" i="3"/>
  <c r="S103" i="3" s="1"/>
  <c r="S98" i="3"/>
  <c r="S97" i="3" s="1"/>
  <c r="S95" i="3"/>
  <c r="S94" i="3" s="1"/>
  <c r="S92" i="3"/>
  <c r="S90" i="3"/>
  <c r="S85" i="3"/>
  <c r="S84" i="3" s="1"/>
  <c r="S83" i="3" s="1"/>
  <c r="S81" i="3"/>
  <c r="S80" i="3" s="1"/>
  <c r="S79" i="3" s="1"/>
  <c r="S78" i="3" s="1"/>
  <c r="S75" i="3"/>
  <c r="S74" i="3" s="1"/>
  <c r="S72" i="3"/>
  <c r="S65" i="3"/>
  <c r="S64" i="3" s="1"/>
  <c r="S62" i="3"/>
  <c r="S61" i="3" s="1"/>
  <c r="S59" i="3"/>
  <c r="S58" i="3" s="1"/>
  <c r="S54" i="3"/>
  <c r="S53" i="3" s="1"/>
  <c r="S51" i="3"/>
  <c r="S50" i="3" s="1"/>
  <c r="S48" i="3"/>
  <c r="S47" i="3" s="1"/>
  <c r="S45" i="3"/>
  <c r="S44" i="3" s="1"/>
  <c r="S42" i="3"/>
  <c r="S41" i="3" s="1"/>
  <c r="S39" i="3"/>
  <c r="S38" i="3" s="1"/>
  <c r="S36" i="3"/>
  <c r="S35" i="3" s="1"/>
  <c r="S31" i="3"/>
  <c r="S30" i="3" s="1"/>
  <c r="S28" i="3"/>
  <c r="S27" i="3" s="1"/>
  <c r="S25" i="3"/>
  <c r="S24" i="3" s="1"/>
  <c r="S22" i="3"/>
  <c r="S21" i="3" s="1"/>
  <c r="S19" i="3"/>
  <c r="S18" i="3" s="1"/>
  <c r="P623" i="3"/>
  <c r="P622" i="3" s="1"/>
  <c r="P621" i="3" s="1"/>
  <c r="P391" i="3"/>
  <c r="P390" i="3" s="1"/>
  <c r="P389" i="3" s="1"/>
  <c r="P388" i="3" s="1"/>
  <c r="Q73" i="3"/>
  <c r="Q71" i="3"/>
  <c r="Q70" i="3"/>
  <c r="P69" i="3"/>
  <c r="P68" i="3" s="1"/>
  <c r="Q766" i="3"/>
  <c r="Q765" i="3" s="1"/>
  <c r="Q764" i="3" s="1"/>
  <c r="Q762" i="3"/>
  <c r="Q761" i="3" s="1"/>
  <c r="Q760" i="3" s="1"/>
  <c r="Q756" i="3"/>
  <c r="Q755" i="3" s="1"/>
  <c r="Q754" i="3" s="1"/>
  <c r="Q753" i="3" s="1"/>
  <c r="Q752" i="3" s="1"/>
  <c r="Q750" i="3"/>
  <c r="Q749" i="3" s="1"/>
  <c r="Q748" i="3" s="1"/>
  <c r="Q747" i="3" s="1"/>
  <c r="Q746" i="3" s="1"/>
  <c r="Q744" i="3"/>
  <c r="Q742" i="3"/>
  <c r="Q736" i="3"/>
  <c r="Q735" i="3" s="1"/>
  <c r="Q734" i="3" s="1"/>
  <c r="Q732" i="3"/>
  <c r="Q731" i="3" s="1"/>
  <c r="Q730" i="3" s="1"/>
  <c r="Q727" i="3"/>
  <c r="Q725" i="3"/>
  <c r="Q717" i="3"/>
  <c r="Q716" i="3" s="1"/>
  <c r="Q715" i="3" s="1"/>
  <c r="Q713" i="3"/>
  <c r="Q712" i="3" s="1"/>
  <c r="Q711" i="3" s="1"/>
  <c r="Q707" i="3"/>
  <c r="Q706" i="3" s="1"/>
  <c r="Q705" i="3" s="1"/>
  <c r="Q704" i="3" s="1"/>
  <c r="Q703" i="3" s="1"/>
  <c r="Q701" i="3"/>
  <c r="Q700" i="3" s="1"/>
  <c r="Q699" i="3" s="1"/>
  <c r="Q698" i="3" s="1"/>
  <c r="Q697" i="3" s="1"/>
  <c r="Q695" i="3"/>
  <c r="Q693" i="3"/>
  <c r="Q687" i="3"/>
  <c r="Q685" i="3"/>
  <c r="Q677" i="3"/>
  <c r="Q676" i="3" s="1"/>
  <c r="Q675" i="3" s="1"/>
  <c r="Q673" i="3"/>
  <c r="Q672" i="3" s="1"/>
  <c r="Q671" i="3" s="1"/>
  <c r="Q667" i="3"/>
  <c r="Q666" i="3" s="1"/>
  <c r="Q665" i="3" s="1"/>
  <c r="Q664" i="3" s="1"/>
  <c r="Q663" i="3" s="1"/>
  <c r="Q661" i="3"/>
  <c r="Q660" i="3" s="1"/>
  <c r="Q659" i="3" s="1"/>
  <c r="Q658" i="3" s="1"/>
  <c r="Q657" i="3" s="1"/>
  <c r="Q655" i="3"/>
  <c r="Q653" i="3"/>
  <c r="Q647" i="3"/>
  <c r="Q645" i="3"/>
  <c r="Q638" i="3"/>
  <c r="Q637" i="3" s="1"/>
  <c r="Q636" i="3" s="1"/>
  <c r="Q635" i="3" s="1"/>
  <c r="Q633" i="3"/>
  <c r="Q632" i="3" s="1"/>
  <c r="Q631" i="3" s="1"/>
  <c r="Q630" i="3" s="1"/>
  <c r="Q627" i="3"/>
  <c r="Q626" i="3" s="1"/>
  <c r="Q625" i="3" s="1"/>
  <c r="Q623" i="3"/>
  <c r="Q622" i="3" s="1"/>
  <c r="Q621" i="3" s="1"/>
  <c r="Q619" i="3"/>
  <c r="Q618" i="3" s="1"/>
  <c r="Q617" i="3" s="1"/>
  <c r="Q613" i="3"/>
  <c r="Q611" i="3"/>
  <c r="Q610" i="3" s="1"/>
  <c r="Q609" i="3" s="1"/>
  <c r="Q608" i="3" s="1"/>
  <c r="Q607" i="3" s="1"/>
  <c r="Q605" i="3"/>
  <c r="Q604" i="3" s="1"/>
  <c r="Q603" i="3" s="1"/>
  <c r="Q602" i="3" s="1"/>
  <c r="Q601" i="3" s="1"/>
  <c r="Q599" i="3"/>
  <c r="Q597" i="3"/>
  <c r="Q591" i="3"/>
  <c r="Q589" i="3"/>
  <c r="Q582" i="3"/>
  <c r="Q580" i="3"/>
  <c r="Q577" i="3"/>
  <c r="Q575" i="3"/>
  <c r="Q571" i="3"/>
  <c r="Q570" i="3" s="1"/>
  <c r="Q560" i="3"/>
  <c r="Q558" i="3"/>
  <c r="Q549" i="3"/>
  <c r="Q548" i="3" s="1"/>
  <c r="Q546" i="3"/>
  <c r="Q545" i="3" s="1"/>
  <c r="Q543" i="3"/>
  <c r="Q542" i="3" s="1"/>
  <c r="Q539" i="3"/>
  <c r="Q538" i="3" s="1"/>
  <c r="Q536" i="3"/>
  <c r="Q535" i="3" s="1"/>
  <c r="Q534" i="3"/>
  <c r="Q533" i="3" s="1"/>
  <c r="Q530" i="3"/>
  <c r="Q529" i="3" s="1"/>
  <c r="Q527" i="3"/>
  <c r="Q526" i="3" s="1"/>
  <c r="Q524" i="3"/>
  <c r="Q523" i="3" s="1"/>
  <c r="Q517" i="3"/>
  <c r="Q516" i="3"/>
  <c r="Q515" i="3"/>
  <c r="Q514" i="3" s="1"/>
  <c r="Q513" i="3" s="1"/>
  <c r="Q511" i="3"/>
  <c r="Q510" i="3"/>
  <c r="Q508" i="3"/>
  <c r="Q507" i="3"/>
  <c r="Q505" i="3"/>
  <c r="Q504" i="3"/>
  <c r="Q503" i="3" s="1"/>
  <c r="Q502" i="3" s="1"/>
  <c r="Q501" i="3" s="1"/>
  <c r="Q498" i="3"/>
  <c r="Q496" i="3"/>
  <c r="Q495" i="3" s="1"/>
  <c r="Q494" i="3" s="1"/>
  <c r="Q493" i="3" s="1"/>
  <c r="Q489" i="3"/>
  <c r="Q488" i="3" s="1"/>
  <c r="Q487" i="3" s="1"/>
  <c r="Q486" i="3" s="1"/>
  <c r="Q485" i="3" s="1"/>
  <c r="Q482" i="3"/>
  <c r="Q481" i="3" s="1"/>
  <c r="Q480" i="3" s="1"/>
  <c r="Q479" i="3" s="1"/>
  <c r="Q474" i="3"/>
  <c r="Q473" i="3" s="1"/>
  <c r="Q469" i="3"/>
  <c r="Q468" i="3" s="1"/>
  <c r="Q467" i="3" s="1"/>
  <c r="Q466" i="3" s="1"/>
  <c r="Q464" i="3"/>
  <c r="Q462" i="3"/>
  <c r="Q459" i="3"/>
  <c r="Q458" i="3" s="1"/>
  <c r="Q454" i="3"/>
  <c r="Q453" i="3" s="1"/>
  <c r="Q452" i="3" s="1"/>
  <c r="Q450" i="3"/>
  <c r="Q449" i="3" s="1"/>
  <c r="Q447" i="3"/>
  <c r="Q446" i="3" s="1"/>
  <c r="Q441" i="3"/>
  <c r="Q440" i="3" s="1"/>
  <c r="Q438" i="3"/>
  <c r="Q437" i="3" s="1"/>
  <c r="Q432" i="3"/>
  <c r="Q430" i="3"/>
  <c r="Q428" i="3"/>
  <c r="Q427" i="3" s="1"/>
  <c r="Q426" i="3" s="1"/>
  <c r="Q424" i="3"/>
  <c r="Q423" i="3"/>
  <c r="Q422" i="3" s="1"/>
  <c r="Q418" i="3"/>
  <c r="Q417" i="3" s="1"/>
  <c r="Q416" i="3" s="1"/>
  <c r="Q411" i="3"/>
  <c r="Q410" i="3" s="1"/>
  <c r="Q409" i="3" s="1"/>
  <c r="Q408" i="3" s="1"/>
  <c r="Q406" i="3"/>
  <c r="Q404" i="3"/>
  <c r="Q400" i="3"/>
  <c r="Q399" i="3" s="1"/>
  <c r="Q398" i="3" s="1"/>
  <c r="Q391" i="3"/>
  <c r="Q390" i="3" s="1"/>
  <c r="Q389" i="3" s="1"/>
  <c r="Q388" i="3" s="1"/>
  <c r="Q385" i="3"/>
  <c r="Q384" i="3" s="1"/>
  <c r="Q383" i="3" s="1"/>
  <c r="Q382" i="3" s="1"/>
  <c r="W61" i="4" s="1"/>
  <c r="Q380" i="3"/>
  <c r="Q379" i="3" s="1"/>
  <c r="Q377" i="3"/>
  <c r="Q376" i="3" s="1"/>
  <c r="Q372" i="3"/>
  <c r="Q371" i="3" s="1"/>
  <c r="Q369" i="3"/>
  <c r="Q368" i="3" s="1"/>
  <c r="Q363" i="3"/>
  <c r="Q362" i="3" s="1"/>
  <c r="Q360" i="3"/>
  <c r="Q359" i="3"/>
  <c r="Q358" i="3" s="1"/>
  <c r="Q353" i="3"/>
  <c r="Q352" i="3" s="1"/>
  <c r="Q351" i="3" s="1"/>
  <c r="Q350" i="3" s="1"/>
  <c r="Q348" i="3"/>
  <c r="Q347" i="3" s="1"/>
  <c r="Q346" i="3" s="1"/>
  <c r="Q345" i="3" s="1"/>
  <c r="W54" i="4" s="1"/>
  <c r="Q343" i="3"/>
  <c r="Q342" i="3" s="1"/>
  <c r="Q341" i="3" s="1"/>
  <c r="Q340" i="3" s="1"/>
  <c r="W53" i="4" s="1"/>
  <c r="Q337" i="3"/>
  <c r="Q336" i="3" s="1"/>
  <c r="Q334" i="3"/>
  <c r="Q333" i="3" s="1"/>
  <c r="Q331" i="3"/>
  <c r="Q325" i="3"/>
  <c r="Q324" i="3" s="1"/>
  <c r="Q323" i="3" s="1"/>
  <c r="Q322" i="3" s="1"/>
  <c r="Q320" i="3"/>
  <c r="Q319" i="3" s="1"/>
  <c r="Q318" i="3" s="1"/>
  <c r="Q317" i="3" s="1"/>
  <c r="Q315" i="3"/>
  <c r="Q314" i="3" s="1"/>
  <c r="Q313" i="3" s="1"/>
  <c r="Q312" i="3" s="1"/>
  <c r="Q309" i="3"/>
  <c r="Q308" i="3" s="1"/>
  <c r="Q307" i="3" s="1"/>
  <c r="Q306" i="3" s="1"/>
  <c r="Q304" i="3"/>
  <c r="Q303" i="3" s="1"/>
  <c r="Q302" i="3" s="1"/>
  <c r="Q301" i="3" s="1"/>
  <c r="Q299" i="3"/>
  <c r="Q298" i="3" s="1"/>
  <c r="Q297" i="3" s="1"/>
  <c r="Q296" i="3" s="1"/>
  <c r="Q293" i="3"/>
  <c r="Q291" i="3"/>
  <c r="Q290" i="3"/>
  <c r="Q288" i="3"/>
  <c r="Q286" i="3"/>
  <c r="Q283" i="3"/>
  <c r="Q281" i="3"/>
  <c r="Q277" i="3"/>
  <c r="Q276" i="3" s="1"/>
  <c r="Q275" i="3" s="1"/>
  <c r="Q272" i="3"/>
  <c r="Q271" i="3" s="1"/>
  <c r="Q269" i="3"/>
  <c r="Q268" i="3" s="1"/>
  <c r="Q266" i="3"/>
  <c r="Q265" i="3" s="1"/>
  <c r="Q262" i="3"/>
  <c r="Q261" i="3" s="1"/>
  <c r="Q260" i="3" s="1"/>
  <c r="Q257" i="3"/>
  <c r="Q256" i="3" s="1"/>
  <c r="Q254" i="3"/>
  <c r="Q253" i="3" s="1"/>
  <c r="Q251" i="3"/>
  <c r="Q250" i="3" s="1"/>
  <c r="Q248" i="3"/>
  <c r="Q247" i="3" s="1"/>
  <c r="Q245" i="3"/>
  <c r="Q244" i="3" s="1"/>
  <c r="Q240" i="3"/>
  <c r="Q238" i="3"/>
  <c r="Q232" i="3"/>
  <c r="Q231" i="3" s="1"/>
  <c r="Q230" i="3" s="1"/>
  <c r="Q229" i="3" s="1"/>
  <c r="Q228" i="3" s="1"/>
  <c r="Q226" i="3"/>
  <c r="Q225" i="3" s="1"/>
  <c r="Q223" i="3"/>
  <c r="Q222" i="3" s="1"/>
  <c r="Q220" i="3"/>
  <c r="Q218" i="3"/>
  <c r="Q217" i="3"/>
  <c r="Q216" i="3" s="1"/>
  <c r="Q214" i="3"/>
  <c r="Q211" i="3"/>
  <c r="Q210" i="3" s="1"/>
  <c r="Q208" i="3"/>
  <c r="Q206" i="3"/>
  <c r="Q204" i="3"/>
  <c r="Q200" i="3"/>
  <c r="Q198" i="3"/>
  <c r="Q192" i="3"/>
  <c r="Q191" i="3" s="1"/>
  <c r="Q190" i="3" s="1"/>
  <c r="Q189" i="3" s="1"/>
  <c r="W18" i="4" s="1"/>
  <c r="Q187" i="3"/>
  <c r="Q186" i="3"/>
  <c r="Q185" i="3" s="1"/>
  <c r="Q182" i="3"/>
  <c r="Q181" i="3"/>
  <c r="Q180" i="3" s="1"/>
  <c r="Q177" i="3"/>
  <c r="Q176" i="3"/>
  <c r="Q175" i="3" s="1"/>
  <c r="Q172" i="3"/>
  <c r="Q170" i="3"/>
  <c r="Q167" i="3"/>
  <c r="Q165" i="3"/>
  <c r="Q164" i="3"/>
  <c r="Q163" i="3" s="1"/>
  <c r="Q159" i="3"/>
  <c r="Q158" i="3" s="1"/>
  <c r="Q157" i="3" s="1"/>
  <c r="Q155" i="3"/>
  <c r="Q154" i="3" s="1"/>
  <c r="Q153" i="3" s="1"/>
  <c r="Q152" i="3" s="1"/>
  <c r="Q151" i="3" s="1"/>
  <c r="W15" i="4" s="1"/>
  <c r="Q145" i="3"/>
  <c r="Q144" i="3" s="1"/>
  <c r="Q143" i="3"/>
  <c r="Q142" i="3" s="1"/>
  <c r="Q141" i="3" s="1"/>
  <c r="Q139" i="3"/>
  <c r="Q138" i="3" s="1"/>
  <c r="Q137" i="3" s="1"/>
  <c r="Q136" i="3" s="1"/>
  <c r="Q133" i="3"/>
  <c r="Q132" i="3" s="1"/>
  <c r="Q131" i="3" s="1"/>
  <c r="Q130" i="3" s="1"/>
  <c r="W20" i="4" s="1"/>
  <c r="Q128" i="3"/>
  <c r="Q126" i="3"/>
  <c r="Q113" i="3"/>
  <c r="Q112" i="3" s="1"/>
  <c r="Q111" i="3" s="1"/>
  <c r="Q104" i="3"/>
  <c r="Q103" i="3" s="1"/>
  <c r="Q98" i="3"/>
  <c r="Q97" i="3" s="1"/>
  <c r="Q95" i="3"/>
  <c r="Q94" i="3" s="1"/>
  <c r="Q92" i="3"/>
  <c r="Q90" i="3"/>
  <c r="Q85" i="3"/>
  <c r="Q84" i="3" s="1"/>
  <c r="Q83" i="3" s="1"/>
  <c r="Q81" i="3"/>
  <c r="Q80" i="3" s="1"/>
  <c r="Q79" i="3" s="1"/>
  <c r="Q78" i="3" s="1"/>
  <c r="Q75" i="3"/>
  <c r="Q74" i="3" s="1"/>
  <c r="Q65" i="3"/>
  <c r="Q64" i="3" s="1"/>
  <c r="Q60" i="3"/>
  <c r="Q59" i="3" s="1"/>
  <c r="Q58" i="3" s="1"/>
  <c r="Q54" i="3"/>
  <c r="Q53" i="3" s="1"/>
  <c r="Q52" i="3"/>
  <c r="Q51" i="3" s="1"/>
  <c r="Q50" i="3" s="1"/>
  <c r="Q48" i="3"/>
  <c r="Q47" i="3" s="1"/>
  <c r="Q45" i="3"/>
  <c r="Q44" i="3" s="1"/>
  <c r="Q42" i="3"/>
  <c r="Q41" i="3" s="1"/>
  <c r="Q39" i="3"/>
  <c r="Q38" i="3" s="1"/>
  <c r="Q36" i="3"/>
  <c r="Q35" i="3" s="1"/>
  <c r="Q31" i="3"/>
  <c r="Q30" i="3" s="1"/>
  <c r="Q28" i="3"/>
  <c r="Q27" i="3" s="1"/>
  <c r="Q25" i="3"/>
  <c r="Q24" i="3" s="1"/>
  <c r="Q22" i="3"/>
  <c r="Q21" i="3" s="1"/>
  <c r="Q19" i="3"/>
  <c r="Q18" i="3" s="1"/>
  <c r="P766" i="3"/>
  <c r="P765" i="3" s="1"/>
  <c r="P764" i="3" s="1"/>
  <c r="P762" i="3"/>
  <c r="P761" i="3" s="1"/>
  <c r="P760" i="3" s="1"/>
  <c r="P756" i="3"/>
  <c r="P755" i="3" s="1"/>
  <c r="P754" i="3" s="1"/>
  <c r="P753" i="3" s="1"/>
  <c r="P752" i="3" s="1"/>
  <c r="P750" i="3"/>
  <c r="P749" i="3" s="1"/>
  <c r="P748" i="3" s="1"/>
  <c r="P747" i="3" s="1"/>
  <c r="P746" i="3" s="1"/>
  <c r="P744" i="3"/>
  <c r="P742" i="3"/>
  <c r="P736" i="3"/>
  <c r="P735" i="3" s="1"/>
  <c r="P734" i="3" s="1"/>
  <c r="P732" i="3"/>
  <c r="P731" i="3" s="1"/>
  <c r="P730" i="3" s="1"/>
  <c r="P727" i="3"/>
  <c r="P725" i="3"/>
  <c r="P717" i="3"/>
  <c r="P716" i="3" s="1"/>
  <c r="P715" i="3" s="1"/>
  <c r="P713" i="3"/>
  <c r="P712" i="3" s="1"/>
  <c r="P711" i="3" s="1"/>
  <c r="P707" i="3"/>
  <c r="P706" i="3" s="1"/>
  <c r="P705" i="3" s="1"/>
  <c r="P704" i="3" s="1"/>
  <c r="P703" i="3" s="1"/>
  <c r="P701" i="3"/>
  <c r="P700" i="3" s="1"/>
  <c r="P699" i="3" s="1"/>
  <c r="P698" i="3" s="1"/>
  <c r="P697" i="3" s="1"/>
  <c r="P695" i="3"/>
  <c r="P693" i="3"/>
  <c r="P687" i="3"/>
  <c r="P685" i="3"/>
  <c r="P677" i="3"/>
  <c r="P676" i="3" s="1"/>
  <c r="P675" i="3" s="1"/>
  <c r="P673" i="3"/>
  <c r="P672" i="3" s="1"/>
  <c r="P671" i="3" s="1"/>
  <c r="P667" i="3"/>
  <c r="P666" i="3" s="1"/>
  <c r="P665" i="3" s="1"/>
  <c r="P664" i="3" s="1"/>
  <c r="P663" i="3" s="1"/>
  <c r="P661" i="3"/>
  <c r="P660" i="3" s="1"/>
  <c r="P659" i="3" s="1"/>
  <c r="P658" i="3" s="1"/>
  <c r="P657" i="3" s="1"/>
  <c r="P655" i="3"/>
  <c r="P653" i="3"/>
  <c r="P647" i="3"/>
  <c r="P645" i="3"/>
  <c r="P638" i="3"/>
  <c r="P637" i="3" s="1"/>
  <c r="P636" i="3" s="1"/>
  <c r="P635" i="3" s="1"/>
  <c r="P633" i="3"/>
  <c r="P632" i="3" s="1"/>
  <c r="P631" i="3" s="1"/>
  <c r="P630" i="3" s="1"/>
  <c r="P627" i="3"/>
  <c r="P626" i="3" s="1"/>
  <c r="P625" i="3" s="1"/>
  <c r="P619" i="3"/>
  <c r="P618" i="3" s="1"/>
  <c r="P617" i="3" s="1"/>
  <c r="P613" i="3"/>
  <c r="P611" i="3"/>
  <c r="P610" i="3" s="1"/>
  <c r="P609" i="3" s="1"/>
  <c r="P608" i="3" s="1"/>
  <c r="P607" i="3" s="1"/>
  <c r="P605" i="3"/>
  <c r="P604" i="3" s="1"/>
  <c r="P603" i="3" s="1"/>
  <c r="P602" i="3" s="1"/>
  <c r="P601" i="3" s="1"/>
  <c r="P599" i="3"/>
  <c r="P597" i="3"/>
  <c r="P591" i="3"/>
  <c r="P589" i="3"/>
  <c r="P582" i="3"/>
  <c r="P580" i="3"/>
  <c r="P577" i="3"/>
  <c r="P575" i="3"/>
  <c r="P571" i="3"/>
  <c r="P570" i="3" s="1"/>
  <c r="P560" i="3"/>
  <c r="P558" i="3"/>
  <c r="P552" i="3"/>
  <c r="P551" i="3" s="1"/>
  <c r="P549" i="3"/>
  <c r="P548" i="3" s="1"/>
  <c r="P546" i="3"/>
  <c r="P545" i="3" s="1"/>
  <c r="P543" i="3"/>
  <c r="P542" i="3" s="1"/>
  <c r="P539" i="3"/>
  <c r="P538" i="3" s="1"/>
  <c r="P536" i="3"/>
  <c r="P535" i="3" s="1"/>
  <c r="P533" i="3"/>
  <c r="P532" i="3" s="1"/>
  <c r="P530" i="3"/>
  <c r="P529" i="3" s="1"/>
  <c r="P527" i="3"/>
  <c r="P526" i="3" s="1"/>
  <c r="P524" i="3"/>
  <c r="P523" i="3" s="1"/>
  <c r="P522" i="3"/>
  <c r="P517" i="3"/>
  <c r="P516" i="3"/>
  <c r="P515" i="3" s="1"/>
  <c r="P514" i="3" s="1"/>
  <c r="P513" i="3" s="1"/>
  <c r="P511" i="3"/>
  <c r="P510" i="3" s="1"/>
  <c r="P508" i="3"/>
  <c r="P507" i="3" s="1"/>
  <c r="P505" i="3"/>
  <c r="P504" i="3" s="1"/>
  <c r="P498" i="3"/>
  <c r="P496" i="3"/>
  <c r="P488" i="3"/>
  <c r="P487" i="3" s="1"/>
  <c r="P486" i="3" s="1"/>
  <c r="P485" i="3" s="1"/>
  <c r="P482" i="3"/>
  <c r="P481" i="3" s="1"/>
  <c r="P480" i="3" s="1"/>
  <c r="P479" i="3" s="1"/>
  <c r="P477" i="3"/>
  <c r="P476" i="3" s="1"/>
  <c r="P474" i="3"/>
  <c r="P473" i="3" s="1"/>
  <c r="P469" i="3"/>
  <c r="P468" i="3" s="1"/>
  <c r="P467" i="3" s="1"/>
  <c r="P466" i="3" s="1"/>
  <c r="P464" i="3"/>
  <c r="P462" i="3"/>
  <c r="P459" i="3"/>
  <c r="P458" i="3" s="1"/>
  <c r="P454" i="3"/>
  <c r="P453" i="3" s="1"/>
  <c r="P452" i="3" s="1"/>
  <c r="P450" i="3"/>
  <c r="P449" i="3" s="1"/>
  <c r="P447" i="3"/>
  <c r="P446" i="3" s="1"/>
  <c r="P441" i="3"/>
  <c r="P440" i="3" s="1"/>
  <c r="P438" i="3"/>
  <c r="P437" i="3" s="1"/>
  <c r="P432" i="3"/>
  <c r="P430" i="3"/>
  <c r="P428" i="3"/>
  <c r="P424" i="3"/>
  <c r="P422" i="3"/>
  <c r="P418" i="3"/>
  <c r="P417" i="3" s="1"/>
  <c r="P416" i="3" s="1"/>
  <c r="P411" i="3"/>
  <c r="P410" i="3" s="1"/>
  <c r="P409" i="3" s="1"/>
  <c r="P408" i="3" s="1"/>
  <c r="P406" i="3"/>
  <c r="P404" i="3"/>
  <c r="P400" i="3"/>
  <c r="P399" i="3" s="1"/>
  <c r="P398" i="3" s="1"/>
  <c r="P385" i="3"/>
  <c r="P384" i="3" s="1"/>
  <c r="P383" i="3" s="1"/>
  <c r="P382" i="3" s="1"/>
  <c r="V61" i="4" s="1"/>
  <c r="P380" i="3"/>
  <c r="P379" i="3" s="1"/>
  <c r="P377" i="3"/>
  <c r="P376" i="3" s="1"/>
  <c r="P372" i="3"/>
  <c r="P371" i="3" s="1"/>
  <c r="P369" i="3"/>
  <c r="P368" i="3" s="1"/>
  <c r="P363" i="3"/>
  <c r="P362" i="3" s="1"/>
  <c r="P360" i="3"/>
  <c r="P358" i="3"/>
  <c r="P353" i="3"/>
  <c r="P352" i="3" s="1"/>
  <c r="P351" i="3" s="1"/>
  <c r="P350" i="3" s="1"/>
  <c r="P348" i="3"/>
  <c r="P347" i="3" s="1"/>
  <c r="P346" i="3" s="1"/>
  <c r="P345" i="3" s="1"/>
  <c r="V54" i="4" s="1"/>
  <c r="P343" i="3"/>
  <c r="P342" i="3" s="1"/>
  <c r="P341" i="3" s="1"/>
  <c r="P340" i="3" s="1"/>
  <c r="V53" i="4" s="1"/>
  <c r="P337" i="3"/>
  <c r="P336" i="3" s="1"/>
  <c r="P334" i="3"/>
  <c r="P333" i="3" s="1"/>
  <c r="P331" i="3"/>
  <c r="P325" i="3"/>
  <c r="P324" i="3" s="1"/>
  <c r="P323" i="3" s="1"/>
  <c r="P322" i="3" s="1"/>
  <c r="P320" i="3"/>
  <c r="P319" i="3" s="1"/>
  <c r="P318" i="3" s="1"/>
  <c r="P317" i="3" s="1"/>
  <c r="P315" i="3"/>
  <c r="P314" i="3" s="1"/>
  <c r="P313" i="3" s="1"/>
  <c r="P312" i="3" s="1"/>
  <c r="V46" i="4" s="1"/>
  <c r="P309" i="3"/>
  <c r="P308" i="3" s="1"/>
  <c r="P307" i="3" s="1"/>
  <c r="P306" i="3" s="1"/>
  <c r="P304" i="3"/>
  <c r="P303" i="3" s="1"/>
  <c r="P302" i="3" s="1"/>
  <c r="P301" i="3" s="1"/>
  <c r="P299" i="3"/>
  <c r="P298" i="3" s="1"/>
  <c r="P297" i="3" s="1"/>
  <c r="P296" i="3" s="1"/>
  <c r="P293" i="3"/>
  <c r="P291" i="3"/>
  <c r="P290" i="3"/>
  <c r="P288" i="3"/>
  <c r="P286" i="3"/>
  <c r="P283" i="3"/>
  <c r="P281" i="3"/>
  <c r="P277" i="3"/>
  <c r="P276" i="3" s="1"/>
  <c r="P275" i="3" s="1"/>
  <c r="P272" i="3"/>
  <c r="P271" i="3" s="1"/>
  <c r="P269" i="3"/>
  <c r="P268" i="3" s="1"/>
  <c r="P266" i="3"/>
  <c r="P265" i="3" s="1"/>
  <c r="P262" i="3"/>
  <c r="P261" i="3" s="1"/>
  <c r="P260" i="3" s="1"/>
  <c r="P257" i="3"/>
  <c r="P256" i="3" s="1"/>
  <c r="P254" i="3"/>
  <c r="P253" i="3" s="1"/>
  <c r="P251" i="3"/>
  <c r="P250" i="3" s="1"/>
  <c r="P248" i="3"/>
  <c r="P247" i="3" s="1"/>
  <c r="P245" i="3"/>
  <c r="P244" i="3" s="1"/>
  <c r="P240" i="3"/>
  <c r="P238" i="3"/>
  <c r="P232" i="3"/>
  <c r="P231" i="3" s="1"/>
  <c r="P230" i="3" s="1"/>
  <c r="P229" i="3" s="1"/>
  <c r="P228" i="3" s="1"/>
  <c r="P226" i="3"/>
  <c r="P225" i="3" s="1"/>
  <c r="P223" i="3"/>
  <c r="P222" i="3" s="1"/>
  <c r="P220" i="3"/>
  <c r="P218" i="3"/>
  <c r="P216" i="3"/>
  <c r="P214" i="3"/>
  <c r="P211" i="3"/>
  <c r="P210" i="3" s="1"/>
  <c r="P208" i="3"/>
  <c r="P206" i="3"/>
  <c r="P204" i="3"/>
  <c r="P200" i="3"/>
  <c r="P198" i="3"/>
  <c r="P192" i="3"/>
  <c r="P191" i="3" s="1"/>
  <c r="P190" i="3" s="1"/>
  <c r="P189" i="3" s="1"/>
  <c r="V18" i="4" s="1"/>
  <c r="P187" i="3"/>
  <c r="P185" i="3"/>
  <c r="P182" i="3"/>
  <c r="P180" i="3"/>
  <c r="P177" i="3"/>
  <c r="P175" i="3"/>
  <c r="P172" i="3"/>
  <c r="P170" i="3"/>
  <c r="P167" i="3"/>
  <c r="P165" i="3"/>
  <c r="P163" i="3"/>
  <c r="P159" i="3"/>
  <c r="P158" i="3" s="1"/>
  <c r="P157" i="3" s="1"/>
  <c r="P154" i="3"/>
  <c r="P153" i="3" s="1"/>
  <c r="P152" i="3" s="1"/>
  <c r="P151" i="3" s="1"/>
  <c r="V15" i="4" s="1"/>
  <c r="P145" i="3"/>
  <c r="P144" i="3" s="1"/>
  <c r="P143" i="3"/>
  <c r="P142" i="3" s="1"/>
  <c r="P141" i="3" s="1"/>
  <c r="P139" i="3"/>
  <c r="P138" i="3" s="1"/>
  <c r="P137" i="3" s="1"/>
  <c r="P136" i="3" s="1"/>
  <c r="P135" i="3" s="1"/>
  <c r="P133" i="3"/>
  <c r="P132" i="3" s="1"/>
  <c r="P131" i="3" s="1"/>
  <c r="P130" i="3" s="1"/>
  <c r="V20" i="4" s="1"/>
  <c r="P128" i="3"/>
  <c r="P126" i="3"/>
  <c r="P113" i="3"/>
  <c r="P112" i="3" s="1"/>
  <c r="P111" i="3" s="1"/>
  <c r="P107" i="3"/>
  <c r="P106" i="3" s="1"/>
  <c r="P104" i="3"/>
  <c r="P103" i="3" s="1"/>
  <c r="P98" i="3"/>
  <c r="P97" i="3" s="1"/>
  <c r="P95" i="3"/>
  <c r="P94" i="3" s="1"/>
  <c r="P92" i="3"/>
  <c r="P90" i="3"/>
  <c r="P85" i="3"/>
  <c r="P84" i="3" s="1"/>
  <c r="P83" i="3" s="1"/>
  <c r="P81" i="3"/>
  <c r="P80" i="3" s="1"/>
  <c r="P79" i="3" s="1"/>
  <c r="P78" i="3" s="1"/>
  <c r="P75" i="3"/>
  <c r="P74" i="3" s="1"/>
  <c r="P72" i="3"/>
  <c r="P65" i="3"/>
  <c r="P64" i="3" s="1"/>
  <c r="P62" i="3"/>
  <c r="P61" i="3" s="1"/>
  <c r="P59" i="3"/>
  <c r="P58" i="3" s="1"/>
  <c r="P54" i="3"/>
  <c r="P53" i="3" s="1"/>
  <c r="P51" i="3"/>
  <c r="P50" i="3" s="1"/>
  <c r="P48" i="3"/>
  <c r="P47" i="3" s="1"/>
  <c r="P45" i="3"/>
  <c r="P44" i="3" s="1"/>
  <c r="P42" i="3"/>
  <c r="P41" i="3" s="1"/>
  <c r="P39" i="3"/>
  <c r="P38" i="3" s="1"/>
  <c r="P36" i="3"/>
  <c r="P35" i="3" s="1"/>
  <c r="P31" i="3"/>
  <c r="P30" i="3" s="1"/>
  <c r="P28" i="3"/>
  <c r="P27" i="3" s="1"/>
  <c r="P25" i="3"/>
  <c r="P24" i="3" s="1"/>
  <c r="P22" i="3"/>
  <c r="P21" i="3" s="1"/>
  <c r="P19" i="3"/>
  <c r="P18" i="3" s="1"/>
  <c r="X188" i="5" l="1"/>
  <c r="X285" i="5"/>
  <c r="O172" i="5"/>
  <c r="O171" i="5" s="1"/>
  <c r="O419" i="5"/>
  <c r="P22" i="5"/>
  <c r="P347" i="5"/>
  <c r="P346" i="5" s="1"/>
  <c r="P376" i="5"/>
  <c r="P396" i="5"/>
  <c r="P372" i="5" s="1"/>
  <c r="P447" i="5"/>
  <c r="P446" i="5" s="1"/>
  <c r="T17" i="5"/>
  <c r="T84" i="5"/>
  <c r="T83" i="5" s="1"/>
  <c r="T391" i="5"/>
  <c r="T396" i="5"/>
  <c r="T447" i="5"/>
  <c r="T446" i="5" s="1"/>
  <c r="U148" i="5"/>
  <c r="U147" i="5" s="1"/>
  <c r="U266" i="5"/>
  <c r="U347" i="5"/>
  <c r="U346" i="5" s="1"/>
  <c r="U340" i="5" s="1"/>
  <c r="U381" i="5"/>
  <c r="U412" i="5"/>
  <c r="U411" i="5" s="1"/>
  <c r="U333" i="5" s="1"/>
  <c r="U419" i="5"/>
  <c r="W266" i="5"/>
  <c r="W285" i="5"/>
  <c r="W204" i="5"/>
  <c r="T236" i="5"/>
  <c r="T532" i="3"/>
  <c r="T522" i="3"/>
  <c r="T521" i="3" s="1"/>
  <c r="T520" i="3" s="1"/>
  <c r="P125" i="3"/>
  <c r="P124" i="3" s="1"/>
  <c r="P123" i="3" s="1"/>
  <c r="P197" i="3"/>
  <c r="P196" i="3" s="1"/>
  <c r="P195" i="3" s="1"/>
  <c r="P213" i="3"/>
  <c r="Q179" i="3"/>
  <c r="Q213" i="3"/>
  <c r="Q285" i="3"/>
  <c r="Q357" i="3"/>
  <c r="Q421" i="3"/>
  <c r="Q420" i="3" s="1"/>
  <c r="Q415" i="3" s="1"/>
  <c r="Q414" i="3" s="1"/>
  <c r="Q629" i="3"/>
  <c r="Q644" i="3"/>
  <c r="Q643" i="3" s="1"/>
  <c r="Q642" i="3" s="1"/>
  <c r="Q641" i="3" s="1"/>
  <c r="Q652" i="3"/>
  <c r="Q651" i="3" s="1"/>
  <c r="Q650" i="3" s="1"/>
  <c r="Q649" i="3" s="1"/>
  <c r="Q684" i="3"/>
  <c r="Q683" i="3" s="1"/>
  <c r="Q682" i="3" s="1"/>
  <c r="Q681" i="3" s="1"/>
  <c r="S125" i="3"/>
  <c r="S124" i="3" s="1"/>
  <c r="S123" i="3" s="1"/>
  <c r="S285" i="3"/>
  <c r="S295" i="3"/>
  <c r="T162" i="3"/>
  <c r="T421" i="3"/>
  <c r="T420" i="3" s="1"/>
  <c r="T461" i="3"/>
  <c r="T457" i="3" s="1"/>
  <c r="T456" i="3" s="1"/>
  <c r="T616" i="3"/>
  <c r="T615" i="3" s="1"/>
  <c r="U439" i="5"/>
  <c r="U438" i="5" s="1"/>
  <c r="P439" i="5"/>
  <c r="P438" i="5" s="1"/>
  <c r="Q692" i="3"/>
  <c r="Q691" i="3" s="1"/>
  <c r="Q690" i="3" s="1"/>
  <c r="Q689" i="3" s="1"/>
  <c r="P596" i="3"/>
  <c r="P595" i="3" s="1"/>
  <c r="P594" i="3" s="1"/>
  <c r="P593" i="3" s="1"/>
  <c r="Q109" i="3"/>
  <c r="Q110" i="3"/>
  <c r="P110" i="3"/>
  <c r="P109" i="3" s="1"/>
  <c r="P285" i="3"/>
  <c r="P461" i="3"/>
  <c r="P579" i="3"/>
  <c r="P759" i="3"/>
  <c r="P758" i="3" s="1"/>
  <c r="Q125" i="3"/>
  <c r="Q124" i="3" s="1"/>
  <c r="Q123" i="3" s="1"/>
  <c r="Q162" i="3"/>
  <c r="Q203" i="3"/>
  <c r="Q202" i="3" s="1"/>
  <c r="T110" i="3"/>
  <c r="T109" i="3" s="1"/>
  <c r="T579" i="3"/>
  <c r="P340" i="5"/>
  <c r="U122" i="5"/>
  <c r="O22" i="5"/>
  <c r="O266" i="5"/>
  <c r="O289" i="5"/>
  <c r="O285" i="5" s="1"/>
  <c r="O347" i="5"/>
  <c r="O346" i="5" s="1"/>
  <c r="O447" i="5"/>
  <c r="O446" i="5" s="1"/>
  <c r="O456" i="5"/>
  <c r="P148" i="5"/>
  <c r="P147" i="5" s="1"/>
  <c r="P155" i="5"/>
  <c r="T412" i="5"/>
  <c r="T411" i="5" s="1"/>
  <c r="W419" i="5"/>
  <c r="W411" i="5" s="1"/>
  <c r="P302" i="5"/>
  <c r="P298" i="5" s="1"/>
  <c r="U116" i="5"/>
  <c r="U115" i="5" s="1"/>
  <c r="U188" i="5"/>
  <c r="U361" i="5"/>
  <c r="U360" i="5" s="1"/>
  <c r="U355" i="5" s="1"/>
  <c r="U376" i="5"/>
  <c r="U372" i="5" s="1"/>
  <c r="X265" i="5"/>
  <c r="W386" i="5"/>
  <c r="T155" i="5"/>
  <c r="P265" i="5"/>
  <c r="O97" i="5"/>
  <c r="P97" i="5"/>
  <c r="U16" i="5"/>
  <c r="U63" i="5"/>
  <c r="U97" i="5"/>
  <c r="U155" i="5"/>
  <c r="X16" i="5"/>
  <c r="X15" i="5" s="1"/>
  <c r="T97" i="5"/>
  <c r="P63" i="5"/>
  <c r="W16" i="5"/>
  <c r="W15" i="5" s="1"/>
  <c r="O265" i="5"/>
  <c r="P104" i="5"/>
  <c r="P243" i="3"/>
  <c r="P242" i="3" s="1"/>
  <c r="V31" i="4" s="1"/>
  <c r="P280" i="3"/>
  <c r="P279" i="3" s="1"/>
  <c r="Q169" i="3"/>
  <c r="Q174" i="3"/>
  <c r="Q197" i="3"/>
  <c r="Q196" i="3" s="1"/>
  <c r="Q195" i="3" s="1"/>
  <c r="Q194" i="3" s="1"/>
  <c r="Q557" i="3"/>
  <c r="Q556" i="3" s="1"/>
  <c r="Q555" i="3" s="1"/>
  <c r="Q554" i="3" s="1"/>
  <c r="W51" i="4" s="1"/>
  <c r="Q616" i="3"/>
  <c r="Q729" i="3"/>
  <c r="T588" i="3"/>
  <c r="T587" i="3" s="1"/>
  <c r="T586" i="3" s="1"/>
  <c r="T585" i="3" s="1"/>
  <c r="T596" i="3"/>
  <c r="T595" i="3" s="1"/>
  <c r="T594" i="3" s="1"/>
  <c r="T593" i="3" s="1"/>
  <c r="T692" i="3"/>
  <c r="T691" i="3" s="1"/>
  <c r="T690" i="3" s="1"/>
  <c r="T689" i="3" s="1"/>
  <c r="S472" i="3"/>
  <c r="S471" i="3" s="1"/>
  <c r="S503" i="3"/>
  <c r="S502" i="3" s="1"/>
  <c r="S501" i="3" s="1"/>
  <c r="T184" i="3"/>
  <c r="T280" i="3"/>
  <c r="T285" i="3"/>
  <c r="Q522" i="3"/>
  <c r="Q532" i="3"/>
  <c r="P89" i="3"/>
  <c r="P184" i="3"/>
  <c r="P237" i="3"/>
  <c r="P236" i="3" s="1"/>
  <c r="P235" i="3" s="1"/>
  <c r="V28" i="4" s="1"/>
  <c r="P375" i="3"/>
  <c r="P374" i="3" s="1"/>
  <c r="P741" i="3"/>
  <c r="P740" i="3" s="1"/>
  <c r="P739" i="3" s="1"/>
  <c r="P738" i="3" s="1"/>
  <c r="Q89" i="3"/>
  <c r="Q184" i="3"/>
  <c r="Q237" i="3"/>
  <c r="Q236" i="3" s="1"/>
  <c r="Q235" i="3" s="1"/>
  <c r="W28" i="4" s="1"/>
  <c r="Q280" i="3"/>
  <c r="Q445" i="3"/>
  <c r="Q444" i="3" s="1"/>
  <c r="Q579" i="3"/>
  <c r="Q588" i="3"/>
  <c r="Q587" i="3" s="1"/>
  <c r="Q586" i="3" s="1"/>
  <c r="Q585" i="3" s="1"/>
  <c r="Q584" i="3" s="1"/>
  <c r="Q596" i="3"/>
  <c r="Q595" i="3" s="1"/>
  <c r="Q594" i="3" s="1"/>
  <c r="Q593" i="3" s="1"/>
  <c r="Q710" i="3"/>
  <c r="Q709" i="3" s="1"/>
  <c r="Q724" i="3"/>
  <c r="Q723" i="3" s="1"/>
  <c r="Q722" i="3" s="1"/>
  <c r="S174" i="3"/>
  <c r="S179" i="3"/>
  <c r="S203" i="3"/>
  <c r="S213" i="3"/>
  <c r="S724" i="3"/>
  <c r="S723" i="3" s="1"/>
  <c r="S722" i="3" s="1"/>
  <c r="S721" i="3" s="1"/>
  <c r="S720" i="3" s="1"/>
  <c r="S729" i="3"/>
  <c r="T89" i="3"/>
  <c r="T125" i="3"/>
  <c r="T124" i="3" s="1"/>
  <c r="T123" i="3" s="1"/>
  <c r="T122" i="3" s="1"/>
  <c r="T174" i="3"/>
  <c r="T179" i="3"/>
  <c r="T203" i="3"/>
  <c r="T237" i="3"/>
  <c r="T236" i="3" s="1"/>
  <c r="T235" i="3" s="1"/>
  <c r="T243" i="3"/>
  <c r="T242" i="3" s="1"/>
  <c r="T311" i="3"/>
  <c r="T557" i="3"/>
  <c r="T556" i="3" s="1"/>
  <c r="T555" i="3" s="1"/>
  <c r="T554" i="3" s="1"/>
  <c r="T519" i="3" s="1"/>
  <c r="T629" i="3"/>
  <c r="T652" i="3"/>
  <c r="T651" i="3" s="1"/>
  <c r="T650" i="3" s="1"/>
  <c r="T649" i="3" s="1"/>
  <c r="T670" i="3"/>
  <c r="T669" i="3" s="1"/>
  <c r="T684" i="3"/>
  <c r="T683" i="3" s="1"/>
  <c r="T682" i="3" s="1"/>
  <c r="T681" i="3" s="1"/>
  <c r="T680" i="3" s="1"/>
  <c r="P122" i="3"/>
  <c r="P121" i="3" s="1"/>
  <c r="P203" i="3"/>
  <c r="P202" i="3" s="1"/>
  <c r="P194" i="3" s="1"/>
  <c r="P436" i="3"/>
  <c r="P435" i="3" s="1"/>
  <c r="P434" i="3" s="1"/>
  <c r="P484" i="3"/>
  <c r="V41" i="4"/>
  <c r="V40" i="4" s="1"/>
  <c r="P629" i="3"/>
  <c r="Q122" i="3"/>
  <c r="Q135" i="3"/>
  <c r="W26" i="4"/>
  <c r="W24" i="4" s="1"/>
  <c r="Q161" i="3"/>
  <c r="Q156" i="3" s="1"/>
  <c r="W17" i="4" s="1"/>
  <c r="Q264" i="3"/>
  <c r="Q615" i="3"/>
  <c r="S387" i="3"/>
  <c r="Y62" i="4" s="1"/>
  <c r="Y63" i="4"/>
  <c r="S436" i="3"/>
  <c r="S435" i="3" s="1"/>
  <c r="S434" i="3" s="1"/>
  <c r="T295" i="3"/>
  <c r="P162" i="3"/>
  <c r="P295" i="3"/>
  <c r="P330" i="3"/>
  <c r="P329" i="3" s="1"/>
  <c r="P328" i="3" s="1"/>
  <c r="P327" i="3" s="1"/>
  <c r="P387" i="3"/>
  <c r="V62" i="4" s="1"/>
  <c r="V63" i="4"/>
  <c r="P403" i="3"/>
  <c r="P402" i="3" s="1"/>
  <c r="P397" i="3" s="1"/>
  <c r="P396" i="3" s="1"/>
  <c r="P421" i="3"/>
  <c r="P420" i="3" s="1"/>
  <c r="P457" i="3"/>
  <c r="P456" i="3" s="1"/>
  <c r="P495" i="3"/>
  <c r="P494" i="3" s="1"/>
  <c r="P493" i="3" s="1"/>
  <c r="P644" i="3"/>
  <c r="P643" i="3" s="1"/>
  <c r="P642" i="3" s="1"/>
  <c r="P641" i="3" s="1"/>
  <c r="P652" i="3"/>
  <c r="P651" i="3" s="1"/>
  <c r="P650" i="3" s="1"/>
  <c r="P649" i="3" s="1"/>
  <c r="P692" i="3"/>
  <c r="P724" i="3"/>
  <c r="P723" i="3" s="1"/>
  <c r="P722" i="3" s="1"/>
  <c r="P729" i="3"/>
  <c r="Q243" i="3"/>
  <c r="Q242" i="3" s="1"/>
  <c r="W31" i="4" s="1"/>
  <c r="Q295" i="3"/>
  <c r="Q311" i="3"/>
  <c r="W46" i="4"/>
  <c r="Q387" i="3"/>
  <c r="W62" i="4" s="1"/>
  <c r="W63" i="4"/>
  <c r="Q436" i="3"/>
  <c r="Q435" i="3" s="1"/>
  <c r="Q434" i="3" s="1"/>
  <c r="Q492" i="3"/>
  <c r="Q569" i="3"/>
  <c r="Q680" i="3"/>
  <c r="Q759" i="3"/>
  <c r="Q758" i="3" s="1"/>
  <c r="Y61" i="4"/>
  <c r="S484" i="3"/>
  <c r="Y41" i="4"/>
  <c r="Y40" i="4" s="1"/>
  <c r="S629" i="3"/>
  <c r="T264" i="3"/>
  <c r="T259" i="3" s="1"/>
  <c r="T367" i="3"/>
  <c r="T366" i="3" s="1"/>
  <c r="T375" i="3"/>
  <c r="T374" i="3" s="1"/>
  <c r="T415" i="3"/>
  <c r="T414" i="3" s="1"/>
  <c r="Y46" i="4"/>
  <c r="Q330" i="3"/>
  <c r="Q329" i="3" s="1"/>
  <c r="Q328" i="3" s="1"/>
  <c r="Q327" i="3" s="1"/>
  <c r="Q367" i="3"/>
  <c r="Q366" i="3" s="1"/>
  <c r="Q403" i="3"/>
  <c r="Q402" i="3" s="1"/>
  <c r="Q397" i="3" s="1"/>
  <c r="Q396" i="3" s="1"/>
  <c r="Q461" i="3"/>
  <c r="Q484" i="3"/>
  <c r="W41" i="4"/>
  <c r="W40" i="4" s="1"/>
  <c r="Q574" i="3"/>
  <c r="Q573" i="3" s="1"/>
  <c r="Q741" i="3"/>
  <c r="Q740" i="3" s="1"/>
  <c r="Q739" i="3" s="1"/>
  <c r="S243" i="3"/>
  <c r="S242" i="3" s="1"/>
  <c r="Y31" i="4" s="1"/>
  <c r="S280" i="3"/>
  <c r="S279" i="3" s="1"/>
  <c r="S274" i="3" s="1"/>
  <c r="S461" i="3"/>
  <c r="S457" i="3" s="1"/>
  <c r="S456" i="3" s="1"/>
  <c r="S495" i="3"/>
  <c r="S494" i="3" s="1"/>
  <c r="S493" i="3" s="1"/>
  <c r="S557" i="3"/>
  <c r="S556" i="3" s="1"/>
  <c r="S555" i="3" s="1"/>
  <c r="S554" i="3" s="1"/>
  <c r="Y51" i="4" s="1"/>
  <c r="S579" i="3"/>
  <c r="S588" i="3"/>
  <c r="S587" i="3" s="1"/>
  <c r="S586" i="3" s="1"/>
  <c r="S585" i="3" s="1"/>
  <c r="S596" i="3"/>
  <c r="S595" i="3" s="1"/>
  <c r="S594" i="3" s="1"/>
  <c r="S644" i="3"/>
  <c r="S643" i="3" s="1"/>
  <c r="S642" i="3" s="1"/>
  <c r="S641" i="3" s="1"/>
  <c r="S741" i="3"/>
  <c r="S740" i="3" s="1"/>
  <c r="S739" i="3" s="1"/>
  <c r="S738" i="3" s="1"/>
  <c r="T169" i="3"/>
  <c r="T197" i="3"/>
  <c r="T196" i="3" s="1"/>
  <c r="T195" i="3" s="1"/>
  <c r="T213" i="3"/>
  <c r="T403" i="3"/>
  <c r="T402" i="3" s="1"/>
  <c r="T397" i="3" s="1"/>
  <c r="T396" i="3" s="1"/>
  <c r="T395" i="3" s="1"/>
  <c r="T394" i="3" s="1"/>
  <c r="T472" i="3"/>
  <c r="T471" i="3" s="1"/>
  <c r="T495" i="3"/>
  <c r="T494" i="3" s="1"/>
  <c r="T493" i="3" s="1"/>
  <c r="T492" i="3" s="1"/>
  <c r="T574" i="3"/>
  <c r="T573" i="3" s="1"/>
  <c r="T568" i="3" s="1"/>
  <c r="T567" i="3" s="1"/>
  <c r="T566" i="3" s="1"/>
  <c r="T565" i="3" s="1"/>
  <c r="T644" i="3"/>
  <c r="T643" i="3" s="1"/>
  <c r="T642" i="3" s="1"/>
  <c r="T641" i="3" s="1"/>
  <c r="T724" i="3"/>
  <c r="T723" i="3" s="1"/>
  <c r="T722" i="3" s="1"/>
  <c r="T729" i="3"/>
  <c r="S102" i="3"/>
  <c r="S101" i="3" s="1"/>
  <c r="S109" i="3"/>
  <c r="Q34" i="3"/>
  <c r="Q33" i="3" s="1"/>
  <c r="W44" i="4" s="1"/>
  <c r="Q87" i="3"/>
  <c r="W48" i="4" s="1"/>
  <c r="T34" i="3"/>
  <c r="T33" i="3" s="1"/>
  <c r="W59" i="4"/>
  <c r="S17" i="3"/>
  <c r="S16" i="3" s="1"/>
  <c r="Y43" i="4" s="1"/>
  <c r="T87" i="3"/>
  <c r="W372" i="5"/>
  <c r="W333" i="5" s="1"/>
  <c r="T204" i="5"/>
  <c r="T463" i="5"/>
  <c r="T456" i="5" s="1"/>
  <c r="T386" i="5"/>
  <c r="T381" i="5"/>
  <c r="T376" i="5"/>
  <c r="T361" i="5"/>
  <c r="T360" i="5" s="1"/>
  <c r="T355" i="5" s="1"/>
  <c r="T340" i="5"/>
  <c r="T266" i="5"/>
  <c r="T265" i="5" s="1"/>
  <c r="T183" i="5"/>
  <c r="T172" i="5"/>
  <c r="T171" i="5" s="1"/>
  <c r="T148" i="5"/>
  <c r="T147" i="5" s="1"/>
  <c r="T122" i="5"/>
  <c r="T116" i="5"/>
  <c r="T115" i="5" s="1"/>
  <c r="T104" i="5"/>
  <c r="T16" i="5"/>
  <c r="U265" i="5"/>
  <c r="U298" i="5"/>
  <c r="U83" i="5"/>
  <c r="U456" i="5"/>
  <c r="T49" i="5"/>
  <c r="T63" i="5"/>
  <c r="T298" i="5"/>
  <c r="O84" i="5"/>
  <c r="O83" i="5" s="1"/>
  <c r="O124" i="5"/>
  <c r="O123" i="5" s="1"/>
  <c r="O122" i="5" s="1"/>
  <c r="O148" i="5"/>
  <c r="O147" i="5" s="1"/>
  <c r="O183" i="5"/>
  <c r="O188" i="5"/>
  <c r="P84" i="5"/>
  <c r="P83" i="5" s="1"/>
  <c r="P122" i="5"/>
  <c r="O155" i="5"/>
  <c r="O63" i="5"/>
  <c r="P17" i="5"/>
  <c r="P16" i="5" s="1"/>
  <c r="P116" i="5"/>
  <c r="P115" i="5" s="1"/>
  <c r="P172" i="5"/>
  <c r="P171" i="5" s="1"/>
  <c r="O439" i="5"/>
  <c r="O438" i="5" s="1"/>
  <c r="O411" i="5"/>
  <c r="O396" i="5"/>
  <c r="O391" i="5"/>
  <c r="O372" i="5" s="1"/>
  <c r="O361" i="5"/>
  <c r="O360" i="5" s="1"/>
  <c r="O302" i="5"/>
  <c r="O298" i="5" s="1"/>
  <c r="O104" i="5"/>
  <c r="O49" i="5"/>
  <c r="O17" i="5"/>
  <c r="P362" i="5"/>
  <c r="P361" i="5" s="1"/>
  <c r="P360" i="5" s="1"/>
  <c r="P355" i="5"/>
  <c r="P411" i="5"/>
  <c r="O340" i="5"/>
  <c r="Y26" i="4"/>
  <c r="Y24" i="4" s="1"/>
  <c r="V26" i="4"/>
  <c r="V24" i="4" s="1"/>
  <c r="S759" i="3"/>
  <c r="S758" i="3" s="1"/>
  <c r="S710" i="3"/>
  <c r="S709" i="3" s="1"/>
  <c r="S684" i="3"/>
  <c r="S683" i="3" s="1"/>
  <c r="S682" i="3" s="1"/>
  <c r="S681" i="3" s="1"/>
  <c r="S670" i="3"/>
  <c r="S669" i="3" s="1"/>
  <c r="S652" i="3"/>
  <c r="S651" i="3" s="1"/>
  <c r="S650" i="3" s="1"/>
  <c r="S649" i="3" s="1"/>
  <c r="S445" i="3"/>
  <c r="S444" i="3" s="1"/>
  <c r="S427" i="3"/>
  <c r="S426" i="3" s="1"/>
  <c r="S421" i="3"/>
  <c r="S420" i="3" s="1"/>
  <c r="S357" i="3"/>
  <c r="S237" i="3"/>
  <c r="S236" i="3" s="1"/>
  <c r="S235" i="3" s="1"/>
  <c r="Y28" i="4" s="1"/>
  <c r="S184" i="3"/>
  <c r="S169" i="3"/>
  <c r="S162" i="3"/>
  <c r="S122" i="3"/>
  <c r="S121" i="3" s="1"/>
  <c r="S89" i="3"/>
  <c r="S77" i="3"/>
  <c r="Y47" i="4" s="1"/>
  <c r="S67" i="3"/>
  <c r="S57" i="3" s="1"/>
  <c r="S56" i="3" s="1"/>
  <c r="Y45" i="4" s="1"/>
  <c r="S34" i="3"/>
  <c r="S33" i="3" s="1"/>
  <c r="Y44" i="4" s="1"/>
  <c r="T121" i="3"/>
  <c r="T17" i="3"/>
  <c r="T16" i="3" s="1"/>
  <c r="T77" i="3"/>
  <c r="T444" i="3"/>
  <c r="T356" i="3"/>
  <c r="T355" i="3" s="1"/>
  <c r="T339" i="3" s="1"/>
  <c r="T436" i="3"/>
  <c r="T435" i="3" s="1"/>
  <c r="T434" i="3" s="1"/>
  <c r="T503" i="3"/>
  <c r="T502" i="3" s="1"/>
  <c r="T501" i="3" s="1"/>
  <c r="T500" i="3" s="1"/>
  <c r="S311" i="3"/>
  <c r="S356" i="3"/>
  <c r="S355" i="3" s="1"/>
  <c r="S264" i="3"/>
  <c r="S259" i="3" s="1"/>
  <c r="Y32" i="4" s="1"/>
  <c r="S330" i="3"/>
  <c r="S329" i="3" s="1"/>
  <c r="S328" i="3" s="1"/>
  <c r="S327" i="3" s="1"/>
  <c r="S367" i="3"/>
  <c r="S366" i="3" s="1"/>
  <c r="Y59" i="4" s="1"/>
  <c r="S375" i="3"/>
  <c r="S374" i="3" s="1"/>
  <c r="W60" i="4" s="1"/>
  <c r="S397" i="3"/>
  <c r="S396" i="3" s="1"/>
  <c r="S616" i="3"/>
  <c r="S615" i="3" s="1"/>
  <c r="S500" i="3"/>
  <c r="S532" i="3"/>
  <c r="S541" i="3"/>
  <c r="S521" i="3" s="1"/>
  <c r="S520" i="3" s="1"/>
  <c r="S569" i="3"/>
  <c r="S568" i="3" s="1"/>
  <c r="S567" i="3" s="1"/>
  <c r="P710" i="3"/>
  <c r="P709" i="3" s="1"/>
  <c r="P684" i="3"/>
  <c r="P683" i="3" s="1"/>
  <c r="P682" i="3" s="1"/>
  <c r="P681" i="3" s="1"/>
  <c r="P670" i="3"/>
  <c r="P669" i="3" s="1"/>
  <c r="P588" i="3"/>
  <c r="P587" i="3" s="1"/>
  <c r="P586" i="3" s="1"/>
  <c r="P585" i="3" s="1"/>
  <c r="P541" i="3"/>
  <c r="P521" i="3" s="1"/>
  <c r="P520" i="3" s="1"/>
  <c r="P557" i="3"/>
  <c r="P556" i="3" s="1"/>
  <c r="P555" i="3" s="1"/>
  <c r="P554" i="3" s="1"/>
  <c r="V51" i="4" s="1"/>
  <c r="P574" i="3"/>
  <c r="P573" i="3" s="1"/>
  <c r="P445" i="3"/>
  <c r="P444" i="3" s="1"/>
  <c r="V37" i="4" s="1"/>
  <c r="P427" i="3"/>
  <c r="P426" i="3" s="1"/>
  <c r="P367" i="3"/>
  <c r="P366" i="3" s="1"/>
  <c r="P357" i="3"/>
  <c r="P356" i="3" s="1"/>
  <c r="P355" i="3" s="1"/>
  <c r="P311" i="3"/>
  <c r="P274" i="3"/>
  <c r="P179" i="3"/>
  <c r="P174" i="3"/>
  <c r="P169" i="3"/>
  <c r="P77" i="3"/>
  <c r="V47" i="4" s="1"/>
  <c r="P67" i="3"/>
  <c r="P57" i="3" s="1"/>
  <c r="P56" i="3" s="1"/>
  <c r="P34" i="3"/>
  <c r="P33" i="3" s="1"/>
  <c r="V44" i="4" s="1"/>
  <c r="P17" i="3"/>
  <c r="P16" i="3" s="1"/>
  <c r="V43" i="4" s="1"/>
  <c r="Q77" i="3"/>
  <c r="W47" i="4" s="1"/>
  <c r="Q375" i="3"/>
  <c r="Q374" i="3" s="1"/>
  <c r="Q17" i="3"/>
  <c r="Q16" i="3" s="1"/>
  <c r="W43" i="4" s="1"/>
  <c r="Q259" i="3"/>
  <c r="Q356" i="3"/>
  <c r="Q355" i="3" s="1"/>
  <c r="W57" i="4" s="1"/>
  <c r="Q457" i="3"/>
  <c r="Q456" i="3" s="1"/>
  <c r="Q670" i="3"/>
  <c r="Q669" i="3" s="1"/>
  <c r="Q500" i="3"/>
  <c r="P264" i="3"/>
  <c r="P259" i="3" s="1"/>
  <c r="P102" i="3"/>
  <c r="P101" i="3" s="1"/>
  <c r="P616" i="3"/>
  <c r="P503" i="3"/>
  <c r="P502" i="3" s="1"/>
  <c r="P501" i="3" s="1"/>
  <c r="P500" i="3" s="1"/>
  <c r="P472" i="3"/>
  <c r="P471" i="3" s="1"/>
  <c r="V38" i="4" s="1"/>
  <c r="P569" i="3"/>
  <c r="M159" i="3"/>
  <c r="N73" i="3"/>
  <c r="N71" i="3"/>
  <c r="N70" i="3"/>
  <c r="N766" i="3"/>
  <c r="N765" i="3" s="1"/>
  <c r="N764" i="3" s="1"/>
  <c r="N762" i="3"/>
  <c r="N761" i="3" s="1"/>
  <c r="N760" i="3" s="1"/>
  <c r="N756" i="3"/>
  <c r="N755" i="3" s="1"/>
  <c r="N754" i="3" s="1"/>
  <c r="N753" i="3" s="1"/>
  <c r="N752" i="3" s="1"/>
  <c r="N750" i="3"/>
  <c r="N749" i="3" s="1"/>
  <c r="N748" i="3" s="1"/>
  <c r="N747" i="3" s="1"/>
  <c r="N746" i="3" s="1"/>
  <c r="N744" i="3"/>
  <c r="N742" i="3"/>
  <c r="N736" i="3"/>
  <c r="N735" i="3" s="1"/>
  <c r="N734" i="3" s="1"/>
  <c r="N732" i="3"/>
  <c r="N731" i="3" s="1"/>
  <c r="N730" i="3" s="1"/>
  <c r="N727" i="3"/>
  <c r="N725" i="3"/>
  <c r="N717" i="3"/>
  <c r="N716" i="3" s="1"/>
  <c r="N715" i="3" s="1"/>
  <c r="N713" i="3"/>
  <c r="N712" i="3" s="1"/>
  <c r="N711" i="3" s="1"/>
  <c r="N707" i="3"/>
  <c r="N706" i="3" s="1"/>
  <c r="N705" i="3" s="1"/>
  <c r="N704" i="3" s="1"/>
  <c r="N703" i="3" s="1"/>
  <c r="N701" i="3"/>
  <c r="N700" i="3" s="1"/>
  <c r="N699" i="3" s="1"/>
  <c r="N698" i="3" s="1"/>
  <c r="N697" i="3" s="1"/>
  <c r="N695" i="3"/>
  <c r="N693" i="3"/>
  <c r="N692" i="3"/>
  <c r="N691" i="3" s="1"/>
  <c r="N690" i="3" s="1"/>
  <c r="N689" i="3" s="1"/>
  <c r="N687" i="3"/>
  <c r="N685" i="3"/>
  <c r="N684" i="3" s="1"/>
  <c r="N683" i="3" s="1"/>
  <c r="N682" i="3" s="1"/>
  <c r="N681" i="3" s="1"/>
  <c r="N677" i="3"/>
  <c r="N676" i="3" s="1"/>
  <c r="N675" i="3" s="1"/>
  <c r="N673" i="3"/>
  <c r="N672" i="3" s="1"/>
  <c r="N671" i="3" s="1"/>
  <c r="N667" i="3"/>
  <c r="N666" i="3" s="1"/>
  <c r="N665" i="3" s="1"/>
  <c r="N664" i="3" s="1"/>
  <c r="N663" i="3" s="1"/>
  <c r="N661" i="3"/>
  <c r="N660" i="3" s="1"/>
  <c r="N659" i="3" s="1"/>
  <c r="N658" i="3" s="1"/>
  <c r="N657" i="3" s="1"/>
  <c r="N655" i="3"/>
  <c r="N653" i="3"/>
  <c r="N647" i="3"/>
  <c r="N645" i="3"/>
  <c r="N644" i="3" s="1"/>
  <c r="N643" i="3" s="1"/>
  <c r="N642" i="3" s="1"/>
  <c r="N641" i="3" s="1"/>
  <c r="N638" i="3"/>
  <c r="N637" i="3" s="1"/>
  <c r="N636" i="3"/>
  <c r="N635" i="3" s="1"/>
  <c r="N633" i="3"/>
  <c r="N632" i="3" s="1"/>
  <c r="N631" i="3"/>
  <c r="N630" i="3" s="1"/>
  <c r="N629" i="3" s="1"/>
  <c r="N627" i="3"/>
  <c r="N626" i="3"/>
  <c r="N625" i="3" s="1"/>
  <c r="N623" i="3"/>
  <c r="N622" i="3" s="1"/>
  <c r="N621" i="3" s="1"/>
  <c r="N619" i="3"/>
  <c r="N618" i="3" s="1"/>
  <c r="N617" i="3" s="1"/>
  <c r="N613" i="3"/>
  <c r="N611" i="3"/>
  <c r="N610" i="3" s="1"/>
  <c r="N609" i="3" s="1"/>
  <c r="N608" i="3" s="1"/>
  <c r="N607" i="3" s="1"/>
  <c r="N605" i="3"/>
  <c r="N604" i="3" s="1"/>
  <c r="N603" i="3" s="1"/>
  <c r="N602" i="3" s="1"/>
  <c r="N601" i="3" s="1"/>
  <c r="N599" i="3"/>
  <c r="N597" i="3"/>
  <c r="N591" i="3"/>
  <c r="N589" i="3"/>
  <c r="N582" i="3"/>
  <c r="N581" i="3"/>
  <c r="N580" i="3" s="1"/>
  <c r="N577" i="3"/>
  <c r="N576" i="3"/>
  <c r="N575" i="3" s="1"/>
  <c r="N571" i="3"/>
  <c r="N570" i="3" s="1"/>
  <c r="N560" i="3"/>
  <c r="N558" i="3"/>
  <c r="N549" i="3"/>
  <c r="N548" i="3" s="1"/>
  <c r="N546" i="3"/>
  <c r="N545" i="3" s="1"/>
  <c r="N543" i="3"/>
  <c r="N542" i="3" s="1"/>
  <c r="N540" i="3"/>
  <c r="N536" i="3"/>
  <c r="N535" i="3" s="1"/>
  <c r="N533" i="3"/>
  <c r="N532" i="3" s="1"/>
  <c r="N530" i="3"/>
  <c r="N529" i="3" s="1"/>
  <c r="N527" i="3"/>
  <c r="N526" i="3" s="1"/>
  <c r="N524" i="3"/>
  <c r="N523" i="3" s="1"/>
  <c r="N517" i="3"/>
  <c r="N516" i="3"/>
  <c r="N515" i="3" s="1"/>
  <c r="N514" i="3" s="1"/>
  <c r="N513" i="3" s="1"/>
  <c r="N511" i="3"/>
  <c r="N510" i="3" s="1"/>
  <c r="N508" i="3"/>
  <c r="N507" i="3" s="1"/>
  <c r="N505" i="3"/>
  <c r="N504" i="3" s="1"/>
  <c r="N503" i="3" s="1"/>
  <c r="N502" i="3" s="1"/>
  <c r="N501" i="3" s="1"/>
  <c r="N498" i="3"/>
  <c r="N496" i="3"/>
  <c r="N495" i="3" s="1"/>
  <c r="N494" i="3" s="1"/>
  <c r="N493" i="3" s="1"/>
  <c r="N488" i="3"/>
  <c r="N487" i="3" s="1"/>
  <c r="N486" i="3" s="1"/>
  <c r="N485" i="3" s="1"/>
  <c r="N482" i="3"/>
  <c r="N481" i="3" s="1"/>
  <c r="N480" i="3" s="1"/>
  <c r="N479" i="3" s="1"/>
  <c r="N478" i="3"/>
  <c r="N477" i="3" s="1"/>
  <c r="N476" i="3" s="1"/>
  <c r="N474" i="3"/>
  <c r="N473" i="3" s="1"/>
  <c r="N469" i="3"/>
  <c r="N468" i="3" s="1"/>
  <c r="N467" i="3" s="1"/>
  <c r="N466" i="3" s="1"/>
  <c r="N464" i="3"/>
  <c r="N462" i="3"/>
  <c r="N459" i="3"/>
  <c r="N458" i="3" s="1"/>
  <c r="N454" i="3"/>
  <c r="N453" i="3" s="1"/>
  <c r="N452" i="3" s="1"/>
  <c r="N450" i="3"/>
  <c r="N449" i="3" s="1"/>
  <c r="N447" i="3"/>
  <c r="N446" i="3" s="1"/>
  <c r="N441" i="3"/>
  <c r="N440" i="3" s="1"/>
  <c r="N438" i="3"/>
  <c r="N437" i="3" s="1"/>
  <c r="N432" i="3"/>
  <c r="N430" i="3"/>
  <c r="N428" i="3"/>
  <c r="N424" i="3"/>
  <c r="N423" i="3"/>
  <c r="N422" i="3" s="1"/>
  <c r="N418" i="3"/>
  <c r="N417" i="3" s="1"/>
  <c r="N416" i="3" s="1"/>
  <c r="N411" i="3"/>
  <c r="N410" i="3" s="1"/>
  <c r="N409" i="3" s="1"/>
  <c r="N408" i="3" s="1"/>
  <c r="N406" i="3"/>
  <c r="N404" i="3"/>
  <c r="N400" i="3"/>
  <c r="N399" i="3" s="1"/>
  <c r="N398" i="3" s="1"/>
  <c r="N391" i="3"/>
  <c r="N390" i="3" s="1"/>
  <c r="N389" i="3" s="1"/>
  <c r="N388" i="3" s="1"/>
  <c r="N385" i="3"/>
  <c r="N384" i="3" s="1"/>
  <c r="N383" i="3" s="1"/>
  <c r="N382" i="3" s="1"/>
  <c r="R61" i="4" s="1"/>
  <c r="N380" i="3"/>
  <c r="N379" i="3" s="1"/>
  <c r="N377" i="3"/>
  <c r="N376" i="3" s="1"/>
  <c r="N372" i="3"/>
  <c r="N371" i="3" s="1"/>
  <c r="N369" i="3"/>
  <c r="N368" i="3" s="1"/>
  <c r="N363" i="3"/>
  <c r="N362" i="3" s="1"/>
  <c r="N360" i="3"/>
  <c r="N359" i="3"/>
  <c r="N358" i="3" s="1"/>
  <c r="N353" i="3"/>
  <c r="N352" i="3" s="1"/>
  <c r="N351" i="3" s="1"/>
  <c r="N350" i="3" s="1"/>
  <c r="N348" i="3"/>
  <c r="N347" i="3" s="1"/>
  <c r="N346" i="3" s="1"/>
  <c r="N345" i="3" s="1"/>
  <c r="R54" i="4" s="1"/>
  <c r="N343" i="3"/>
  <c r="N342" i="3" s="1"/>
  <c r="N341" i="3" s="1"/>
  <c r="N340" i="3" s="1"/>
  <c r="R53" i="4" s="1"/>
  <c r="N337" i="3"/>
  <c r="N336" i="3" s="1"/>
  <c r="N334" i="3"/>
  <c r="N333" i="3" s="1"/>
  <c r="N331" i="3"/>
  <c r="N325" i="3"/>
  <c r="N324" i="3" s="1"/>
  <c r="N323" i="3" s="1"/>
  <c r="N322" i="3" s="1"/>
  <c r="N320" i="3"/>
  <c r="N319" i="3" s="1"/>
  <c r="N318" i="3" s="1"/>
  <c r="N317" i="3" s="1"/>
  <c r="N315" i="3"/>
  <c r="N314" i="3" s="1"/>
  <c r="N313" i="3" s="1"/>
  <c r="N312" i="3" s="1"/>
  <c r="N309" i="3"/>
  <c r="N308" i="3" s="1"/>
  <c r="N307" i="3" s="1"/>
  <c r="N306" i="3" s="1"/>
  <c r="N304" i="3"/>
  <c r="N303" i="3" s="1"/>
  <c r="N302" i="3" s="1"/>
  <c r="N301" i="3" s="1"/>
  <c r="N299" i="3"/>
  <c r="N298" i="3" s="1"/>
  <c r="N297" i="3" s="1"/>
  <c r="N293" i="3"/>
  <c r="N291" i="3"/>
  <c r="N290" i="3"/>
  <c r="N289" i="3"/>
  <c r="N288" i="3" s="1"/>
  <c r="N287" i="3"/>
  <c r="N286" i="3" s="1"/>
  <c r="N283" i="3"/>
  <c r="N281" i="3"/>
  <c r="N277" i="3"/>
  <c r="N276" i="3" s="1"/>
  <c r="N275" i="3" s="1"/>
  <c r="N272" i="3"/>
  <c r="N271" i="3" s="1"/>
  <c r="N269" i="3"/>
  <c r="N268" i="3" s="1"/>
  <c r="N266" i="3"/>
  <c r="N265" i="3" s="1"/>
  <c r="N262" i="3"/>
  <c r="N261" i="3" s="1"/>
  <c r="N260" i="3" s="1"/>
  <c r="N257" i="3"/>
  <c r="N256" i="3" s="1"/>
  <c r="N254" i="3"/>
  <c r="N253" i="3" s="1"/>
  <c r="N251" i="3"/>
  <c r="N250" i="3" s="1"/>
  <c r="N248" i="3"/>
  <c r="N247" i="3" s="1"/>
  <c r="N245" i="3"/>
  <c r="N244" i="3" s="1"/>
  <c r="N240" i="3"/>
  <c r="N238" i="3"/>
  <c r="N233" i="3"/>
  <c r="N232" i="3" s="1"/>
  <c r="N231" i="3" s="1"/>
  <c r="N230" i="3" s="1"/>
  <c r="N229" i="3" s="1"/>
  <c r="N228" i="3" s="1"/>
  <c r="N226" i="3"/>
  <c r="N225" i="3" s="1"/>
  <c r="N223" i="3"/>
  <c r="N222" i="3" s="1"/>
  <c r="N220" i="3"/>
  <c r="N218" i="3"/>
  <c r="N217" i="3"/>
  <c r="N216" i="3" s="1"/>
  <c r="N214" i="3"/>
  <c r="N211" i="3"/>
  <c r="N210" i="3" s="1"/>
  <c r="N208" i="3"/>
  <c r="N206" i="3"/>
  <c r="N204" i="3"/>
  <c r="N200" i="3"/>
  <c r="N198" i="3"/>
  <c r="N192" i="3"/>
  <c r="N191" i="3" s="1"/>
  <c r="N190" i="3" s="1"/>
  <c r="N189" i="3" s="1"/>
  <c r="R18" i="4" s="1"/>
  <c r="N187" i="3"/>
  <c r="N186" i="3"/>
  <c r="N185" i="3" s="1"/>
  <c r="N182" i="3"/>
  <c r="N181" i="3"/>
  <c r="N180" i="3" s="1"/>
  <c r="N177" i="3"/>
  <c r="N176" i="3"/>
  <c r="N175" i="3" s="1"/>
  <c r="N172" i="3"/>
  <c r="N170" i="3"/>
  <c r="N167" i="3"/>
  <c r="N166" i="3"/>
  <c r="N165" i="3" s="1"/>
  <c r="N164" i="3"/>
  <c r="N163" i="3" s="1"/>
  <c r="N159" i="3"/>
  <c r="N158" i="3" s="1"/>
  <c r="N157" i="3" s="1"/>
  <c r="N155" i="3"/>
  <c r="N154" i="3" s="1"/>
  <c r="N153" i="3" s="1"/>
  <c r="N152" i="3" s="1"/>
  <c r="N151" i="3" s="1"/>
  <c r="N145" i="3"/>
  <c r="N144" i="3" s="1"/>
  <c r="N143" i="3"/>
  <c r="N142" i="3" s="1"/>
  <c r="N141" i="3" s="1"/>
  <c r="N140" i="3"/>
  <c r="N139" i="3" s="1"/>
  <c r="N138" i="3" s="1"/>
  <c r="N137" i="3" s="1"/>
  <c r="N136" i="3" s="1"/>
  <c r="N133" i="3"/>
  <c r="N132" i="3" s="1"/>
  <c r="N131" i="3" s="1"/>
  <c r="N130" i="3" s="1"/>
  <c r="R20" i="4" s="1"/>
  <c r="N128" i="3"/>
  <c r="N126" i="3"/>
  <c r="N125" i="3" s="1"/>
  <c r="N124" i="3" s="1"/>
  <c r="N123" i="3" s="1"/>
  <c r="N114" i="3"/>
  <c r="N113" i="3" s="1"/>
  <c r="N112" i="3" s="1"/>
  <c r="N111" i="3" s="1"/>
  <c r="N110" i="3" s="1"/>
  <c r="N104" i="3"/>
  <c r="N103" i="3" s="1"/>
  <c r="N98" i="3"/>
  <c r="N97" i="3" s="1"/>
  <c r="N95" i="3"/>
  <c r="N94" i="3" s="1"/>
  <c r="N92" i="3"/>
  <c r="N90" i="3"/>
  <c r="N85" i="3"/>
  <c r="N84" i="3" s="1"/>
  <c r="N83" i="3" s="1"/>
  <c r="N81" i="3"/>
  <c r="N80" i="3" s="1"/>
  <c r="N79" i="3" s="1"/>
  <c r="N78" i="3" s="1"/>
  <c r="N75" i="3"/>
  <c r="N74" i="3" s="1"/>
  <c r="N65" i="3"/>
  <c r="N64" i="3" s="1"/>
  <c r="N59" i="3"/>
  <c r="N58" i="3" s="1"/>
  <c r="N55" i="3"/>
  <c r="N54" i="3" s="1"/>
  <c r="N53" i="3" s="1"/>
  <c r="N52" i="3"/>
  <c r="N51" i="3" s="1"/>
  <c r="N50" i="3" s="1"/>
  <c r="N48" i="3"/>
  <c r="N47" i="3" s="1"/>
  <c r="N45" i="3"/>
  <c r="N44" i="3" s="1"/>
  <c r="N42" i="3"/>
  <c r="N41" i="3" s="1"/>
  <c r="N39" i="3"/>
  <c r="N38" i="3" s="1"/>
  <c r="N36" i="3"/>
  <c r="N35" i="3" s="1"/>
  <c r="N31" i="3"/>
  <c r="N30" i="3" s="1"/>
  <c r="N28" i="3"/>
  <c r="N27" i="3" s="1"/>
  <c r="N25" i="3"/>
  <c r="N24" i="3" s="1"/>
  <c r="N22" i="3"/>
  <c r="N21" i="3" s="1"/>
  <c r="N19" i="3"/>
  <c r="N18" i="3" s="1"/>
  <c r="M766" i="3"/>
  <c r="M765" i="3" s="1"/>
  <c r="M764" i="3" s="1"/>
  <c r="M762" i="3"/>
  <c r="M761" i="3" s="1"/>
  <c r="M760" i="3" s="1"/>
  <c r="M756" i="3"/>
  <c r="M755" i="3" s="1"/>
  <c r="M754" i="3" s="1"/>
  <c r="M753" i="3" s="1"/>
  <c r="M752" i="3" s="1"/>
  <c r="M750" i="3"/>
  <c r="M749" i="3" s="1"/>
  <c r="M748" i="3" s="1"/>
  <c r="M747" i="3" s="1"/>
  <c r="M746" i="3" s="1"/>
  <c r="M744" i="3"/>
  <c r="M742" i="3"/>
  <c r="M736" i="3"/>
  <c r="M735" i="3" s="1"/>
  <c r="M734" i="3" s="1"/>
  <c r="M732" i="3"/>
  <c r="M731" i="3" s="1"/>
  <c r="M730" i="3" s="1"/>
  <c r="M727" i="3"/>
  <c r="M725" i="3"/>
  <c r="M717" i="3"/>
  <c r="M716" i="3" s="1"/>
  <c r="M715" i="3" s="1"/>
  <c r="M713" i="3"/>
  <c r="M712" i="3" s="1"/>
  <c r="M711" i="3" s="1"/>
  <c r="M707" i="3"/>
  <c r="M706" i="3" s="1"/>
  <c r="M705" i="3" s="1"/>
  <c r="M704" i="3" s="1"/>
  <c r="M703" i="3" s="1"/>
  <c r="M701" i="3"/>
  <c r="M700" i="3" s="1"/>
  <c r="M699" i="3" s="1"/>
  <c r="M698" i="3" s="1"/>
  <c r="M697" i="3" s="1"/>
  <c r="M695" i="3"/>
  <c r="M693" i="3"/>
  <c r="M687" i="3"/>
  <c r="M685" i="3"/>
  <c r="M677" i="3"/>
  <c r="M676" i="3" s="1"/>
  <c r="M675" i="3" s="1"/>
  <c r="M673" i="3"/>
  <c r="M672" i="3" s="1"/>
  <c r="M671" i="3" s="1"/>
  <c r="M670" i="3" s="1"/>
  <c r="M669" i="3" s="1"/>
  <c r="M667" i="3"/>
  <c r="M666" i="3" s="1"/>
  <c r="M665" i="3" s="1"/>
  <c r="M664" i="3" s="1"/>
  <c r="M663" i="3" s="1"/>
  <c r="M661" i="3"/>
  <c r="M660" i="3" s="1"/>
  <c r="M659" i="3" s="1"/>
  <c r="M658" i="3" s="1"/>
  <c r="M657" i="3" s="1"/>
  <c r="M655" i="3"/>
  <c r="M653" i="3"/>
  <c r="M647" i="3"/>
  <c r="M645" i="3"/>
  <c r="M638" i="3"/>
  <c r="M637" i="3" s="1"/>
  <c r="M636" i="3" s="1"/>
  <c r="M635" i="3" s="1"/>
  <c r="M633" i="3"/>
  <c r="M632" i="3" s="1"/>
  <c r="M631" i="3" s="1"/>
  <c r="M630" i="3" s="1"/>
  <c r="M627" i="3"/>
  <c r="M626" i="3" s="1"/>
  <c r="M625" i="3" s="1"/>
  <c r="M623" i="3"/>
  <c r="M622" i="3" s="1"/>
  <c r="M621" i="3" s="1"/>
  <c r="M619" i="3"/>
  <c r="M618" i="3" s="1"/>
  <c r="M617" i="3" s="1"/>
  <c r="M613" i="3"/>
  <c r="M611" i="3"/>
  <c r="M610" i="3" s="1"/>
  <c r="M609" i="3" s="1"/>
  <c r="M608" i="3" s="1"/>
  <c r="M607" i="3" s="1"/>
  <c r="M605" i="3"/>
  <c r="M604" i="3" s="1"/>
  <c r="M603" i="3" s="1"/>
  <c r="M602" i="3" s="1"/>
  <c r="M601" i="3" s="1"/>
  <c r="M599" i="3"/>
  <c r="M597" i="3"/>
  <c r="M591" i="3"/>
  <c r="M589" i="3"/>
  <c r="M582" i="3"/>
  <c r="M581" i="3"/>
  <c r="M580" i="3" s="1"/>
  <c r="M577" i="3"/>
  <c r="M575" i="3"/>
  <c r="M571" i="3"/>
  <c r="M570" i="3" s="1"/>
  <c r="M560" i="3"/>
  <c r="M558" i="3"/>
  <c r="M552" i="3"/>
  <c r="M551" i="3" s="1"/>
  <c r="M549" i="3"/>
  <c r="M548" i="3" s="1"/>
  <c r="M546" i="3"/>
  <c r="M545" i="3" s="1"/>
  <c r="M543" i="3"/>
  <c r="M542" i="3" s="1"/>
  <c r="M536" i="3"/>
  <c r="M535" i="3" s="1"/>
  <c r="M533" i="3"/>
  <c r="M532" i="3" s="1"/>
  <c r="M530" i="3"/>
  <c r="M529" i="3" s="1"/>
  <c r="M527" i="3"/>
  <c r="M526" i="3" s="1"/>
  <c r="M524" i="3"/>
  <c r="M523" i="3" s="1"/>
  <c r="M517" i="3"/>
  <c r="M516" i="3"/>
  <c r="M515" i="3" s="1"/>
  <c r="M514" i="3" s="1"/>
  <c r="M513" i="3" s="1"/>
  <c r="M511" i="3"/>
  <c r="M510" i="3" s="1"/>
  <c r="M508" i="3"/>
  <c r="M507" i="3" s="1"/>
  <c r="M505" i="3"/>
  <c r="M504" i="3" s="1"/>
  <c r="M498" i="3"/>
  <c r="M496" i="3"/>
  <c r="M495" i="3" s="1"/>
  <c r="M494" i="3" s="1"/>
  <c r="M493" i="3" s="1"/>
  <c r="M488" i="3"/>
  <c r="M487" i="3" s="1"/>
  <c r="M486" i="3" s="1"/>
  <c r="M485" i="3" s="1"/>
  <c r="M482" i="3"/>
  <c r="M481" i="3" s="1"/>
  <c r="M480" i="3" s="1"/>
  <c r="M479" i="3" s="1"/>
  <c r="M477" i="3"/>
  <c r="M476" i="3" s="1"/>
  <c r="M474" i="3"/>
  <c r="M473" i="3" s="1"/>
  <c r="M469" i="3"/>
  <c r="M468" i="3" s="1"/>
  <c r="M467" i="3" s="1"/>
  <c r="M466" i="3" s="1"/>
  <c r="M464" i="3"/>
  <c r="M462" i="3"/>
  <c r="M459" i="3"/>
  <c r="M458" i="3" s="1"/>
  <c r="M454" i="3"/>
  <c r="M453" i="3" s="1"/>
  <c r="M452" i="3" s="1"/>
  <c r="M450" i="3"/>
  <c r="M449" i="3" s="1"/>
  <c r="M447" i="3"/>
  <c r="M446" i="3" s="1"/>
  <c r="M441" i="3"/>
  <c r="M440" i="3" s="1"/>
  <c r="M438" i="3"/>
  <c r="M437" i="3" s="1"/>
  <c r="M432" i="3"/>
  <c r="M430" i="3"/>
  <c r="M428" i="3"/>
  <c r="M424" i="3"/>
  <c r="M422" i="3"/>
  <c r="M418" i="3"/>
  <c r="M417" i="3" s="1"/>
  <c r="M416" i="3" s="1"/>
  <c r="M411" i="3"/>
  <c r="M410" i="3" s="1"/>
  <c r="M409" i="3" s="1"/>
  <c r="M408" i="3" s="1"/>
  <c r="M406" i="3"/>
  <c r="M404" i="3"/>
  <c r="M400" i="3"/>
  <c r="M399" i="3" s="1"/>
  <c r="M398" i="3" s="1"/>
  <c r="M391" i="3"/>
  <c r="M390" i="3" s="1"/>
  <c r="M389" i="3" s="1"/>
  <c r="M388" i="3" s="1"/>
  <c r="M385" i="3"/>
  <c r="M384" i="3" s="1"/>
  <c r="M383" i="3" s="1"/>
  <c r="M382" i="3" s="1"/>
  <c r="Q61" i="4" s="1"/>
  <c r="M380" i="3"/>
  <c r="M379" i="3" s="1"/>
  <c r="M377" i="3"/>
  <c r="M376" i="3" s="1"/>
  <c r="M372" i="3"/>
  <c r="M371" i="3" s="1"/>
  <c r="M369" i="3"/>
  <c r="M368" i="3" s="1"/>
  <c r="M363" i="3"/>
  <c r="M362" i="3" s="1"/>
  <c r="M360" i="3"/>
  <c r="M358" i="3"/>
  <c r="M353" i="3"/>
  <c r="M352" i="3" s="1"/>
  <c r="M351" i="3" s="1"/>
  <c r="M350" i="3" s="1"/>
  <c r="M348" i="3"/>
  <c r="M347" i="3" s="1"/>
  <c r="M346" i="3" s="1"/>
  <c r="M345" i="3" s="1"/>
  <c r="Q54" i="4" s="1"/>
  <c r="M343" i="3"/>
  <c r="M342" i="3" s="1"/>
  <c r="M341" i="3" s="1"/>
  <c r="M340" i="3" s="1"/>
  <c r="Q53" i="4" s="1"/>
  <c r="M337" i="3"/>
  <c r="M336" i="3" s="1"/>
  <c r="M334" i="3"/>
  <c r="M333" i="3" s="1"/>
  <c r="M331" i="3"/>
  <c r="M325" i="3"/>
  <c r="M324" i="3" s="1"/>
  <c r="M323" i="3" s="1"/>
  <c r="M322" i="3" s="1"/>
  <c r="M320" i="3"/>
  <c r="M319" i="3" s="1"/>
  <c r="M318" i="3" s="1"/>
  <c r="M317" i="3" s="1"/>
  <c r="M315" i="3"/>
  <c r="M314" i="3" s="1"/>
  <c r="M313" i="3" s="1"/>
  <c r="M312" i="3" s="1"/>
  <c r="Q46" i="4" s="1"/>
  <c r="M309" i="3"/>
  <c r="M308" i="3" s="1"/>
  <c r="M307" i="3" s="1"/>
  <c r="M306" i="3" s="1"/>
  <c r="M304" i="3"/>
  <c r="M303" i="3" s="1"/>
  <c r="M302" i="3" s="1"/>
  <c r="M301" i="3" s="1"/>
  <c r="M299" i="3"/>
  <c r="M298" i="3" s="1"/>
  <c r="M297" i="3" s="1"/>
  <c r="M293" i="3"/>
  <c r="M291" i="3"/>
  <c r="M290" i="3"/>
  <c r="M288" i="3"/>
  <c r="M286" i="3"/>
  <c r="M283" i="3"/>
  <c r="M281" i="3"/>
  <c r="M277" i="3"/>
  <c r="M276" i="3" s="1"/>
  <c r="M275" i="3" s="1"/>
  <c r="M272" i="3"/>
  <c r="M271" i="3" s="1"/>
  <c r="M269" i="3"/>
  <c r="M268" i="3" s="1"/>
  <c r="M266" i="3"/>
  <c r="M265" i="3" s="1"/>
  <c r="M262" i="3"/>
  <c r="M261" i="3" s="1"/>
  <c r="M260" i="3" s="1"/>
  <c r="M257" i="3"/>
  <c r="M256" i="3" s="1"/>
  <c r="M254" i="3"/>
  <c r="M253" i="3" s="1"/>
  <c r="M251" i="3"/>
  <c r="M250" i="3" s="1"/>
  <c r="M248" i="3"/>
  <c r="M247" i="3" s="1"/>
  <c r="M245" i="3"/>
  <c r="M244" i="3" s="1"/>
  <c r="M240" i="3"/>
  <c r="M238" i="3"/>
  <c r="M232" i="3"/>
  <c r="M231" i="3" s="1"/>
  <c r="M230" i="3" s="1"/>
  <c r="M229" i="3" s="1"/>
  <c r="M228" i="3" s="1"/>
  <c r="M226" i="3"/>
  <c r="M225" i="3" s="1"/>
  <c r="M223" i="3"/>
  <c r="M222" i="3" s="1"/>
  <c r="M220" i="3"/>
  <c r="M218" i="3"/>
  <c r="M216" i="3"/>
  <c r="M214" i="3"/>
  <c r="M211" i="3"/>
  <c r="M210" i="3" s="1"/>
  <c r="M208" i="3"/>
  <c r="M206" i="3"/>
  <c r="M204" i="3"/>
  <c r="M200" i="3"/>
  <c r="M198" i="3"/>
  <c r="M192" i="3"/>
  <c r="M191" i="3" s="1"/>
  <c r="M190" i="3" s="1"/>
  <c r="M189" i="3" s="1"/>
  <c r="Q18" i="4" s="1"/>
  <c r="M187" i="3"/>
  <c r="M185" i="3"/>
  <c r="M182" i="3"/>
  <c r="M180" i="3"/>
  <c r="M177" i="3"/>
  <c r="M175" i="3"/>
  <c r="M172" i="3"/>
  <c r="M170" i="3"/>
  <c r="M167" i="3"/>
  <c r="M165" i="3"/>
  <c r="M163" i="3"/>
  <c r="M158" i="3"/>
  <c r="M157" i="3" s="1"/>
  <c r="M154" i="3"/>
  <c r="M153" i="3" s="1"/>
  <c r="M152" i="3" s="1"/>
  <c r="M151" i="3" s="1"/>
  <c r="Q15" i="4" s="1"/>
  <c r="M145" i="3"/>
  <c r="M144" i="3" s="1"/>
  <c r="M143" i="3"/>
  <c r="M142" i="3" s="1"/>
  <c r="M141" i="3" s="1"/>
  <c r="M139" i="3"/>
  <c r="M138" i="3" s="1"/>
  <c r="M137" i="3" s="1"/>
  <c r="M136" i="3" s="1"/>
  <c r="M133" i="3"/>
  <c r="M132" i="3" s="1"/>
  <c r="M131" i="3" s="1"/>
  <c r="M130" i="3" s="1"/>
  <c r="Q20" i="4" s="1"/>
  <c r="M128" i="3"/>
  <c r="M126" i="3"/>
  <c r="M113" i="3"/>
  <c r="M112" i="3" s="1"/>
  <c r="M111" i="3" s="1"/>
  <c r="M110" i="3" s="1"/>
  <c r="M107" i="3"/>
  <c r="M106" i="3" s="1"/>
  <c r="M104" i="3"/>
  <c r="M103" i="3" s="1"/>
  <c r="M98" i="3"/>
  <c r="M97" i="3" s="1"/>
  <c r="M95" i="3"/>
  <c r="M94" i="3" s="1"/>
  <c r="M92" i="3"/>
  <c r="M90" i="3"/>
  <c r="M85" i="3"/>
  <c r="M84" i="3" s="1"/>
  <c r="M83" i="3" s="1"/>
  <c r="M81" i="3"/>
  <c r="M80" i="3" s="1"/>
  <c r="M79" i="3" s="1"/>
  <c r="M78" i="3" s="1"/>
  <c r="M75" i="3"/>
  <c r="M74" i="3" s="1"/>
  <c r="M72" i="3"/>
  <c r="M68" i="3"/>
  <c r="M65" i="3"/>
  <c r="M64" i="3" s="1"/>
  <c r="M62" i="3"/>
  <c r="M61" i="3" s="1"/>
  <c r="M59" i="3"/>
  <c r="M58" i="3" s="1"/>
  <c r="M54" i="3"/>
  <c r="M53" i="3" s="1"/>
  <c r="M51" i="3"/>
  <c r="M50" i="3" s="1"/>
  <c r="M48" i="3"/>
  <c r="M47" i="3" s="1"/>
  <c r="M45" i="3"/>
  <c r="M44" i="3" s="1"/>
  <c r="M42" i="3"/>
  <c r="M41" i="3" s="1"/>
  <c r="M39" i="3"/>
  <c r="M38" i="3" s="1"/>
  <c r="M36" i="3"/>
  <c r="M35" i="3" s="1"/>
  <c r="M31" i="3"/>
  <c r="M30" i="3" s="1"/>
  <c r="M28" i="3"/>
  <c r="M27" i="3" s="1"/>
  <c r="M25" i="3"/>
  <c r="M24" i="3" s="1"/>
  <c r="M22" i="3"/>
  <c r="M21" i="3" s="1"/>
  <c r="M19" i="3"/>
  <c r="M18" i="3" s="1"/>
  <c r="P333" i="5" l="1"/>
  <c r="O16" i="5"/>
  <c r="T372" i="5"/>
  <c r="T333" i="5" s="1"/>
  <c r="S87" i="3"/>
  <c r="M644" i="3"/>
  <c r="M643" i="3" s="1"/>
  <c r="M642" i="3" s="1"/>
  <c r="M641" i="3" s="1"/>
  <c r="M684" i="3"/>
  <c r="M683" i="3" s="1"/>
  <c r="M682" i="3" s="1"/>
  <c r="M681" i="3" s="1"/>
  <c r="N89" i="3"/>
  <c r="N169" i="3"/>
  <c r="N280" i="3"/>
  <c r="P234" i="3"/>
  <c r="Q640" i="3"/>
  <c r="Q365" i="3"/>
  <c r="V59" i="4"/>
  <c r="T202" i="3"/>
  <c r="T161" i="3"/>
  <c r="T156" i="3" s="1"/>
  <c r="Y38" i="4"/>
  <c r="T584" i="3"/>
  <c r="S202" i="3"/>
  <c r="S194" i="3" s="1"/>
  <c r="Q721" i="3"/>
  <c r="Q279" i="3"/>
  <c r="Q274" i="3" s="1"/>
  <c r="W33" i="4" s="1"/>
  <c r="P87" i="3"/>
  <c r="T279" i="3"/>
  <c r="T274" i="3" s="1"/>
  <c r="P691" i="3"/>
  <c r="P690" i="3" s="1"/>
  <c r="P689" i="3" s="1"/>
  <c r="P680" i="3" s="1"/>
  <c r="M652" i="3"/>
  <c r="M651" i="3" s="1"/>
  <c r="M650" i="3" s="1"/>
  <c r="M649" i="3" s="1"/>
  <c r="M640" i="3" s="1"/>
  <c r="M89" i="3"/>
  <c r="M87" i="3" s="1"/>
  <c r="Q48" i="4" s="1"/>
  <c r="M243" i="3"/>
  <c r="M242" i="3" s="1"/>
  <c r="Q31" i="4" s="1"/>
  <c r="M375" i="3"/>
  <c r="M374" i="3" s="1"/>
  <c r="N203" i="3"/>
  <c r="N243" i="3"/>
  <c r="N242" i="3" s="1"/>
  <c r="R31" i="4" s="1"/>
  <c r="N330" i="3"/>
  <c r="N329" i="3" s="1"/>
  <c r="N328" i="3" s="1"/>
  <c r="N327" i="3" s="1"/>
  <c r="N357" i="3"/>
  <c r="N356" i="3" s="1"/>
  <c r="N355" i="3" s="1"/>
  <c r="R57" i="4" s="1"/>
  <c r="N421" i="3"/>
  <c r="N420" i="3" s="1"/>
  <c r="N427" i="3"/>
  <c r="N426" i="3" s="1"/>
  <c r="O15" i="5"/>
  <c r="O14" i="5" s="1"/>
  <c r="T15" i="5"/>
  <c r="V45" i="4"/>
  <c r="T721" i="3"/>
  <c r="T720" i="3" s="1"/>
  <c r="Q568" i="3"/>
  <c r="Q567" i="3" s="1"/>
  <c r="Q566" i="3" s="1"/>
  <c r="Q565" i="3" s="1"/>
  <c r="T365" i="3"/>
  <c r="M169" i="3"/>
  <c r="M174" i="3"/>
  <c r="M179" i="3"/>
  <c r="M213" i="3"/>
  <c r="M237" i="3"/>
  <c r="M236" i="3" s="1"/>
  <c r="M235" i="3" s="1"/>
  <c r="Q28" i="4" s="1"/>
  <c r="M280" i="3"/>
  <c r="M357" i="3"/>
  <c r="M367" i="3"/>
  <c r="M366" i="3" s="1"/>
  <c r="M579" i="3"/>
  <c r="M759" i="3"/>
  <c r="M758" i="3" s="1"/>
  <c r="N179" i="3"/>
  <c r="N184" i="3"/>
  <c r="N213" i="3"/>
  <c r="N237" i="3"/>
  <c r="N236" i="3" s="1"/>
  <c r="N235" i="3" s="1"/>
  <c r="R28" i="4" s="1"/>
  <c r="N557" i="3"/>
  <c r="N556" i="3" s="1"/>
  <c r="N555" i="3" s="1"/>
  <c r="N554" i="3" s="1"/>
  <c r="R51" i="4" s="1"/>
  <c r="N569" i="3"/>
  <c r="N579" i="3"/>
  <c r="N588" i="3"/>
  <c r="N587" i="3" s="1"/>
  <c r="N586" i="3" s="1"/>
  <c r="N585" i="3" s="1"/>
  <c r="N741" i="3"/>
  <c r="N740" i="3" s="1"/>
  <c r="N739" i="3" s="1"/>
  <c r="N738" i="3" s="1"/>
  <c r="N759" i="3"/>
  <c r="N758" i="3" s="1"/>
  <c r="N202" i="3"/>
  <c r="T491" i="3"/>
  <c r="W21" i="4"/>
  <c r="M403" i="3"/>
  <c r="M402" i="3" s="1"/>
  <c r="M421" i="3"/>
  <c r="M420" i="3" s="1"/>
  <c r="M415" i="3" s="1"/>
  <c r="M414" i="3" s="1"/>
  <c r="M427" i="3"/>
  <c r="M426" i="3" s="1"/>
  <c r="M569" i="3"/>
  <c r="M741" i="3"/>
  <c r="M740" i="3" s="1"/>
  <c r="M739" i="3" s="1"/>
  <c r="M738" i="3" s="1"/>
  <c r="N174" i="3"/>
  <c r="N197" i="3"/>
  <c r="N196" i="3" s="1"/>
  <c r="N195" i="3" s="1"/>
  <c r="N574" i="3"/>
  <c r="N573" i="3" s="1"/>
  <c r="N568" i="3" s="1"/>
  <c r="N567" i="3" s="1"/>
  <c r="N566" i="3" s="1"/>
  <c r="N565" i="3" s="1"/>
  <c r="N710" i="3"/>
  <c r="N709" i="3" s="1"/>
  <c r="P365" i="3"/>
  <c r="P415" i="3"/>
  <c r="P414" i="3" s="1"/>
  <c r="P640" i="3"/>
  <c r="T234" i="3"/>
  <c r="T640" i="3"/>
  <c r="P721" i="3"/>
  <c r="P720" i="3" s="1"/>
  <c r="M484" i="3"/>
  <c r="Q41" i="4"/>
  <c r="Q40" i="4" s="1"/>
  <c r="N415" i="3"/>
  <c r="N414" i="3" s="1"/>
  <c r="N492" i="3"/>
  <c r="Q395" i="3"/>
  <c r="Q394" i="3" s="1"/>
  <c r="W16" i="4"/>
  <c r="M436" i="3"/>
  <c r="M435" i="3" s="1"/>
  <c r="M434" i="3" s="1"/>
  <c r="M492" i="3"/>
  <c r="M710" i="3"/>
  <c r="M709" i="3" s="1"/>
  <c r="N285" i="3"/>
  <c r="N279" i="3" s="1"/>
  <c r="N274" i="3" s="1"/>
  <c r="N445" i="3"/>
  <c r="N484" i="3"/>
  <c r="R41" i="4"/>
  <c r="R40" i="4" s="1"/>
  <c r="N729" i="3"/>
  <c r="P339" i="3"/>
  <c r="V57" i="4"/>
  <c r="M135" i="3"/>
  <c r="Q26" i="4"/>
  <c r="Q24" i="4" s="1"/>
  <c r="M365" i="3"/>
  <c r="Q59" i="4"/>
  <c r="M387" i="3"/>
  <c r="Q62" i="4" s="1"/>
  <c r="Q63" i="4"/>
  <c r="R19" i="4"/>
  <c r="N135" i="3"/>
  <c r="R26" i="4"/>
  <c r="R24" i="4" s="1"/>
  <c r="N264" i="3"/>
  <c r="N259" i="3" s="1"/>
  <c r="R32" i="4" s="1"/>
  <c r="N296" i="3"/>
  <c r="N387" i="3"/>
  <c r="R62" i="4" s="1"/>
  <c r="R63" i="4"/>
  <c r="N670" i="3"/>
  <c r="N669" i="3" s="1"/>
  <c r="P519" i="3"/>
  <c r="V50" i="4"/>
  <c r="V49" i="4" s="1"/>
  <c r="P615" i="3"/>
  <c r="P584" i="3" s="1"/>
  <c r="V39" i="4"/>
  <c r="V34" i="4" s="1"/>
  <c r="P395" i="3"/>
  <c r="P394" i="3" s="1"/>
  <c r="V16" i="4"/>
  <c r="P161" i="3"/>
  <c r="P156" i="3" s="1"/>
  <c r="V17" i="4" s="1"/>
  <c r="S519" i="3"/>
  <c r="Y50" i="4"/>
  <c r="Y49" i="4" s="1"/>
  <c r="S339" i="3"/>
  <c r="Y57" i="4"/>
  <c r="S443" i="3"/>
  <c r="Y37" i="4"/>
  <c r="V32" i="4"/>
  <c r="W19" i="4"/>
  <c r="M67" i="3"/>
  <c r="M57" i="3" s="1"/>
  <c r="M56" i="3" s="1"/>
  <c r="M197" i="3"/>
  <c r="M196" i="3" s="1"/>
  <c r="M195" i="3" s="1"/>
  <c r="M296" i="3"/>
  <c r="M295" i="3" s="1"/>
  <c r="M330" i="3"/>
  <c r="M329" i="3" s="1"/>
  <c r="M328" i="3" s="1"/>
  <c r="M327" i="3" s="1"/>
  <c r="M445" i="3"/>
  <c r="M444" i="3" s="1"/>
  <c r="M461" i="3"/>
  <c r="M457" i="3" s="1"/>
  <c r="M456" i="3" s="1"/>
  <c r="M503" i="3"/>
  <c r="M502" i="3" s="1"/>
  <c r="M501" i="3" s="1"/>
  <c r="M500" i="3" s="1"/>
  <c r="R15" i="4"/>
  <c r="N162" i="3"/>
  <c r="N311" i="3"/>
  <c r="R46" i="4"/>
  <c r="N403" i="3"/>
  <c r="N402" i="3" s="1"/>
  <c r="N397" i="3" s="1"/>
  <c r="N396" i="3" s="1"/>
  <c r="N436" i="3"/>
  <c r="N435" i="3" s="1"/>
  <c r="N434" i="3" s="1"/>
  <c r="N444" i="3"/>
  <c r="R37" i="4" s="1"/>
  <c r="N461" i="3"/>
  <c r="N457" i="3" s="1"/>
  <c r="N456" i="3" s="1"/>
  <c r="N596" i="3"/>
  <c r="N595" i="3" s="1"/>
  <c r="N594" i="3" s="1"/>
  <c r="N616" i="3"/>
  <c r="N652" i="3"/>
  <c r="N651" i="3" s="1"/>
  <c r="N650" i="3" s="1"/>
  <c r="N649" i="3" s="1"/>
  <c r="N640" i="3" s="1"/>
  <c r="N724" i="3"/>
  <c r="N723" i="3" s="1"/>
  <c r="N722" i="3" s="1"/>
  <c r="N721" i="3" s="1"/>
  <c r="W37" i="4"/>
  <c r="Q339" i="3"/>
  <c r="Q234" i="3"/>
  <c r="W32" i="4"/>
  <c r="Q150" i="3"/>
  <c r="S566" i="3"/>
  <c r="S565" i="3" s="1"/>
  <c r="Y19" i="4"/>
  <c r="S395" i="3"/>
  <c r="S394" i="3" s="1"/>
  <c r="Y16" i="4"/>
  <c r="T443" i="3"/>
  <c r="T413" i="3" s="1"/>
  <c r="S415" i="3"/>
  <c r="S414" i="3" s="1"/>
  <c r="S413" i="3" s="1"/>
  <c r="S680" i="3"/>
  <c r="W58" i="4"/>
  <c r="Y60" i="4"/>
  <c r="Y58" i="4" s="1"/>
  <c r="T194" i="3"/>
  <c r="T150" i="3" s="1"/>
  <c r="S593" i="3"/>
  <c r="S584" i="3" s="1"/>
  <c r="Y23" i="4"/>
  <c r="Y22" i="4" s="1"/>
  <c r="S492" i="3"/>
  <c r="Y33" i="4"/>
  <c r="Y27" i="4" s="1"/>
  <c r="Q738" i="3"/>
  <c r="Q720" i="3" s="1"/>
  <c r="W23" i="4"/>
  <c r="W22" i="4" s="1"/>
  <c r="Y39" i="4"/>
  <c r="P492" i="3"/>
  <c r="V33" i="4"/>
  <c r="W39" i="4"/>
  <c r="Q121" i="3"/>
  <c r="N77" i="3"/>
  <c r="R47" i="4" s="1"/>
  <c r="N87" i="3"/>
  <c r="R48" i="4" s="1"/>
  <c r="M17" i="3"/>
  <c r="M16" i="3" s="1"/>
  <c r="Q43" i="4" s="1"/>
  <c r="N17" i="3"/>
  <c r="N16" i="3" s="1"/>
  <c r="R43" i="4" s="1"/>
  <c r="N34" i="3"/>
  <c r="N33" i="3" s="1"/>
  <c r="R44" i="4" s="1"/>
  <c r="P100" i="3"/>
  <c r="V55" i="4"/>
  <c r="V52" i="4" s="1"/>
  <c r="M109" i="3"/>
  <c r="Q60" i="4"/>
  <c r="Q58" i="4" s="1"/>
  <c r="N109" i="3"/>
  <c r="R60" i="4"/>
  <c r="S100" i="3"/>
  <c r="Y55" i="4"/>
  <c r="O333" i="5"/>
  <c r="S640" i="3"/>
  <c r="S234" i="3"/>
  <c r="S161" i="3"/>
  <c r="S156" i="3" s="1"/>
  <c r="S365" i="3"/>
  <c r="P568" i="3"/>
  <c r="P567" i="3" s="1"/>
  <c r="P443" i="3"/>
  <c r="P150" i="3"/>
  <c r="Q149" i="3"/>
  <c r="M729" i="3"/>
  <c r="M724" i="3"/>
  <c r="M723" i="3" s="1"/>
  <c r="M722" i="3" s="1"/>
  <c r="M692" i="3"/>
  <c r="M691" i="3" s="1"/>
  <c r="M690" i="3" s="1"/>
  <c r="M689" i="3" s="1"/>
  <c r="M616" i="3"/>
  <c r="M596" i="3"/>
  <c r="M595" i="3" s="1"/>
  <c r="M594" i="3" s="1"/>
  <c r="M588" i="3"/>
  <c r="M587" i="3" s="1"/>
  <c r="M586" i="3" s="1"/>
  <c r="M585" i="3" s="1"/>
  <c r="M574" i="3"/>
  <c r="M573" i="3" s="1"/>
  <c r="M557" i="3"/>
  <c r="M556" i="3" s="1"/>
  <c r="M555" i="3" s="1"/>
  <c r="M554" i="3" s="1"/>
  <c r="Q51" i="4" s="1"/>
  <c r="M472" i="3"/>
  <c r="M471" i="3" s="1"/>
  <c r="Q38" i="4" s="1"/>
  <c r="M397" i="3"/>
  <c r="M396" i="3" s="1"/>
  <c r="M285" i="3"/>
  <c r="M279" i="3" s="1"/>
  <c r="M274" i="3" s="1"/>
  <c r="M203" i="3"/>
  <c r="M202" i="3" s="1"/>
  <c r="M194" i="3" s="1"/>
  <c r="M184" i="3"/>
  <c r="M162" i="3"/>
  <c r="M125" i="3"/>
  <c r="M124" i="3" s="1"/>
  <c r="M123" i="3" s="1"/>
  <c r="M102" i="3"/>
  <c r="M101" i="3" s="1"/>
  <c r="M77" i="3"/>
  <c r="Q47" i="4" s="1"/>
  <c r="N122" i="3"/>
  <c r="N121" i="3" s="1"/>
  <c r="N295" i="3"/>
  <c r="N375" i="3"/>
  <c r="N374" i="3" s="1"/>
  <c r="N367" i="3"/>
  <c r="N366" i="3" s="1"/>
  <c r="N500" i="3"/>
  <c r="N539" i="3"/>
  <c r="N538" i="3" s="1"/>
  <c r="N522" i="3"/>
  <c r="N680" i="3"/>
  <c r="N472" i="3"/>
  <c r="N471" i="3" s="1"/>
  <c r="M34" i="3"/>
  <c r="M33" i="3" s="1"/>
  <c r="Q44" i="4" s="1"/>
  <c r="M122" i="3"/>
  <c r="M311" i="3"/>
  <c r="M264" i="3"/>
  <c r="M259" i="3" s="1"/>
  <c r="M356" i="3"/>
  <c r="M355" i="3" s="1"/>
  <c r="M629" i="3"/>
  <c r="M541" i="3"/>
  <c r="M539" i="3"/>
  <c r="M538" i="3" s="1"/>
  <c r="M522" i="3"/>
  <c r="J451" i="5"/>
  <c r="J363" i="5"/>
  <c r="L576" i="3"/>
  <c r="L140" i="3"/>
  <c r="V48" i="4" l="1"/>
  <c r="P15" i="3"/>
  <c r="Y48" i="4"/>
  <c r="Y42" i="4" s="1"/>
  <c r="S15" i="3"/>
  <c r="S14" i="3" s="1"/>
  <c r="V42" i="4"/>
  <c r="M121" i="3"/>
  <c r="N339" i="3"/>
  <c r="Q33" i="4"/>
  <c r="M568" i="3"/>
  <c r="M567" i="3" s="1"/>
  <c r="M566" i="3" s="1"/>
  <c r="M565" i="3" s="1"/>
  <c r="M680" i="3"/>
  <c r="W27" i="4"/>
  <c r="N720" i="3"/>
  <c r="N161" i="3"/>
  <c r="N156" i="3" s="1"/>
  <c r="V23" i="4"/>
  <c r="V22" i="4" s="1"/>
  <c r="P413" i="3"/>
  <c r="N194" i="3"/>
  <c r="R21" i="4" s="1"/>
  <c r="Q45" i="4"/>
  <c r="Y34" i="4"/>
  <c r="S491" i="3"/>
  <c r="V21" i="4"/>
  <c r="V14" i="4" s="1"/>
  <c r="T149" i="3"/>
  <c r="P149" i="3"/>
  <c r="R16" i="4"/>
  <c r="N395" i="3"/>
  <c r="N394" i="3" s="1"/>
  <c r="M443" i="3"/>
  <c r="M413" i="3" s="1"/>
  <c r="Q37" i="4"/>
  <c r="M339" i="3"/>
  <c r="Q57" i="4"/>
  <c r="N443" i="3"/>
  <c r="N413" i="3" s="1"/>
  <c r="R38" i="4"/>
  <c r="N365" i="3"/>
  <c r="R59" i="4"/>
  <c r="M593" i="3"/>
  <c r="Q23" i="4"/>
  <c r="Q22" i="4" s="1"/>
  <c r="Q21" i="4"/>
  <c r="P566" i="3"/>
  <c r="P565" i="3" s="1"/>
  <c r="V19" i="4"/>
  <c r="R58" i="4"/>
  <c r="N593" i="3"/>
  <c r="R23" i="4"/>
  <c r="R22" i="4" s="1"/>
  <c r="M234" i="3"/>
  <c r="Q32" i="4"/>
  <c r="Q27" i="4" s="1"/>
  <c r="N234" i="3"/>
  <c r="Q19" i="4"/>
  <c r="M395" i="3"/>
  <c r="M394" i="3" s="1"/>
  <c r="Q16" i="4"/>
  <c r="M615" i="3"/>
  <c r="Q39" i="4"/>
  <c r="S150" i="3"/>
  <c r="Y17" i="4"/>
  <c r="Y52" i="4"/>
  <c r="Y21" i="4"/>
  <c r="N615" i="3"/>
  <c r="R39" i="4"/>
  <c r="R17" i="4"/>
  <c r="V27" i="4"/>
  <c r="P491" i="3"/>
  <c r="W14" i="4"/>
  <c r="R33" i="4"/>
  <c r="R27" i="4" s="1"/>
  <c r="M100" i="3"/>
  <c r="Q55" i="4"/>
  <c r="P14" i="3"/>
  <c r="Q42" i="4"/>
  <c r="O487" i="5"/>
  <c r="S149" i="3"/>
  <c r="M721" i="3"/>
  <c r="M720" i="3" s="1"/>
  <c r="M521" i="3"/>
  <c r="M520" i="3" s="1"/>
  <c r="M161" i="3"/>
  <c r="M156" i="3" s="1"/>
  <c r="M15" i="3"/>
  <c r="U32" i="4"/>
  <c r="O32" i="4"/>
  <c r="P32" i="4"/>
  <c r="N150" i="3" l="1"/>
  <c r="N149" i="3" s="1"/>
  <c r="P771" i="3"/>
  <c r="R34" i="4"/>
  <c r="Y14" i="4"/>
  <c r="Y65" i="4" s="1"/>
  <c r="R14" i="4"/>
  <c r="S771" i="3"/>
  <c r="M150" i="3"/>
  <c r="M149" i="3" s="1"/>
  <c r="Q17" i="4"/>
  <c r="Q14" i="4" s="1"/>
  <c r="M519" i="3"/>
  <c r="M491" i="3" s="1"/>
  <c r="Q50" i="4"/>
  <c r="Q49" i="4" s="1"/>
  <c r="N584" i="3"/>
  <c r="M14" i="3"/>
  <c r="Q52" i="4"/>
  <c r="M584" i="3"/>
  <c r="Q34" i="4"/>
  <c r="R489" i="3"/>
  <c r="O489" i="3"/>
  <c r="V169" i="5"/>
  <c r="Q169" i="5"/>
  <c r="S169" i="5"/>
  <c r="R169" i="5"/>
  <c r="M771" i="3" l="1"/>
  <c r="Q65" i="4"/>
  <c r="J268" i="5"/>
  <c r="L423" i="3"/>
  <c r="O60" i="3" l="1"/>
  <c r="R534" i="3" l="1"/>
  <c r="O534" i="3"/>
  <c r="R35" i="5"/>
  <c r="S35" i="5"/>
  <c r="V35" i="5"/>
  <c r="Q35" i="5"/>
  <c r="L166" i="3" l="1"/>
  <c r="O164" i="3"/>
  <c r="R164" i="3"/>
  <c r="L164" i="3"/>
  <c r="R172" i="3"/>
  <c r="O172" i="3"/>
  <c r="R170" i="3"/>
  <c r="O170" i="3"/>
  <c r="V384" i="5"/>
  <c r="S384" i="5"/>
  <c r="R384" i="5"/>
  <c r="Q384" i="5"/>
  <c r="V382" i="5"/>
  <c r="S382" i="5"/>
  <c r="R382" i="5"/>
  <c r="Q382" i="5"/>
  <c r="V417" i="5"/>
  <c r="S417" i="5"/>
  <c r="R417" i="5"/>
  <c r="Q417" i="5"/>
  <c r="V415" i="5"/>
  <c r="S415" i="5"/>
  <c r="R415" i="5"/>
  <c r="Q415" i="5"/>
  <c r="V413" i="5"/>
  <c r="S413" i="5"/>
  <c r="R413" i="5"/>
  <c r="Q413" i="5"/>
  <c r="J417" i="5"/>
  <c r="J415" i="5"/>
  <c r="J413" i="5"/>
  <c r="R208" i="3"/>
  <c r="O208" i="3"/>
  <c r="R206" i="3"/>
  <c r="O206" i="3"/>
  <c r="R204" i="3"/>
  <c r="O204" i="3"/>
  <c r="Z64" i="4" l="1"/>
  <c r="R766" i="3"/>
  <c r="R765" i="3" s="1"/>
  <c r="R764" i="3" s="1"/>
  <c r="O766" i="3"/>
  <c r="O765" i="3" s="1"/>
  <c r="O764" i="3" s="1"/>
  <c r="L766" i="3"/>
  <c r="L765" i="3" s="1"/>
  <c r="L764" i="3" s="1"/>
  <c r="R717" i="3"/>
  <c r="R716" i="3" s="1"/>
  <c r="R715" i="3" s="1"/>
  <c r="O717" i="3"/>
  <c r="L717" i="3"/>
  <c r="L716" i="3" s="1"/>
  <c r="L715" i="3" s="1"/>
  <c r="O716" i="3"/>
  <c r="O715" i="3" s="1"/>
  <c r="R677" i="3"/>
  <c r="O677" i="3"/>
  <c r="R676" i="3"/>
  <c r="O676" i="3"/>
  <c r="R675" i="3"/>
  <c r="O675" i="3"/>
  <c r="L677" i="3"/>
  <c r="L676" i="3" s="1"/>
  <c r="L675" i="3" s="1"/>
  <c r="O627" i="3"/>
  <c r="O626" i="3" s="1"/>
  <c r="O625" i="3" s="1"/>
  <c r="R627" i="3"/>
  <c r="R626" i="3" s="1"/>
  <c r="R625" i="3" s="1"/>
  <c r="L627" i="3"/>
  <c r="L626" i="3" s="1"/>
  <c r="L625" i="3" s="1"/>
  <c r="V268" i="5"/>
  <c r="Q268" i="5"/>
  <c r="R423" i="3"/>
  <c r="O423" i="3"/>
  <c r="S64" i="4"/>
  <c r="O21" i="4"/>
  <c r="P21" i="4"/>
  <c r="T21" i="4"/>
  <c r="U21" i="4"/>
  <c r="Q61" i="5"/>
  <c r="U61" i="5" s="1"/>
  <c r="U60" i="5" s="1"/>
  <c r="U59" i="5" s="1"/>
  <c r="U49" i="5" s="1"/>
  <c r="U15" i="5" s="1"/>
  <c r="O553" i="3"/>
  <c r="Q553" i="3" s="1"/>
  <c r="Q552" i="3" s="1"/>
  <c r="Q551" i="3" s="1"/>
  <c r="Q541" i="3" s="1"/>
  <c r="Q521" i="3" s="1"/>
  <c r="Q520" i="3" s="1"/>
  <c r="R424" i="3"/>
  <c r="O424" i="3"/>
  <c r="L424" i="3"/>
  <c r="V423" i="5"/>
  <c r="S423" i="5"/>
  <c r="R423" i="5"/>
  <c r="Q423" i="5"/>
  <c r="R217" i="3"/>
  <c r="O217" i="3"/>
  <c r="Q113" i="5"/>
  <c r="U113" i="5" s="1"/>
  <c r="U112" i="5" s="1"/>
  <c r="U111" i="5" s="1"/>
  <c r="U104" i="5" s="1"/>
  <c r="V337" i="5"/>
  <c r="Q337" i="5"/>
  <c r="R155" i="3"/>
  <c r="X15" i="4" s="1"/>
  <c r="O155" i="3"/>
  <c r="R623" i="3"/>
  <c r="R622" i="3" s="1"/>
  <c r="R621" i="3" s="1"/>
  <c r="O623" i="3"/>
  <c r="O622" i="3" s="1"/>
  <c r="O621" i="3" s="1"/>
  <c r="L623" i="3"/>
  <c r="L622" i="3" s="1"/>
  <c r="L621" i="3" s="1"/>
  <c r="W50" i="4" l="1"/>
  <c r="W49" i="4" s="1"/>
  <c r="Q519" i="3"/>
  <c r="Q491" i="3" s="1"/>
  <c r="L155" i="3"/>
  <c r="R762" i="3"/>
  <c r="R761" i="3" s="1"/>
  <c r="R760" i="3" s="1"/>
  <c r="R759" i="3" s="1"/>
  <c r="O762" i="3"/>
  <c r="O761" i="3" s="1"/>
  <c r="O760" i="3" s="1"/>
  <c r="O759" i="3" s="1"/>
  <c r="L762" i="3"/>
  <c r="L761" i="3" s="1"/>
  <c r="L760" i="3" s="1"/>
  <c r="L759" i="3" s="1"/>
  <c r="R713" i="3"/>
  <c r="R712" i="3" s="1"/>
  <c r="R711" i="3" s="1"/>
  <c r="O713" i="3"/>
  <c r="L713" i="3"/>
  <c r="L712" i="3" s="1"/>
  <c r="L711" i="3" s="1"/>
  <c r="O712" i="3"/>
  <c r="O711" i="3" s="1"/>
  <c r="L710" i="3" l="1"/>
  <c r="L709" i="3" s="1"/>
  <c r="O710" i="3"/>
  <c r="O709" i="3" s="1"/>
  <c r="R710" i="3"/>
  <c r="R709" i="3" s="1"/>
  <c r="R758" i="3"/>
  <c r="L758" i="3"/>
  <c r="O758" i="3"/>
  <c r="M39" i="4"/>
  <c r="N39" i="4"/>
  <c r="O39" i="4"/>
  <c r="P39" i="4"/>
  <c r="T39" i="4"/>
  <c r="U39" i="4"/>
  <c r="R673" i="3"/>
  <c r="R672" i="3" s="1"/>
  <c r="R671" i="3" s="1"/>
  <c r="O673" i="3"/>
  <c r="O672" i="3" s="1"/>
  <c r="O671" i="3" s="1"/>
  <c r="L673" i="3"/>
  <c r="L672" i="3" s="1"/>
  <c r="L671" i="3" s="1"/>
  <c r="L619" i="3"/>
  <c r="L618" i="3" s="1"/>
  <c r="L617" i="3" s="1"/>
  <c r="L616" i="3" s="1"/>
  <c r="L670" i="3" l="1"/>
  <c r="L669" i="3" s="1"/>
  <c r="O670" i="3"/>
  <c r="O669" i="3" s="1"/>
  <c r="R670" i="3"/>
  <c r="R669" i="3" s="1"/>
  <c r="K337" i="5"/>
  <c r="L337" i="5"/>
  <c r="M337" i="5"/>
  <c r="N337" i="5"/>
  <c r="R337" i="5"/>
  <c r="S337" i="5"/>
  <c r="J337" i="5"/>
  <c r="J315" i="5"/>
  <c r="L233" i="3"/>
  <c r="R433" i="5" l="1"/>
  <c r="S433" i="5"/>
  <c r="V433" i="5"/>
  <c r="Q433" i="5"/>
  <c r="V197" i="5"/>
  <c r="Q197" i="5"/>
  <c r="J197" i="5"/>
  <c r="J217" i="5" l="1"/>
  <c r="L114" i="3"/>
  <c r="V194" i="5"/>
  <c r="Q194" i="5"/>
  <c r="R40" i="3"/>
  <c r="L695" i="3" l="1"/>
  <c r="L693" i="3"/>
  <c r="V206" i="5" l="1"/>
  <c r="X206" i="5" s="1"/>
  <c r="X205" i="5" s="1"/>
  <c r="X204" i="5" s="1"/>
  <c r="Q206" i="5"/>
  <c r="U206" i="5" s="1"/>
  <c r="U205" i="5" s="1"/>
  <c r="U204" i="5" s="1"/>
  <c r="J206" i="5"/>
  <c r="P206" i="5" s="1"/>
  <c r="P205" i="5" s="1"/>
  <c r="P204" i="5" s="1"/>
  <c r="V200" i="5"/>
  <c r="X200" i="5" s="1"/>
  <c r="X199" i="5" s="1"/>
  <c r="X198" i="5" s="1"/>
  <c r="Q200" i="5"/>
  <c r="U200" i="5" s="1"/>
  <c r="U199" i="5" s="1"/>
  <c r="U198" i="5" s="1"/>
  <c r="J200" i="5"/>
  <c r="P200" i="5" s="1"/>
  <c r="P199" i="5" s="1"/>
  <c r="P198" i="5" s="1"/>
  <c r="V186" i="5"/>
  <c r="S186" i="5"/>
  <c r="R186" i="5"/>
  <c r="Q186" i="5"/>
  <c r="N186" i="5"/>
  <c r="M186" i="5"/>
  <c r="L186" i="5"/>
  <c r="K186" i="5"/>
  <c r="J186" i="5"/>
  <c r="V184" i="5"/>
  <c r="S184" i="5"/>
  <c r="R184" i="5"/>
  <c r="Q184" i="5"/>
  <c r="N184" i="5"/>
  <c r="M184" i="5"/>
  <c r="L184" i="5"/>
  <c r="K184" i="5"/>
  <c r="J184" i="5"/>
  <c r="R69" i="3"/>
  <c r="T69" i="3" s="1"/>
  <c r="T68" i="3" s="1"/>
  <c r="T67" i="3" s="1"/>
  <c r="O69" i="3"/>
  <c r="Q69" i="3" s="1"/>
  <c r="L69" i="3"/>
  <c r="N69" i="3" s="1"/>
  <c r="N68" i="3" s="1"/>
  <c r="R52" i="3"/>
  <c r="O52" i="3"/>
  <c r="L52" i="3"/>
  <c r="R63" i="3"/>
  <c r="T63" i="3" s="1"/>
  <c r="T62" i="3" s="1"/>
  <c r="T61" i="3" s="1"/>
  <c r="T57" i="3" s="1"/>
  <c r="T56" i="3" s="1"/>
  <c r="T15" i="3" s="1"/>
  <c r="O63" i="3"/>
  <c r="Q63" i="3" s="1"/>
  <c r="Q62" i="3" s="1"/>
  <c r="Q61" i="3" s="1"/>
  <c r="L63" i="3"/>
  <c r="N63" i="3" s="1"/>
  <c r="N62" i="3" s="1"/>
  <c r="N61" i="3" s="1"/>
  <c r="V329" i="5" l="1"/>
  <c r="S329" i="5"/>
  <c r="R329" i="5"/>
  <c r="Q329" i="5"/>
  <c r="N329" i="5"/>
  <c r="M329" i="5"/>
  <c r="L329" i="5"/>
  <c r="K329" i="5"/>
  <c r="J329" i="5"/>
  <c r="U23" i="4"/>
  <c r="O23" i="4"/>
  <c r="P23" i="4"/>
  <c r="O28" i="4"/>
  <c r="P28" i="4"/>
  <c r="T28" i="4"/>
  <c r="U28" i="4"/>
  <c r="V175" i="5"/>
  <c r="S175" i="5"/>
  <c r="R175" i="5"/>
  <c r="Q175" i="5"/>
  <c r="N175" i="5"/>
  <c r="M175" i="5"/>
  <c r="L175" i="5"/>
  <c r="K175" i="5"/>
  <c r="J175" i="5"/>
  <c r="V173" i="5"/>
  <c r="S173" i="5"/>
  <c r="R173" i="5"/>
  <c r="Q173" i="5"/>
  <c r="N173" i="5"/>
  <c r="M173" i="5"/>
  <c r="L173" i="5"/>
  <c r="K173" i="5"/>
  <c r="J173" i="5"/>
  <c r="R128" i="3"/>
  <c r="O128" i="3"/>
  <c r="R126" i="3"/>
  <c r="O126" i="3"/>
  <c r="V151" i="5"/>
  <c r="S151" i="5"/>
  <c r="R151" i="5"/>
  <c r="Q151" i="5"/>
  <c r="N151" i="5"/>
  <c r="M151" i="5"/>
  <c r="L151" i="5"/>
  <c r="K151" i="5"/>
  <c r="J151" i="5"/>
  <c r="V149" i="5"/>
  <c r="S149" i="5"/>
  <c r="R149" i="5"/>
  <c r="Q149" i="5"/>
  <c r="N149" i="5"/>
  <c r="M149" i="5"/>
  <c r="L149" i="5"/>
  <c r="K149" i="5"/>
  <c r="J149" i="5"/>
  <c r="U26" i="4"/>
  <c r="O26" i="4"/>
  <c r="P26" i="4"/>
  <c r="R687" i="3"/>
  <c r="O687" i="3"/>
  <c r="R685" i="3"/>
  <c r="O685" i="3"/>
  <c r="R647" i="3"/>
  <c r="O647" i="3"/>
  <c r="R645" i="3"/>
  <c r="O645" i="3"/>
  <c r="R591" i="3"/>
  <c r="O591" i="3"/>
  <c r="R589" i="3"/>
  <c r="O589" i="3"/>
  <c r="R47" i="5" l="1"/>
  <c r="M47" i="5"/>
  <c r="J47" i="5"/>
  <c r="R430" i="3" l="1"/>
  <c r="O430" i="3"/>
  <c r="R428" i="3"/>
  <c r="O428" i="3"/>
  <c r="J423" i="5" l="1"/>
  <c r="L217" i="3" l="1"/>
  <c r="V350" i="5" l="1"/>
  <c r="S350" i="5"/>
  <c r="R350" i="5"/>
  <c r="Q350" i="5"/>
  <c r="N350" i="5"/>
  <c r="M350" i="5"/>
  <c r="L350" i="5"/>
  <c r="K350" i="5"/>
  <c r="J350" i="5"/>
  <c r="V348" i="5"/>
  <c r="S348" i="5"/>
  <c r="R348" i="5"/>
  <c r="Q348" i="5"/>
  <c r="N348" i="5"/>
  <c r="M348" i="5"/>
  <c r="L348" i="5"/>
  <c r="K348" i="5"/>
  <c r="J348" i="5"/>
  <c r="R406" i="3"/>
  <c r="O406" i="3"/>
  <c r="R404" i="3"/>
  <c r="O404" i="3"/>
  <c r="R605" i="3"/>
  <c r="O605" i="3"/>
  <c r="L605" i="3"/>
  <c r="R727" i="3"/>
  <c r="R725" i="3"/>
  <c r="O727" i="3"/>
  <c r="O725" i="3"/>
  <c r="L540" i="3" l="1"/>
  <c r="V364" i="5" l="1"/>
  <c r="S364" i="5"/>
  <c r="R364" i="5"/>
  <c r="Q364" i="5"/>
  <c r="N364" i="5"/>
  <c r="M364" i="5"/>
  <c r="L364" i="5"/>
  <c r="K364" i="5"/>
  <c r="J364" i="5"/>
  <c r="V362" i="5"/>
  <c r="S362" i="5"/>
  <c r="R362" i="5"/>
  <c r="Q362" i="5"/>
  <c r="N362" i="5"/>
  <c r="M362" i="5"/>
  <c r="L362" i="5"/>
  <c r="K362" i="5"/>
  <c r="J362" i="5"/>
  <c r="V20" i="5"/>
  <c r="S20" i="5"/>
  <c r="R20" i="5"/>
  <c r="Q20" i="5"/>
  <c r="N20" i="5"/>
  <c r="M20" i="5"/>
  <c r="L20" i="5"/>
  <c r="K20" i="5"/>
  <c r="J20" i="5"/>
  <c r="V18" i="5"/>
  <c r="S18" i="5"/>
  <c r="R18" i="5"/>
  <c r="Q18" i="5"/>
  <c r="N18" i="5"/>
  <c r="M18" i="5"/>
  <c r="L18" i="5"/>
  <c r="K18" i="5"/>
  <c r="J18" i="5"/>
  <c r="L482" i="3"/>
  <c r="L481" i="3" s="1"/>
  <c r="L480" i="3" s="1"/>
  <c r="L479" i="3" s="1"/>
  <c r="O482" i="3"/>
  <c r="O481" i="3" s="1"/>
  <c r="O480" i="3" s="1"/>
  <c r="O479" i="3" s="1"/>
  <c r="R482" i="3"/>
  <c r="R481" i="3" s="1"/>
  <c r="R480" i="3" s="1"/>
  <c r="R479" i="3" s="1"/>
  <c r="N61" i="5" l="1"/>
  <c r="M61" i="5"/>
  <c r="L61" i="5"/>
  <c r="K61" i="5"/>
  <c r="J61" i="5"/>
  <c r="P61" i="5" s="1"/>
  <c r="P60" i="5" s="1"/>
  <c r="P59" i="5" s="1"/>
  <c r="P49" i="5" s="1"/>
  <c r="P15" i="5" s="1"/>
  <c r="O478" i="3"/>
  <c r="Q478" i="3" s="1"/>
  <c r="Q477" i="3" s="1"/>
  <c r="Q476" i="3" s="1"/>
  <c r="Q472" i="3" s="1"/>
  <c r="Q471" i="3" s="1"/>
  <c r="N113" i="5"/>
  <c r="L113" i="5"/>
  <c r="J113" i="5"/>
  <c r="W38" i="4" l="1"/>
  <c r="W34" i="4" s="1"/>
  <c r="Q443" i="3"/>
  <c r="Q413" i="3" s="1"/>
  <c r="L553" i="3"/>
  <c r="N553" i="3" s="1"/>
  <c r="N552" i="3" s="1"/>
  <c r="N551" i="3" s="1"/>
  <c r="N541" i="3" s="1"/>
  <c r="N521" i="3" s="1"/>
  <c r="N520" i="3" s="1"/>
  <c r="L478" i="3"/>
  <c r="N519" i="3" l="1"/>
  <c r="N491" i="3" s="1"/>
  <c r="R50" i="4"/>
  <c r="R49" i="4" s="1"/>
  <c r="R732" i="3"/>
  <c r="O732" i="3"/>
  <c r="O731" i="3" s="1"/>
  <c r="O730" i="3" s="1"/>
  <c r="R731" i="3"/>
  <c r="R730" i="3" s="1"/>
  <c r="L732" i="3"/>
  <c r="L731" i="3" s="1"/>
  <c r="L730" i="3" s="1"/>
  <c r="R736" i="3"/>
  <c r="O736" i="3"/>
  <c r="O735" i="3" s="1"/>
  <c r="O734" i="3" s="1"/>
  <c r="R735" i="3"/>
  <c r="R734" i="3" s="1"/>
  <c r="L736" i="3"/>
  <c r="L735" i="3" s="1"/>
  <c r="L734" i="3" s="1"/>
  <c r="O729" i="3" l="1"/>
  <c r="L729" i="3"/>
  <c r="R729" i="3"/>
  <c r="Q238" i="5"/>
  <c r="V238" i="5"/>
  <c r="X238" i="5" s="1"/>
  <c r="X237" i="5" s="1"/>
  <c r="X236" i="5" s="1"/>
  <c r="S238" i="5"/>
  <c r="R238" i="5"/>
  <c r="N238" i="5"/>
  <c r="M238" i="5"/>
  <c r="L238" i="5"/>
  <c r="K238" i="5"/>
  <c r="J238" i="5"/>
  <c r="P238" i="5" s="1"/>
  <c r="P237" i="5" s="1"/>
  <c r="P236" i="5" s="1"/>
  <c r="R108" i="3"/>
  <c r="T108" i="3" s="1"/>
  <c r="T107" i="3" s="1"/>
  <c r="T106" i="3" s="1"/>
  <c r="T102" i="3" s="1"/>
  <c r="T101" i="3" s="1"/>
  <c r="T100" i="3" s="1"/>
  <c r="T14" i="3" s="1"/>
  <c r="T771" i="3" s="1"/>
  <c r="O108" i="3"/>
  <c r="Q108" i="3" s="1"/>
  <c r="Q107" i="3" s="1"/>
  <c r="Q106" i="3" s="1"/>
  <c r="Q102" i="3" s="1"/>
  <c r="Q101" i="3" s="1"/>
  <c r="L108" i="3"/>
  <c r="N108" i="3" s="1"/>
  <c r="N107" i="3" s="1"/>
  <c r="N106" i="3" s="1"/>
  <c r="N102" i="3" s="1"/>
  <c r="N101" i="3" s="1"/>
  <c r="N100" i="3" l="1"/>
  <c r="R55" i="4"/>
  <c r="R52" i="4" s="1"/>
  <c r="Q100" i="3"/>
  <c r="W55" i="4"/>
  <c r="W52" i="4" s="1"/>
  <c r="J306" i="5"/>
  <c r="J305" i="5" s="1"/>
  <c r="J304" i="5"/>
  <c r="J303" i="5" s="1"/>
  <c r="Q389" i="5"/>
  <c r="Q388" i="5"/>
  <c r="Q387" i="5" s="1"/>
  <c r="V389" i="5"/>
  <c r="S389" i="5"/>
  <c r="R389" i="5"/>
  <c r="N389" i="5"/>
  <c r="M389" i="5"/>
  <c r="L389" i="5"/>
  <c r="K389" i="5"/>
  <c r="J389" i="5"/>
  <c r="V388" i="5"/>
  <c r="S388" i="5"/>
  <c r="S387" i="5" s="1"/>
  <c r="R388" i="5"/>
  <c r="R387" i="5" s="1"/>
  <c r="N388" i="5"/>
  <c r="N387" i="5" s="1"/>
  <c r="M388" i="5"/>
  <c r="M387" i="5" s="1"/>
  <c r="L388" i="5"/>
  <c r="K388" i="5"/>
  <c r="K387" i="5" s="1"/>
  <c r="J388" i="5"/>
  <c r="J387" i="5" s="1"/>
  <c r="V387" i="5"/>
  <c r="L387" i="5"/>
  <c r="Q399" i="5"/>
  <c r="Q398" i="5"/>
  <c r="Q397" i="5" s="1"/>
  <c r="V399" i="5"/>
  <c r="S399" i="5"/>
  <c r="R399" i="5"/>
  <c r="N399" i="5"/>
  <c r="M399" i="5"/>
  <c r="L399" i="5"/>
  <c r="K399" i="5"/>
  <c r="J399" i="5"/>
  <c r="V398" i="5"/>
  <c r="V397" i="5" s="1"/>
  <c r="S398" i="5"/>
  <c r="S397" i="5" s="1"/>
  <c r="R398" i="5"/>
  <c r="R397" i="5" s="1"/>
  <c r="N398" i="5"/>
  <c r="N397" i="5" s="1"/>
  <c r="M398" i="5"/>
  <c r="L398" i="5"/>
  <c r="L397" i="5" s="1"/>
  <c r="K398" i="5"/>
  <c r="K397" i="5" s="1"/>
  <c r="J398" i="5"/>
  <c r="J397" i="5" s="1"/>
  <c r="M397" i="5"/>
  <c r="Q394" i="5"/>
  <c r="Q393" i="5"/>
  <c r="Q392" i="5" s="1"/>
  <c r="V394" i="5"/>
  <c r="S394" i="5"/>
  <c r="R394" i="5"/>
  <c r="N394" i="5"/>
  <c r="M394" i="5"/>
  <c r="L394" i="5"/>
  <c r="K394" i="5"/>
  <c r="J394" i="5"/>
  <c r="V393" i="5"/>
  <c r="S393" i="5"/>
  <c r="R393" i="5"/>
  <c r="N393" i="5"/>
  <c r="M393" i="5"/>
  <c r="L393" i="5"/>
  <c r="K393" i="5"/>
  <c r="J393" i="5"/>
  <c r="V392" i="5"/>
  <c r="S392" i="5"/>
  <c r="R392" i="5"/>
  <c r="N392" i="5"/>
  <c r="M392" i="5"/>
  <c r="L392" i="5"/>
  <c r="K392" i="5"/>
  <c r="J392" i="5"/>
  <c r="Q465" i="5"/>
  <c r="V466" i="5"/>
  <c r="S466" i="5"/>
  <c r="R466" i="5"/>
  <c r="Q466" i="5"/>
  <c r="N466" i="5"/>
  <c r="M466" i="5"/>
  <c r="L466" i="5"/>
  <c r="K466" i="5"/>
  <c r="J466" i="5"/>
  <c r="V465" i="5"/>
  <c r="V464" i="5" s="1"/>
  <c r="S465" i="5"/>
  <c r="S464" i="5" s="1"/>
  <c r="R465" i="5"/>
  <c r="R464" i="5" s="1"/>
  <c r="N465" i="5"/>
  <c r="N464" i="5" s="1"/>
  <c r="M465" i="5"/>
  <c r="M464" i="5" s="1"/>
  <c r="L465" i="5"/>
  <c r="L464" i="5" s="1"/>
  <c r="K465" i="5"/>
  <c r="K464" i="5" s="1"/>
  <c r="J465" i="5"/>
  <c r="J464" i="5" s="1"/>
  <c r="Q464" i="5"/>
  <c r="R359" i="3"/>
  <c r="O359" i="3"/>
  <c r="L359" i="3"/>
  <c r="L358" i="3" s="1"/>
  <c r="L176" i="3"/>
  <c r="R176" i="3"/>
  <c r="O176" i="3"/>
  <c r="R186" i="3"/>
  <c r="O186" i="3"/>
  <c r="L186" i="3"/>
  <c r="O181" i="3"/>
  <c r="R181" i="3"/>
  <c r="L181" i="3"/>
  <c r="L289" i="3"/>
  <c r="L287" i="3"/>
  <c r="Q463" i="5" l="1"/>
  <c r="J256" i="5"/>
  <c r="L55" i="3"/>
  <c r="Q223" i="5"/>
  <c r="V223" i="5"/>
  <c r="S223" i="5"/>
  <c r="R223" i="5"/>
  <c r="N223" i="5"/>
  <c r="M223" i="5"/>
  <c r="L223" i="5"/>
  <c r="K223" i="5"/>
  <c r="J223" i="5"/>
  <c r="P223" i="5" s="1"/>
  <c r="P222" i="5" l="1"/>
  <c r="P221" i="5" s="1"/>
  <c r="P14" i="5"/>
  <c r="P487" i="5" s="1"/>
  <c r="V106" i="5"/>
  <c r="V105" i="5" s="1"/>
  <c r="S106" i="5"/>
  <c r="S105" i="5" s="1"/>
  <c r="R106" i="5"/>
  <c r="R105" i="5" s="1"/>
  <c r="Q106" i="5"/>
  <c r="Q105" i="5" s="1"/>
  <c r="N106" i="5"/>
  <c r="N105" i="5" s="1"/>
  <c r="M106" i="5"/>
  <c r="M105" i="5" s="1"/>
  <c r="L106" i="5"/>
  <c r="L105" i="5" s="1"/>
  <c r="K106" i="5"/>
  <c r="K105" i="5" s="1"/>
  <c r="J106" i="5"/>
  <c r="J105" i="5" s="1"/>
  <c r="V181" i="5"/>
  <c r="V180" i="5" s="1"/>
  <c r="S181" i="5"/>
  <c r="S180" i="5" s="1"/>
  <c r="R181" i="5"/>
  <c r="R180" i="5" s="1"/>
  <c r="Q181" i="5"/>
  <c r="Q180" i="5" s="1"/>
  <c r="N181" i="5"/>
  <c r="N180" i="5" s="1"/>
  <c r="M181" i="5"/>
  <c r="M180" i="5" s="1"/>
  <c r="L181" i="5"/>
  <c r="L180" i="5" s="1"/>
  <c r="K181" i="5"/>
  <c r="K180" i="5" s="1"/>
  <c r="J181" i="5"/>
  <c r="J180" i="5" s="1"/>
  <c r="R36" i="3"/>
  <c r="R35" i="3" s="1"/>
  <c r="O36" i="3"/>
  <c r="O35" i="3" s="1"/>
  <c r="L36" i="3"/>
  <c r="L35" i="3" s="1"/>
  <c r="O360" i="3" l="1"/>
  <c r="R360" i="3"/>
  <c r="L360" i="3"/>
  <c r="V463" i="5" l="1"/>
  <c r="S463" i="5"/>
  <c r="R463" i="5"/>
  <c r="N463" i="5"/>
  <c r="M463" i="5"/>
  <c r="L463" i="5"/>
  <c r="K463" i="5"/>
  <c r="J463" i="5"/>
  <c r="R358" i="3"/>
  <c r="R357" i="3" s="1"/>
  <c r="O358" i="3"/>
  <c r="O357" i="3" s="1"/>
  <c r="L357" i="3"/>
  <c r="R756" i="3" l="1"/>
  <c r="R755" i="3" s="1"/>
  <c r="R754" i="3" s="1"/>
  <c r="R753" i="3" s="1"/>
  <c r="O756" i="3"/>
  <c r="L756" i="3"/>
  <c r="L755" i="3" s="1"/>
  <c r="L754" i="3" s="1"/>
  <c r="L753" i="3" s="1"/>
  <c r="L752" i="3" s="1"/>
  <c r="O755" i="3"/>
  <c r="O754" i="3" s="1"/>
  <c r="O753" i="3" s="1"/>
  <c r="O752" i="3" s="1"/>
  <c r="R750" i="3"/>
  <c r="R749" i="3" s="1"/>
  <c r="R748" i="3" s="1"/>
  <c r="R747" i="3" s="1"/>
  <c r="R746" i="3" s="1"/>
  <c r="O750" i="3"/>
  <c r="O749" i="3" s="1"/>
  <c r="O748" i="3" s="1"/>
  <c r="O747" i="3" s="1"/>
  <c r="O746" i="3" s="1"/>
  <c r="L750" i="3"/>
  <c r="L749" i="3" s="1"/>
  <c r="L748" i="3" s="1"/>
  <c r="L747" i="3" s="1"/>
  <c r="L746" i="3" s="1"/>
  <c r="R744" i="3"/>
  <c r="O744" i="3"/>
  <c r="L744" i="3"/>
  <c r="R742" i="3"/>
  <c r="O742" i="3"/>
  <c r="L742" i="3"/>
  <c r="R707" i="3"/>
  <c r="R706" i="3" s="1"/>
  <c r="R705" i="3" s="1"/>
  <c r="R704" i="3" s="1"/>
  <c r="R703" i="3" s="1"/>
  <c r="O707" i="3"/>
  <c r="O706" i="3" s="1"/>
  <c r="O705" i="3" s="1"/>
  <c r="O704" i="3" s="1"/>
  <c r="O703" i="3" s="1"/>
  <c r="L707" i="3"/>
  <c r="L706" i="3" s="1"/>
  <c r="L705" i="3" s="1"/>
  <c r="L704" i="3" s="1"/>
  <c r="L703" i="3" s="1"/>
  <c r="R701" i="3"/>
  <c r="R700" i="3" s="1"/>
  <c r="R699" i="3" s="1"/>
  <c r="R698" i="3" s="1"/>
  <c r="R697" i="3" s="1"/>
  <c r="O701" i="3"/>
  <c r="O700" i="3" s="1"/>
  <c r="O699" i="3" s="1"/>
  <c r="O698" i="3" s="1"/>
  <c r="O697" i="3" s="1"/>
  <c r="L701" i="3"/>
  <c r="L700" i="3" s="1"/>
  <c r="L699" i="3" s="1"/>
  <c r="L698" i="3" s="1"/>
  <c r="L697" i="3" s="1"/>
  <c r="O655" i="3"/>
  <c r="R655" i="3"/>
  <c r="L655" i="3"/>
  <c r="O653" i="3"/>
  <c r="R653" i="3"/>
  <c r="L653" i="3"/>
  <c r="R667" i="3"/>
  <c r="R666" i="3" s="1"/>
  <c r="R665" i="3" s="1"/>
  <c r="R664" i="3" s="1"/>
  <c r="R663" i="3" s="1"/>
  <c r="O667" i="3"/>
  <c r="O666" i="3" s="1"/>
  <c r="O665" i="3" s="1"/>
  <c r="O664" i="3" s="1"/>
  <c r="O663" i="3" s="1"/>
  <c r="R661" i="3"/>
  <c r="O661" i="3"/>
  <c r="O660" i="3" s="1"/>
  <c r="O659" i="3" s="1"/>
  <c r="O658" i="3" s="1"/>
  <c r="O657" i="3" s="1"/>
  <c r="L661" i="3"/>
  <c r="L660" i="3" s="1"/>
  <c r="L659" i="3" s="1"/>
  <c r="L658" i="3" s="1"/>
  <c r="L657" i="3" s="1"/>
  <c r="L667" i="3"/>
  <c r="R660" i="3"/>
  <c r="R659" i="3" s="1"/>
  <c r="R658" i="3" s="1"/>
  <c r="R657" i="3" s="1"/>
  <c r="T64" i="4"/>
  <c r="U64" i="4"/>
  <c r="R752" i="3" l="1"/>
  <c r="R741" i="3"/>
  <c r="R740" i="3" s="1"/>
  <c r="R739" i="3" s="1"/>
  <c r="R652" i="3"/>
  <c r="R651" i="3" s="1"/>
  <c r="R650" i="3" s="1"/>
  <c r="R649" i="3" s="1"/>
  <c r="O741" i="3"/>
  <c r="O740" i="3" s="1"/>
  <c r="O739" i="3" s="1"/>
  <c r="O738" i="3" s="1"/>
  <c r="L741" i="3"/>
  <c r="L740" i="3" s="1"/>
  <c r="L739" i="3" s="1"/>
  <c r="L738" i="3" s="1"/>
  <c r="L652" i="3"/>
  <c r="L651" i="3" s="1"/>
  <c r="L650" i="3" s="1"/>
  <c r="O652" i="3"/>
  <c r="O651" i="3" s="1"/>
  <c r="O650" i="3" s="1"/>
  <c r="O649" i="3" s="1"/>
  <c r="L666" i="3"/>
  <c r="L665" i="3" s="1"/>
  <c r="L664" i="3" s="1"/>
  <c r="L663" i="3" s="1"/>
  <c r="R738" i="3" l="1"/>
  <c r="O290" i="3" l="1"/>
  <c r="R290" i="3"/>
  <c r="L290" i="3"/>
  <c r="O291" i="3"/>
  <c r="L291" i="3"/>
  <c r="R293" i="3"/>
  <c r="O293" i="3"/>
  <c r="L293" i="3"/>
  <c r="R291" i="3"/>
  <c r="L377" i="3" l="1"/>
  <c r="L376" i="3" s="1"/>
  <c r="R377" i="3"/>
  <c r="R376" i="3" s="1"/>
  <c r="O377" i="3"/>
  <c r="O376" i="3" s="1"/>
  <c r="L727" i="3" l="1"/>
  <c r="L725" i="3"/>
  <c r="R695" i="3"/>
  <c r="O695" i="3"/>
  <c r="R693" i="3"/>
  <c r="O693" i="3"/>
  <c r="L687" i="3"/>
  <c r="L685" i="3"/>
  <c r="L647" i="3"/>
  <c r="L645" i="3"/>
  <c r="L692" i="3" l="1"/>
  <c r="L691" i="3" s="1"/>
  <c r="L690" i="3" s="1"/>
  <c r="L689" i="3" s="1"/>
  <c r="O684" i="3"/>
  <c r="O683" i="3" s="1"/>
  <c r="O682" i="3" s="1"/>
  <c r="O681" i="3" s="1"/>
  <c r="O724" i="3"/>
  <c r="O723" i="3" s="1"/>
  <c r="O722" i="3" s="1"/>
  <c r="L644" i="3"/>
  <c r="L643" i="3" s="1"/>
  <c r="L642" i="3" s="1"/>
  <c r="L641" i="3" s="1"/>
  <c r="R644" i="3"/>
  <c r="R643" i="3" s="1"/>
  <c r="R642" i="3" s="1"/>
  <c r="R641" i="3" s="1"/>
  <c r="R640" i="3" s="1"/>
  <c r="O644" i="3"/>
  <c r="O643" i="3" s="1"/>
  <c r="O642" i="3" s="1"/>
  <c r="O641" i="3" s="1"/>
  <c r="O640" i="3" s="1"/>
  <c r="R724" i="3"/>
  <c r="R723" i="3" s="1"/>
  <c r="R722" i="3" s="1"/>
  <c r="O692" i="3"/>
  <c r="O691" i="3" s="1"/>
  <c r="O690" i="3" s="1"/>
  <c r="O689" i="3" s="1"/>
  <c r="R692" i="3"/>
  <c r="R691" i="3" s="1"/>
  <c r="R690" i="3" s="1"/>
  <c r="L684" i="3"/>
  <c r="L683" i="3" s="1"/>
  <c r="L682" i="3" s="1"/>
  <c r="L681" i="3" s="1"/>
  <c r="R684" i="3"/>
  <c r="R683" i="3" s="1"/>
  <c r="R682" i="3" s="1"/>
  <c r="R681" i="3" s="1"/>
  <c r="L724" i="3"/>
  <c r="L723" i="3" s="1"/>
  <c r="L722" i="3" s="1"/>
  <c r="L649" i="3"/>
  <c r="L680" i="3" l="1"/>
  <c r="O680" i="3"/>
  <c r="L640" i="3"/>
  <c r="R689" i="3"/>
  <c r="R680" i="3" s="1"/>
  <c r="L721" i="3"/>
  <c r="L720" i="3" s="1"/>
  <c r="R721" i="3"/>
  <c r="R720" i="3" s="1"/>
  <c r="O721" i="3"/>
  <c r="O720" i="3" s="1"/>
  <c r="R107" i="3" l="1"/>
  <c r="R106" i="3" s="1"/>
  <c r="O107" i="3"/>
  <c r="O106" i="3" s="1"/>
  <c r="L107" i="3"/>
  <c r="L106" i="3" s="1"/>
  <c r="L309" i="3" l="1"/>
  <c r="L308" i="3" s="1"/>
  <c r="L307" i="3" s="1"/>
  <c r="L306" i="3" s="1"/>
  <c r="R309" i="3"/>
  <c r="R308" i="3" s="1"/>
  <c r="R307" i="3" s="1"/>
  <c r="R306" i="3" s="1"/>
  <c r="O309" i="3"/>
  <c r="O308" i="3" s="1"/>
  <c r="O307" i="3" s="1"/>
  <c r="O306" i="3" s="1"/>
  <c r="K324" i="5" l="1"/>
  <c r="K323" i="5" s="1"/>
  <c r="K322" i="5" s="1"/>
  <c r="L498" i="3"/>
  <c r="R498" i="3"/>
  <c r="O498" i="3"/>
  <c r="I62" i="4" l="1"/>
  <c r="J62" i="4"/>
  <c r="N62" i="4"/>
  <c r="O62" i="4"/>
  <c r="I63" i="4"/>
  <c r="J63" i="4"/>
  <c r="N63" i="4"/>
  <c r="O63" i="4"/>
  <c r="V435" i="5"/>
  <c r="V434" i="5" s="1"/>
  <c r="J435" i="5"/>
  <c r="J434" i="5" s="1"/>
  <c r="S435" i="5"/>
  <c r="S434" i="5" s="1"/>
  <c r="R435" i="5"/>
  <c r="Q435" i="5"/>
  <c r="Q434" i="5" s="1"/>
  <c r="N435" i="5"/>
  <c r="N434" i="5" s="1"/>
  <c r="K435" i="5"/>
  <c r="K434" i="5" s="1"/>
  <c r="R434" i="5"/>
  <c r="R391" i="3" l="1"/>
  <c r="R390" i="3" s="1"/>
  <c r="R389" i="3" s="1"/>
  <c r="R388" i="3" s="1"/>
  <c r="X63" i="4" s="1"/>
  <c r="O391" i="3"/>
  <c r="O390" i="3" s="1"/>
  <c r="O389" i="3" s="1"/>
  <c r="O388" i="3" s="1"/>
  <c r="L391" i="3"/>
  <c r="L390" i="3" s="1"/>
  <c r="L389" i="3" s="1"/>
  <c r="L388" i="3" s="1"/>
  <c r="T62" i="4" l="1"/>
  <c r="T63" i="4"/>
  <c r="M62" i="4"/>
  <c r="M63" i="4"/>
  <c r="H63" i="4"/>
  <c r="H62" i="4"/>
  <c r="R387" i="3"/>
  <c r="X62" i="4" s="1"/>
  <c r="Z63" i="4"/>
  <c r="U63" i="4"/>
  <c r="P63" i="4"/>
  <c r="O387" i="3"/>
  <c r="S63" i="4"/>
  <c r="K63" i="4"/>
  <c r="L387" i="3"/>
  <c r="L63" i="4"/>
  <c r="U62" i="4" l="1"/>
  <c r="Z62" i="4"/>
  <c r="S62" i="4"/>
  <c r="P62" i="4"/>
  <c r="L62" i="4"/>
  <c r="K62" i="4"/>
  <c r="R613" i="3" l="1"/>
  <c r="O613" i="3"/>
  <c r="L613" i="3"/>
  <c r="R257" i="3" l="1"/>
  <c r="R256" i="3" s="1"/>
  <c r="O257" i="3"/>
  <c r="O256" i="3" s="1"/>
  <c r="L257" i="3"/>
  <c r="L256" i="3" s="1"/>
  <c r="V234" i="5" l="1"/>
  <c r="V233" i="5" s="1"/>
  <c r="S234" i="5"/>
  <c r="S233" i="5" s="1"/>
  <c r="R234" i="5"/>
  <c r="R233" i="5" s="1"/>
  <c r="N234" i="5"/>
  <c r="N233" i="5" s="1"/>
  <c r="L234" i="5"/>
  <c r="L233" i="5" s="1"/>
  <c r="K234" i="5"/>
  <c r="K233" i="5" s="1"/>
  <c r="J234" i="5"/>
  <c r="J233" i="5" s="1"/>
  <c r="J252" i="5" l="1"/>
  <c r="J251" i="5" s="1"/>
  <c r="V252" i="5"/>
  <c r="V251" i="5" s="1"/>
  <c r="S252" i="5"/>
  <c r="S251" i="5" s="1"/>
  <c r="R252" i="5"/>
  <c r="R251" i="5" s="1"/>
  <c r="Q252" i="5"/>
  <c r="Q251" i="5" s="1"/>
  <c r="N252" i="5"/>
  <c r="N251" i="5" s="1"/>
  <c r="L252" i="5"/>
  <c r="L251" i="5" s="1"/>
  <c r="K252" i="5"/>
  <c r="K251" i="5" s="1"/>
  <c r="L438" i="3" l="1"/>
  <c r="L437" i="3" s="1"/>
  <c r="R438" i="3"/>
  <c r="R437" i="3" s="1"/>
  <c r="O438" i="3"/>
  <c r="O437" i="3" s="1"/>
  <c r="R167" i="3" l="1"/>
  <c r="O167" i="3"/>
  <c r="J278" i="5" l="1"/>
  <c r="J277" i="5" s="1"/>
  <c r="V278" i="5"/>
  <c r="S278" i="5"/>
  <c r="S277" i="5" s="1"/>
  <c r="R278" i="5"/>
  <c r="R277" i="5" s="1"/>
  <c r="Q278" i="5"/>
  <c r="Q277" i="5" s="1"/>
  <c r="N278" i="5"/>
  <c r="N277" i="5" s="1"/>
  <c r="K278" i="5"/>
  <c r="K277" i="5" s="1"/>
  <c r="V277" i="5"/>
  <c r="Q259" i="5" l="1"/>
  <c r="N258" i="5"/>
  <c r="N257" i="5" s="1"/>
  <c r="M258" i="5"/>
  <c r="L258" i="5"/>
  <c r="K258" i="5"/>
  <c r="K257" i="5" s="1"/>
  <c r="J258" i="5"/>
  <c r="J257" i="5" s="1"/>
  <c r="R259" i="5" l="1"/>
  <c r="U259" i="5" s="1"/>
  <c r="T259" i="5"/>
  <c r="S259" i="5"/>
  <c r="R258" i="5"/>
  <c r="R257" i="5" s="1"/>
  <c r="Q258" i="5"/>
  <c r="Q257" i="5" s="1"/>
  <c r="T258" i="5" l="1"/>
  <c r="T257" i="5" s="1"/>
  <c r="W259" i="5"/>
  <c r="W258" i="5" s="1"/>
  <c r="W257" i="5" s="1"/>
  <c r="U258" i="5"/>
  <c r="U257" i="5" s="1"/>
  <c r="X259" i="5"/>
  <c r="X258" i="5" s="1"/>
  <c r="X257" i="5" s="1"/>
  <c r="V259" i="5"/>
  <c r="V258" i="5" s="1"/>
  <c r="V257" i="5" s="1"/>
  <c r="S258" i="5"/>
  <c r="S257" i="5" s="1"/>
  <c r="X14" i="5" l="1"/>
  <c r="T14" i="5"/>
  <c r="T487" i="5" s="1"/>
  <c r="R113" i="3"/>
  <c r="R112" i="3" s="1"/>
  <c r="R111" i="3" s="1"/>
  <c r="R110" i="3" s="1"/>
  <c r="O113" i="3"/>
  <c r="O112" i="3" s="1"/>
  <c r="O111" i="3" s="1"/>
  <c r="O110" i="3" s="1"/>
  <c r="L113" i="3" l="1"/>
  <c r="L112" i="3" s="1"/>
  <c r="L111" i="3" s="1"/>
  <c r="L110" i="3" s="1"/>
  <c r="V249" i="5" l="1"/>
  <c r="V248" i="5" s="1"/>
  <c r="Q249" i="5"/>
  <c r="Q248" i="5" s="1"/>
  <c r="J249" i="5"/>
  <c r="J248" i="5" s="1"/>
  <c r="S249" i="5"/>
  <c r="S248" i="5" s="1"/>
  <c r="R249" i="5"/>
  <c r="R248" i="5" s="1"/>
  <c r="N249" i="5"/>
  <c r="N248" i="5" s="1"/>
  <c r="L249" i="5"/>
  <c r="L248" i="5" s="1"/>
  <c r="K249" i="5"/>
  <c r="K248" i="5" s="1"/>
  <c r="V429" i="5" l="1"/>
  <c r="V428" i="5" s="1"/>
  <c r="S429" i="5"/>
  <c r="S428" i="5" s="1"/>
  <c r="R429" i="5"/>
  <c r="R428" i="5" s="1"/>
  <c r="Q429" i="5"/>
  <c r="Q428" i="5" s="1"/>
  <c r="N429" i="5"/>
  <c r="N428" i="5" s="1"/>
  <c r="L429" i="5"/>
  <c r="L428" i="5" s="1"/>
  <c r="K429" i="5"/>
  <c r="K428" i="5" s="1"/>
  <c r="J429" i="5"/>
  <c r="J428" i="5" s="1"/>
  <c r="R223" i="3"/>
  <c r="R222" i="3" s="1"/>
  <c r="O223" i="3"/>
  <c r="O222" i="3" s="1"/>
  <c r="L223" i="3"/>
  <c r="L222" i="3" s="1"/>
  <c r="L167" i="3" l="1"/>
  <c r="R619" i="3" l="1"/>
  <c r="R618" i="3" s="1"/>
  <c r="R617" i="3" s="1"/>
  <c r="O619" i="3"/>
  <c r="O618" i="3" s="1"/>
  <c r="O617" i="3" s="1"/>
  <c r="R616" i="3" l="1"/>
  <c r="O616" i="3"/>
  <c r="O615" i="3" s="1"/>
  <c r="L615" i="3"/>
  <c r="V246" i="5"/>
  <c r="V245" i="5" s="1"/>
  <c r="S246" i="5"/>
  <c r="S245" i="5" s="1"/>
  <c r="R246" i="5"/>
  <c r="R245" i="5" s="1"/>
  <c r="Q246" i="5"/>
  <c r="Q245" i="5" s="1"/>
  <c r="N246" i="5"/>
  <c r="N245" i="5" s="1"/>
  <c r="M246" i="5"/>
  <c r="M245" i="5" s="1"/>
  <c r="L246" i="5"/>
  <c r="L245" i="5" s="1"/>
  <c r="K246" i="5"/>
  <c r="K245" i="5" s="1"/>
  <c r="V216" i="5"/>
  <c r="S216" i="5"/>
  <c r="S215" i="5" s="1"/>
  <c r="R216" i="5"/>
  <c r="R215" i="5" s="1"/>
  <c r="Q216" i="5"/>
  <c r="Q215" i="5" s="1"/>
  <c r="N216" i="5"/>
  <c r="N215" i="5" s="1"/>
  <c r="L216" i="5"/>
  <c r="L215" i="5" s="1"/>
  <c r="K216" i="5"/>
  <c r="K215" i="5" s="1"/>
  <c r="J216" i="5"/>
  <c r="J215" i="5" s="1"/>
  <c r="R615" i="3" l="1"/>
  <c r="X39" i="4"/>
  <c r="V215" i="5"/>
  <c r="J246" i="5"/>
  <c r="J245" i="5" s="1"/>
  <c r="O109" i="3" l="1"/>
  <c r="L109" i="3"/>
  <c r="R109" i="3" l="1"/>
  <c r="J23" i="5"/>
  <c r="K23" i="5"/>
  <c r="L23" i="5"/>
  <c r="M23" i="5"/>
  <c r="N23" i="5"/>
  <c r="Q23" i="5"/>
  <c r="R23" i="5"/>
  <c r="S23" i="5"/>
  <c r="V23" i="5"/>
  <c r="J25" i="5"/>
  <c r="M25" i="5"/>
  <c r="N25" i="5"/>
  <c r="S25" i="5"/>
  <c r="K25" i="5"/>
  <c r="K22" i="5" s="1"/>
  <c r="L25" i="5"/>
  <c r="Q25" i="5"/>
  <c r="R25" i="5"/>
  <c r="V25" i="5"/>
  <c r="K28" i="5"/>
  <c r="K27" i="5" s="1"/>
  <c r="L28" i="5"/>
  <c r="L27" i="5" s="1"/>
  <c r="M28" i="5"/>
  <c r="M27" i="5" s="1"/>
  <c r="N28" i="5"/>
  <c r="N27" i="5" s="1"/>
  <c r="Q28" i="5"/>
  <c r="Q27" i="5" s="1"/>
  <c r="R28" i="5"/>
  <c r="R27" i="5" s="1"/>
  <c r="S28" i="5"/>
  <c r="S27" i="5" s="1"/>
  <c r="V28" i="5"/>
  <c r="V27" i="5" s="1"/>
  <c r="J28" i="5"/>
  <c r="J27" i="5" s="1"/>
  <c r="J31" i="5"/>
  <c r="J30" i="5" s="1"/>
  <c r="K31" i="5"/>
  <c r="K30" i="5" s="1"/>
  <c r="L31" i="5"/>
  <c r="L30" i="5" s="1"/>
  <c r="M31" i="5"/>
  <c r="M30" i="5" s="1"/>
  <c r="N31" i="5"/>
  <c r="N30" i="5" s="1"/>
  <c r="Q31" i="5"/>
  <c r="Q30" i="5" s="1"/>
  <c r="R31" i="5"/>
  <c r="R30" i="5" s="1"/>
  <c r="S31" i="5"/>
  <c r="S30" i="5" s="1"/>
  <c r="V31" i="5"/>
  <c r="V30" i="5" s="1"/>
  <c r="K34" i="5"/>
  <c r="K33" i="5" s="1"/>
  <c r="L34" i="5"/>
  <c r="L33" i="5" s="1"/>
  <c r="M34" i="5"/>
  <c r="M33" i="5" s="1"/>
  <c r="N34" i="5"/>
  <c r="N33" i="5" s="1"/>
  <c r="Q34" i="5"/>
  <c r="Q33" i="5" s="1"/>
  <c r="R34" i="5"/>
  <c r="R33" i="5" s="1"/>
  <c r="S34" i="5"/>
  <c r="S33" i="5" s="1"/>
  <c r="V34" i="5"/>
  <c r="V33" i="5" s="1"/>
  <c r="J34" i="5"/>
  <c r="J33" i="5" s="1"/>
  <c r="K37" i="5"/>
  <c r="K36" i="5" s="1"/>
  <c r="L37" i="5"/>
  <c r="L36" i="5" s="1"/>
  <c r="M37" i="5"/>
  <c r="M36" i="5" s="1"/>
  <c r="N37" i="5"/>
  <c r="N36" i="5" s="1"/>
  <c r="R37" i="5"/>
  <c r="R36" i="5" s="1"/>
  <c r="S37" i="5"/>
  <c r="S36" i="5" s="1"/>
  <c r="V37" i="5"/>
  <c r="V36" i="5" s="1"/>
  <c r="J37" i="5"/>
  <c r="J36" i="5" s="1"/>
  <c r="Q37" i="5"/>
  <c r="Q36" i="5" s="1"/>
  <c r="J40" i="5"/>
  <c r="J39" i="5" s="1"/>
  <c r="K40" i="5"/>
  <c r="K39" i="5" s="1"/>
  <c r="L40" i="5"/>
  <c r="L39" i="5" s="1"/>
  <c r="M40" i="5"/>
  <c r="M39" i="5" s="1"/>
  <c r="N40" i="5"/>
  <c r="N39" i="5" s="1"/>
  <c r="Q40" i="5"/>
  <c r="Q39" i="5" s="1"/>
  <c r="R40" i="5"/>
  <c r="R39" i="5" s="1"/>
  <c r="S40" i="5"/>
  <c r="S39" i="5" s="1"/>
  <c r="V40" i="5"/>
  <c r="V39" i="5" s="1"/>
  <c r="L43" i="5"/>
  <c r="L42" i="5" s="1"/>
  <c r="M43" i="5"/>
  <c r="M42" i="5" s="1"/>
  <c r="N43" i="5"/>
  <c r="N42" i="5" s="1"/>
  <c r="R43" i="5"/>
  <c r="R42" i="5" s="1"/>
  <c r="S43" i="5"/>
  <c r="S42" i="5" s="1"/>
  <c r="V43" i="5"/>
  <c r="V42" i="5" s="1"/>
  <c r="K46" i="5"/>
  <c r="K45" i="5" s="1"/>
  <c r="L46" i="5"/>
  <c r="L45" i="5" s="1"/>
  <c r="M46" i="5"/>
  <c r="M45" i="5" s="1"/>
  <c r="N46" i="5"/>
  <c r="N45" i="5" s="1"/>
  <c r="Q46" i="5"/>
  <c r="Q45" i="5" s="1"/>
  <c r="R46" i="5"/>
  <c r="R45" i="5" s="1"/>
  <c r="S46" i="5"/>
  <c r="S45" i="5" s="1"/>
  <c r="V46" i="5"/>
  <c r="V45" i="5" s="1"/>
  <c r="K51" i="5"/>
  <c r="K50" i="5" s="1"/>
  <c r="L51" i="5"/>
  <c r="L50" i="5" s="1"/>
  <c r="M51" i="5"/>
  <c r="M50" i="5" s="1"/>
  <c r="N51" i="5"/>
  <c r="N50" i="5" s="1"/>
  <c r="Q51" i="5"/>
  <c r="Q50" i="5" s="1"/>
  <c r="R51" i="5"/>
  <c r="R50" i="5" s="1"/>
  <c r="S51" i="5"/>
  <c r="S50" i="5" s="1"/>
  <c r="V51" i="5"/>
  <c r="V50" i="5" s="1"/>
  <c r="K54" i="5"/>
  <c r="K53" i="5" s="1"/>
  <c r="L54" i="5"/>
  <c r="L53" i="5" s="1"/>
  <c r="M54" i="5"/>
  <c r="M53" i="5" s="1"/>
  <c r="N54" i="5"/>
  <c r="N53" i="5" s="1"/>
  <c r="Q54" i="5"/>
  <c r="Q53" i="5" s="1"/>
  <c r="R54" i="5"/>
  <c r="R53" i="5" s="1"/>
  <c r="S54" i="5"/>
  <c r="S53" i="5" s="1"/>
  <c r="V54" i="5"/>
  <c r="V53" i="5" s="1"/>
  <c r="J54" i="5"/>
  <c r="J53" i="5" s="1"/>
  <c r="J57" i="5"/>
  <c r="J56" i="5" s="1"/>
  <c r="K57" i="5"/>
  <c r="K56" i="5" s="1"/>
  <c r="L57" i="5"/>
  <c r="L56" i="5" s="1"/>
  <c r="M57" i="5"/>
  <c r="M56" i="5" s="1"/>
  <c r="N57" i="5"/>
  <c r="N56" i="5" s="1"/>
  <c r="Q57" i="5"/>
  <c r="Q56" i="5" s="1"/>
  <c r="R57" i="5"/>
  <c r="R56" i="5" s="1"/>
  <c r="S57" i="5"/>
  <c r="S56" i="5" s="1"/>
  <c r="V57" i="5"/>
  <c r="V56" i="5" s="1"/>
  <c r="N60" i="5"/>
  <c r="N59" i="5" s="1"/>
  <c r="Q60" i="5"/>
  <c r="Q59" i="5" s="1"/>
  <c r="S60" i="5"/>
  <c r="S59" i="5" s="1"/>
  <c r="V60" i="5"/>
  <c r="V59" i="5" s="1"/>
  <c r="L60" i="5"/>
  <c r="L59" i="5" s="1"/>
  <c r="J66" i="5"/>
  <c r="J65" i="5" s="1"/>
  <c r="J64" i="5" s="1"/>
  <c r="K66" i="5"/>
  <c r="K65" i="5" s="1"/>
  <c r="K64" i="5" s="1"/>
  <c r="L66" i="5"/>
  <c r="L65" i="5" s="1"/>
  <c r="L64" i="5" s="1"/>
  <c r="M66" i="5"/>
  <c r="M65" i="5" s="1"/>
  <c r="M64" i="5" s="1"/>
  <c r="N66" i="5"/>
  <c r="N65" i="5" s="1"/>
  <c r="N64" i="5" s="1"/>
  <c r="Q66" i="5"/>
  <c r="Q65" i="5" s="1"/>
  <c r="Q64" i="5" s="1"/>
  <c r="R66" i="5"/>
  <c r="R65" i="5" s="1"/>
  <c r="R64" i="5" s="1"/>
  <c r="S66" i="5"/>
  <c r="S65" i="5" s="1"/>
  <c r="S64" i="5" s="1"/>
  <c r="V66" i="5"/>
  <c r="V65" i="5" s="1"/>
  <c r="V64" i="5" s="1"/>
  <c r="J69" i="5"/>
  <c r="J68" i="5" s="1"/>
  <c r="J67" i="5" s="1"/>
  <c r="K69" i="5"/>
  <c r="K68" i="5" s="1"/>
  <c r="K67" i="5" s="1"/>
  <c r="L69" i="5"/>
  <c r="L68" i="5" s="1"/>
  <c r="L67" i="5" s="1"/>
  <c r="M69" i="5"/>
  <c r="M68" i="5" s="1"/>
  <c r="M67" i="5" s="1"/>
  <c r="N69" i="5"/>
  <c r="N68" i="5" s="1"/>
  <c r="N67" i="5" s="1"/>
  <c r="Q69" i="5"/>
  <c r="Q68" i="5" s="1"/>
  <c r="Q67" i="5" s="1"/>
  <c r="R69" i="5"/>
  <c r="R68" i="5" s="1"/>
  <c r="R67" i="5" s="1"/>
  <c r="S69" i="5"/>
  <c r="S68" i="5" s="1"/>
  <c r="S67" i="5" s="1"/>
  <c r="V69" i="5"/>
  <c r="V68" i="5" s="1"/>
  <c r="V67" i="5" s="1"/>
  <c r="J72" i="5"/>
  <c r="J71" i="5" s="1"/>
  <c r="J70" i="5" s="1"/>
  <c r="K72" i="5"/>
  <c r="K71" i="5" s="1"/>
  <c r="K70" i="5" s="1"/>
  <c r="L72" i="5"/>
  <c r="L71" i="5" s="1"/>
  <c r="L70" i="5" s="1"/>
  <c r="M72" i="5"/>
  <c r="M71" i="5" s="1"/>
  <c r="M70" i="5" s="1"/>
  <c r="N72" i="5"/>
  <c r="N71" i="5" s="1"/>
  <c r="N70" i="5" s="1"/>
  <c r="Q72" i="5"/>
  <c r="Q71" i="5" s="1"/>
  <c r="Q70" i="5" s="1"/>
  <c r="R72" i="5"/>
  <c r="R71" i="5" s="1"/>
  <c r="R70" i="5" s="1"/>
  <c r="S72" i="5"/>
  <c r="S71" i="5" s="1"/>
  <c r="S70" i="5" s="1"/>
  <c r="V72" i="5"/>
  <c r="V71" i="5" s="1"/>
  <c r="V70" i="5" s="1"/>
  <c r="J74" i="5"/>
  <c r="J73" i="5" s="1"/>
  <c r="K74" i="5"/>
  <c r="K73" i="5" s="1"/>
  <c r="L74" i="5"/>
  <c r="L73" i="5" s="1"/>
  <c r="M74" i="5"/>
  <c r="M73" i="5" s="1"/>
  <c r="N74" i="5"/>
  <c r="N73" i="5" s="1"/>
  <c r="Q74" i="5"/>
  <c r="Q73" i="5" s="1"/>
  <c r="R74" i="5"/>
  <c r="R73" i="5" s="1"/>
  <c r="S74" i="5"/>
  <c r="S73" i="5" s="1"/>
  <c r="V74" i="5"/>
  <c r="V73" i="5" s="1"/>
  <c r="J77" i="5"/>
  <c r="J76" i="5" s="1"/>
  <c r="M77" i="5"/>
  <c r="M76" i="5" s="1"/>
  <c r="N77" i="5"/>
  <c r="N76" i="5" s="1"/>
  <c r="S77" i="5"/>
  <c r="S76" i="5" s="1"/>
  <c r="K78" i="5"/>
  <c r="K77" i="5" s="1"/>
  <c r="K76" i="5" s="1"/>
  <c r="L78" i="5"/>
  <c r="L77" i="5" s="1"/>
  <c r="L76" i="5" s="1"/>
  <c r="Q77" i="5"/>
  <c r="Q76" i="5" s="1"/>
  <c r="R77" i="5"/>
  <c r="R76" i="5" s="1"/>
  <c r="V77" i="5"/>
  <c r="V76" i="5" s="1"/>
  <c r="J80" i="5"/>
  <c r="J79" i="5" s="1"/>
  <c r="K80" i="5"/>
  <c r="K79" i="5" s="1"/>
  <c r="L80" i="5"/>
  <c r="L79" i="5" s="1"/>
  <c r="M80" i="5"/>
  <c r="M79" i="5" s="1"/>
  <c r="N80" i="5"/>
  <c r="N79" i="5" s="1"/>
  <c r="Q80" i="5"/>
  <c r="Q79" i="5" s="1"/>
  <c r="R80" i="5"/>
  <c r="R79" i="5" s="1"/>
  <c r="S80" i="5"/>
  <c r="S79" i="5" s="1"/>
  <c r="V80" i="5"/>
  <c r="V79" i="5" s="1"/>
  <c r="J85" i="5"/>
  <c r="K85" i="5"/>
  <c r="L85" i="5"/>
  <c r="M85" i="5"/>
  <c r="N85" i="5"/>
  <c r="Q85" i="5"/>
  <c r="R85" i="5"/>
  <c r="S85" i="5"/>
  <c r="V85" i="5"/>
  <c r="J87" i="5"/>
  <c r="K87" i="5"/>
  <c r="L87" i="5"/>
  <c r="M87" i="5"/>
  <c r="N87" i="5"/>
  <c r="Q87" i="5"/>
  <c r="R87" i="5"/>
  <c r="S87" i="5"/>
  <c r="V87" i="5"/>
  <c r="J90" i="5"/>
  <c r="J89" i="5" s="1"/>
  <c r="K90" i="5"/>
  <c r="K89" i="5" s="1"/>
  <c r="L90" i="5"/>
  <c r="L89" i="5" s="1"/>
  <c r="M90" i="5"/>
  <c r="M89" i="5" s="1"/>
  <c r="N90" i="5"/>
  <c r="N89" i="5" s="1"/>
  <c r="Q90" i="5"/>
  <c r="Q89" i="5" s="1"/>
  <c r="R90" i="5"/>
  <c r="R89" i="5" s="1"/>
  <c r="S90" i="5"/>
  <c r="S89" i="5" s="1"/>
  <c r="V90" i="5"/>
  <c r="V89" i="5" s="1"/>
  <c r="M93" i="5"/>
  <c r="M92" i="5" s="1"/>
  <c r="N93" i="5"/>
  <c r="N92" i="5" s="1"/>
  <c r="S93" i="5"/>
  <c r="S92" i="5" s="1"/>
  <c r="J93" i="5"/>
  <c r="J92" i="5" s="1"/>
  <c r="K93" i="5"/>
  <c r="K92" i="5" s="1"/>
  <c r="L93" i="5"/>
  <c r="L92" i="5" s="1"/>
  <c r="Q93" i="5"/>
  <c r="Q92" i="5" s="1"/>
  <c r="R93" i="5"/>
  <c r="R92" i="5" s="1"/>
  <c r="V93" i="5"/>
  <c r="V92" i="5" s="1"/>
  <c r="J99" i="5"/>
  <c r="J98" i="5" s="1"/>
  <c r="L99" i="5"/>
  <c r="L98" i="5" s="1"/>
  <c r="M99" i="5"/>
  <c r="M98" i="5" s="1"/>
  <c r="N99" i="5"/>
  <c r="N98" i="5" s="1"/>
  <c r="R99" i="5"/>
  <c r="R98" i="5" s="1"/>
  <c r="S99" i="5"/>
  <c r="S98" i="5" s="1"/>
  <c r="V99" i="5"/>
  <c r="V98" i="5" s="1"/>
  <c r="K100" i="5"/>
  <c r="K99" i="5" s="1"/>
  <c r="K98" i="5" s="1"/>
  <c r="Q99" i="5"/>
  <c r="Q98" i="5" s="1"/>
  <c r="J102" i="5"/>
  <c r="J101" i="5" s="1"/>
  <c r="K102" i="5"/>
  <c r="K101" i="5" s="1"/>
  <c r="L102" i="5"/>
  <c r="L101" i="5" s="1"/>
  <c r="M102" i="5"/>
  <c r="M101" i="5" s="1"/>
  <c r="N102" i="5"/>
  <c r="N101" i="5" s="1"/>
  <c r="Q102" i="5"/>
  <c r="Q101" i="5" s="1"/>
  <c r="R102" i="5"/>
  <c r="R101" i="5" s="1"/>
  <c r="S102" i="5"/>
  <c r="S101" i="5" s="1"/>
  <c r="V102" i="5"/>
  <c r="V101" i="5" s="1"/>
  <c r="J109" i="5"/>
  <c r="J108" i="5" s="1"/>
  <c r="K109" i="5"/>
  <c r="K108" i="5" s="1"/>
  <c r="L109" i="5"/>
  <c r="L108" i="5" s="1"/>
  <c r="M109" i="5"/>
  <c r="M108" i="5" s="1"/>
  <c r="N109" i="5"/>
  <c r="N108" i="5" s="1"/>
  <c r="Q109" i="5"/>
  <c r="Q108" i="5" s="1"/>
  <c r="R109" i="5"/>
  <c r="R108" i="5" s="1"/>
  <c r="S109" i="5"/>
  <c r="S108" i="5" s="1"/>
  <c r="V109" i="5"/>
  <c r="V108" i="5" s="1"/>
  <c r="J112" i="5"/>
  <c r="J111" i="5" s="1"/>
  <c r="K112" i="5"/>
  <c r="K111" i="5" s="1"/>
  <c r="L112" i="5"/>
  <c r="L111" i="5" s="1"/>
  <c r="M112" i="5"/>
  <c r="M111" i="5" s="1"/>
  <c r="N112" i="5"/>
  <c r="N111" i="5" s="1"/>
  <c r="R112" i="5"/>
  <c r="R111" i="5" s="1"/>
  <c r="S112" i="5"/>
  <c r="S111" i="5" s="1"/>
  <c r="Q112" i="5"/>
  <c r="Q111" i="5" s="1"/>
  <c r="V112" i="5"/>
  <c r="V111" i="5" s="1"/>
  <c r="J117" i="5"/>
  <c r="K117" i="5"/>
  <c r="L117" i="5"/>
  <c r="M117" i="5"/>
  <c r="N117" i="5"/>
  <c r="Q117" i="5"/>
  <c r="R117" i="5"/>
  <c r="S117" i="5"/>
  <c r="V117" i="5"/>
  <c r="J119" i="5"/>
  <c r="K119" i="5"/>
  <c r="L119" i="5"/>
  <c r="M119" i="5"/>
  <c r="N119" i="5"/>
  <c r="Q119" i="5"/>
  <c r="R119" i="5"/>
  <c r="S119" i="5"/>
  <c r="V119" i="5"/>
  <c r="J125" i="5"/>
  <c r="K125" i="5"/>
  <c r="L125" i="5"/>
  <c r="M125" i="5"/>
  <c r="N125" i="5"/>
  <c r="Q125" i="5"/>
  <c r="R125" i="5"/>
  <c r="S125" i="5"/>
  <c r="V125" i="5"/>
  <c r="J127" i="5"/>
  <c r="K127" i="5"/>
  <c r="L127" i="5"/>
  <c r="M127" i="5"/>
  <c r="N127" i="5"/>
  <c r="Q127" i="5"/>
  <c r="R127" i="5"/>
  <c r="S127" i="5"/>
  <c r="V127" i="5"/>
  <c r="K132" i="5"/>
  <c r="K131" i="5" s="1"/>
  <c r="K130" i="5" s="1"/>
  <c r="L132" i="5"/>
  <c r="L131" i="5" s="1"/>
  <c r="L130" i="5" s="1"/>
  <c r="M132" i="5"/>
  <c r="M131" i="5" s="1"/>
  <c r="M130" i="5" s="1"/>
  <c r="N132" i="5"/>
  <c r="N131" i="5" s="1"/>
  <c r="N130" i="5" s="1"/>
  <c r="Q132" i="5"/>
  <c r="Q131" i="5" s="1"/>
  <c r="Q130" i="5" s="1"/>
  <c r="R132" i="5"/>
  <c r="R131" i="5" s="1"/>
  <c r="R130" i="5" s="1"/>
  <c r="S132" i="5"/>
  <c r="S131" i="5" s="1"/>
  <c r="S130" i="5" s="1"/>
  <c r="V132" i="5"/>
  <c r="V131" i="5" s="1"/>
  <c r="V130" i="5" s="1"/>
  <c r="J138" i="5"/>
  <c r="J137" i="5" s="1"/>
  <c r="J136" i="5" s="1"/>
  <c r="K138" i="5"/>
  <c r="K137" i="5" s="1"/>
  <c r="K136" i="5" s="1"/>
  <c r="L138" i="5"/>
  <c r="L137" i="5" s="1"/>
  <c r="L136" i="5" s="1"/>
  <c r="M138" i="5"/>
  <c r="M137" i="5" s="1"/>
  <c r="M136" i="5" s="1"/>
  <c r="N138" i="5"/>
  <c r="N137" i="5" s="1"/>
  <c r="N136" i="5" s="1"/>
  <c r="Q138" i="5"/>
  <c r="Q137" i="5" s="1"/>
  <c r="Q136" i="5" s="1"/>
  <c r="R138" i="5"/>
  <c r="R137" i="5" s="1"/>
  <c r="R136" i="5" s="1"/>
  <c r="S138" i="5"/>
  <c r="S137" i="5" s="1"/>
  <c r="S136" i="5" s="1"/>
  <c r="V138" i="5"/>
  <c r="V137" i="5" s="1"/>
  <c r="V136" i="5" s="1"/>
  <c r="K143" i="5"/>
  <c r="K142" i="5" s="1"/>
  <c r="K141" i="5" s="1"/>
  <c r="L143" i="5"/>
  <c r="L142" i="5" s="1"/>
  <c r="L141" i="5" s="1"/>
  <c r="M143" i="5"/>
  <c r="M142" i="5" s="1"/>
  <c r="M141" i="5" s="1"/>
  <c r="N143" i="5"/>
  <c r="N142" i="5" s="1"/>
  <c r="N141" i="5" s="1"/>
  <c r="Q143" i="5"/>
  <c r="Q142" i="5" s="1"/>
  <c r="Q141" i="5" s="1"/>
  <c r="R143" i="5"/>
  <c r="R142" i="5" s="1"/>
  <c r="R141" i="5" s="1"/>
  <c r="S143" i="5"/>
  <c r="S142" i="5" s="1"/>
  <c r="S141" i="5" s="1"/>
  <c r="V143" i="5"/>
  <c r="V142" i="5" s="1"/>
  <c r="V141" i="5" s="1"/>
  <c r="J143" i="5"/>
  <c r="J142" i="5" s="1"/>
  <c r="J141" i="5" s="1"/>
  <c r="J157" i="5"/>
  <c r="J156" i="5" s="1"/>
  <c r="L157" i="5"/>
  <c r="L156" i="5" s="1"/>
  <c r="M157" i="5"/>
  <c r="M156" i="5" s="1"/>
  <c r="N157" i="5"/>
  <c r="N156" i="5" s="1"/>
  <c r="R157" i="5"/>
  <c r="R156" i="5" s="1"/>
  <c r="S157" i="5"/>
  <c r="S156" i="5" s="1"/>
  <c r="V157" i="5"/>
  <c r="V156" i="5" s="1"/>
  <c r="K158" i="5"/>
  <c r="K157" i="5" s="1"/>
  <c r="K156" i="5" s="1"/>
  <c r="Q157" i="5"/>
  <c r="Q156" i="5" s="1"/>
  <c r="J160" i="5"/>
  <c r="J159" i="5" s="1"/>
  <c r="K160" i="5"/>
  <c r="K159" i="5" s="1"/>
  <c r="L160" i="5"/>
  <c r="L159" i="5" s="1"/>
  <c r="L155" i="5" s="1"/>
  <c r="M160" i="5"/>
  <c r="M159" i="5" s="1"/>
  <c r="M155" i="5" s="1"/>
  <c r="N160" i="5"/>
  <c r="N159" i="5" s="1"/>
  <c r="N155" i="5" s="1"/>
  <c r="Q160" i="5"/>
  <c r="Q159" i="5" s="1"/>
  <c r="Q155" i="5" s="1"/>
  <c r="R160" i="5"/>
  <c r="R159" i="5" s="1"/>
  <c r="S160" i="5"/>
  <c r="S159" i="5" s="1"/>
  <c r="V160" i="5"/>
  <c r="V159" i="5" s="1"/>
  <c r="J163" i="5"/>
  <c r="J162" i="5" s="1"/>
  <c r="K163" i="5"/>
  <c r="K162" i="5" s="1"/>
  <c r="L163" i="5"/>
  <c r="L162" i="5" s="1"/>
  <c r="M163" i="5"/>
  <c r="M162" i="5" s="1"/>
  <c r="N163" i="5"/>
  <c r="N162" i="5" s="1"/>
  <c r="Q163" i="5"/>
  <c r="Q162" i="5" s="1"/>
  <c r="R163" i="5"/>
  <c r="R162" i="5" s="1"/>
  <c r="S163" i="5"/>
  <c r="S162" i="5" s="1"/>
  <c r="V163" i="5"/>
  <c r="V162" i="5" s="1"/>
  <c r="J168" i="5"/>
  <c r="J167" i="5" s="1"/>
  <c r="J166" i="5" s="1"/>
  <c r="M168" i="5"/>
  <c r="M167" i="5" s="1"/>
  <c r="M166" i="5" s="1"/>
  <c r="N168" i="5"/>
  <c r="N167" i="5" s="1"/>
  <c r="N166" i="5" s="1"/>
  <c r="S168" i="5"/>
  <c r="S167" i="5" s="1"/>
  <c r="S166" i="5" s="1"/>
  <c r="K168" i="5"/>
  <c r="K167" i="5" s="1"/>
  <c r="K166" i="5" s="1"/>
  <c r="L168" i="5"/>
  <c r="L167" i="5" s="1"/>
  <c r="L166" i="5" s="1"/>
  <c r="Q168" i="5"/>
  <c r="Q167" i="5" s="1"/>
  <c r="Q166" i="5" s="1"/>
  <c r="R168" i="5"/>
  <c r="R167" i="5" s="1"/>
  <c r="R166" i="5" s="1"/>
  <c r="V168" i="5"/>
  <c r="V167" i="5" s="1"/>
  <c r="V166" i="5" s="1"/>
  <c r="J189" i="5"/>
  <c r="K189" i="5"/>
  <c r="L189" i="5"/>
  <c r="M189" i="5"/>
  <c r="N189" i="5"/>
  <c r="Q189" i="5"/>
  <c r="R189" i="5"/>
  <c r="S189" i="5"/>
  <c r="V189" i="5"/>
  <c r="J191" i="5"/>
  <c r="K191" i="5"/>
  <c r="L191" i="5"/>
  <c r="M191" i="5"/>
  <c r="N191" i="5"/>
  <c r="Q191" i="5"/>
  <c r="R191" i="5"/>
  <c r="S191" i="5"/>
  <c r="V191" i="5"/>
  <c r="M193" i="5"/>
  <c r="N193" i="5"/>
  <c r="Q193" i="5"/>
  <c r="S193" i="5"/>
  <c r="V193" i="5"/>
  <c r="R193" i="5"/>
  <c r="N196" i="5"/>
  <c r="N195" i="5" s="1"/>
  <c r="Q196" i="5"/>
  <c r="Q195" i="5" s="1"/>
  <c r="S196" i="5"/>
  <c r="S195" i="5" s="1"/>
  <c r="V196" i="5"/>
  <c r="V195" i="5" s="1"/>
  <c r="L196" i="5"/>
  <c r="L195" i="5" s="1"/>
  <c r="M196" i="5"/>
  <c r="M195" i="5" s="1"/>
  <c r="J199" i="5"/>
  <c r="J198" i="5" s="1"/>
  <c r="L199" i="5"/>
  <c r="L198" i="5" s="1"/>
  <c r="N199" i="5"/>
  <c r="N198" i="5" s="1"/>
  <c r="Q199" i="5"/>
  <c r="Q198" i="5" s="1"/>
  <c r="S199" i="5"/>
  <c r="S198" i="5" s="1"/>
  <c r="V199" i="5"/>
  <c r="V198" i="5" s="1"/>
  <c r="J202" i="5"/>
  <c r="J201" i="5" s="1"/>
  <c r="K202" i="5"/>
  <c r="K201" i="5" s="1"/>
  <c r="L202" i="5"/>
  <c r="L201" i="5" s="1"/>
  <c r="M202" i="5"/>
  <c r="M201" i="5" s="1"/>
  <c r="N202" i="5"/>
  <c r="N201" i="5" s="1"/>
  <c r="Q202" i="5"/>
  <c r="Q201" i="5" s="1"/>
  <c r="R202" i="5"/>
  <c r="R201" i="5" s="1"/>
  <c r="S202" i="5"/>
  <c r="S201" i="5" s="1"/>
  <c r="V202" i="5"/>
  <c r="V201" i="5" s="1"/>
  <c r="J205" i="5"/>
  <c r="N205" i="5"/>
  <c r="Q205" i="5"/>
  <c r="S205" i="5"/>
  <c r="V205" i="5"/>
  <c r="L205" i="5"/>
  <c r="M205" i="5"/>
  <c r="J207" i="5"/>
  <c r="K207" i="5"/>
  <c r="Q207" i="5" s="1"/>
  <c r="R207" i="5"/>
  <c r="W207" i="5" s="1"/>
  <c r="J208" i="5"/>
  <c r="K208" i="5"/>
  <c r="R208" i="5"/>
  <c r="W208" i="5" s="1"/>
  <c r="L209" i="5"/>
  <c r="M209" i="5"/>
  <c r="K210" i="5"/>
  <c r="R210" i="5"/>
  <c r="J213" i="5"/>
  <c r="L213" i="5"/>
  <c r="M213" i="5"/>
  <c r="N213" i="5"/>
  <c r="Q213" i="5"/>
  <c r="S213" i="5"/>
  <c r="V213" i="5"/>
  <c r="K213" i="5"/>
  <c r="R213" i="5"/>
  <c r="J219" i="5"/>
  <c r="J218" i="5" s="1"/>
  <c r="K219" i="5"/>
  <c r="K218" i="5" s="1"/>
  <c r="L219" i="5"/>
  <c r="L218" i="5" s="1"/>
  <c r="M219" i="5"/>
  <c r="M218" i="5" s="1"/>
  <c r="N219" i="5"/>
  <c r="N218" i="5" s="1"/>
  <c r="Q219" i="5"/>
  <c r="Q218" i="5" s="1"/>
  <c r="R219" i="5"/>
  <c r="R218" i="5" s="1"/>
  <c r="S219" i="5"/>
  <c r="S218" i="5" s="1"/>
  <c r="V219" i="5"/>
  <c r="V218" i="5" s="1"/>
  <c r="M222" i="5"/>
  <c r="M221" i="5" s="1"/>
  <c r="N222" i="5"/>
  <c r="N221" i="5" s="1"/>
  <c r="S222" i="5"/>
  <c r="S221" i="5" s="1"/>
  <c r="K222" i="5"/>
  <c r="K221" i="5" s="1"/>
  <c r="L222" i="5"/>
  <c r="L221" i="5" s="1"/>
  <c r="Q222" i="5"/>
  <c r="Q221" i="5" s="1"/>
  <c r="R222" i="5"/>
  <c r="R221" i="5" s="1"/>
  <c r="V222" i="5"/>
  <c r="V221" i="5" s="1"/>
  <c r="J225" i="5"/>
  <c r="J224" i="5" s="1"/>
  <c r="K225" i="5"/>
  <c r="K224" i="5" s="1"/>
  <c r="L225" i="5"/>
  <c r="L224" i="5" s="1"/>
  <c r="M225" i="5"/>
  <c r="M224" i="5" s="1"/>
  <c r="N225" i="5"/>
  <c r="N224" i="5" s="1"/>
  <c r="Q225" i="5"/>
  <c r="Q224" i="5" s="1"/>
  <c r="R225" i="5"/>
  <c r="R224" i="5" s="1"/>
  <c r="S225" i="5"/>
  <c r="S224" i="5" s="1"/>
  <c r="V225" i="5"/>
  <c r="V224" i="5" s="1"/>
  <c r="J228" i="5"/>
  <c r="J227" i="5" s="1"/>
  <c r="L228" i="5"/>
  <c r="L227" i="5" s="1"/>
  <c r="M228" i="5"/>
  <c r="M227" i="5" s="1"/>
  <c r="N228" i="5"/>
  <c r="N227" i="5" s="1"/>
  <c r="Q228" i="5"/>
  <c r="Q227" i="5" s="1"/>
  <c r="S228" i="5"/>
  <c r="S227" i="5" s="1"/>
  <c r="V228" i="5"/>
  <c r="V227" i="5" s="1"/>
  <c r="K228" i="5"/>
  <c r="K227" i="5" s="1"/>
  <c r="R228" i="5"/>
  <c r="R227" i="5" s="1"/>
  <c r="K231" i="5"/>
  <c r="K230" i="5" s="1"/>
  <c r="L231" i="5"/>
  <c r="L230" i="5" s="1"/>
  <c r="N231" i="5"/>
  <c r="N230" i="5" s="1"/>
  <c r="Q231" i="5"/>
  <c r="Q230" i="5" s="1"/>
  <c r="R231" i="5"/>
  <c r="R230" i="5" s="1"/>
  <c r="S231" i="5"/>
  <c r="S230" i="5" s="1"/>
  <c r="V231" i="5"/>
  <c r="V230" i="5" s="1"/>
  <c r="J237" i="5"/>
  <c r="J236" i="5" s="1"/>
  <c r="M237" i="5"/>
  <c r="M236" i="5" s="1"/>
  <c r="N237" i="5"/>
  <c r="N236" i="5" s="1"/>
  <c r="Q237" i="5"/>
  <c r="S237" i="5"/>
  <c r="S236" i="5" s="1"/>
  <c r="V237" i="5"/>
  <c r="V236" i="5" s="1"/>
  <c r="L237" i="5"/>
  <c r="L236" i="5" s="1"/>
  <c r="J240" i="5"/>
  <c r="J239" i="5" s="1"/>
  <c r="K240" i="5"/>
  <c r="K239" i="5" s="1"/>
  <c r="L240" i="5"/>
  <c r="L239" i="5" s="1"/>
  <c r="N240" i="5"/>
  <c r="N239" i="5" s="1"/>
  <c r="Q240" i="5"/>
  <c r="Q239" i="5" s="1"/>
  <c r="R240" i="5"/>
  <c r="R239" i="5" s="1"/>
  <c r="S240" i="5"/>
  <c r="S239" i="5" s="1"/>
  <c r="V240" i="5"/>
  <c r="V239" i="5" s="1"/>
  <c r="K243" i="5"/>
  <c r="K242" i="5" s="1"/>
  <c r="M243" i="5"/>
  <c r="M242" i="5" s="1"/>
  <c r="N243" i="5"/>
  <c r="N242" i="5" s="1"/>
  <c r="R243" i="5"/>
  <c r="R242" i="5" s="1"/>
  <c r="S243" i="5"/>
  <c r="S242" i="5" s="1"/>
  <c r="J243" i="5"/>
  <c r="J242" i="5" s="1"/>
  <c r="L244" i="5"/>
  <c r="L243" i="5" s="1"/>
  <c r="L242" i="5" s="1"/>
  <c r="Q243" i="5"/>
  <c r="Q242" i="5" s="1"/>
  <c r="V243" i="5"/>
  <c r="V242" i="5" s="1"/>
  <c r="M255" i="5"/>
  <c r="M254" i="5" s="1"/>
  <c r="N255" i="5"/>
  <c r="N254" i="5" s="1"/>
  <c r="S255" i="5"/>
  <c r="S254" i="5" s="1"/>
  <c r="J255" i="5"/>
  <c r="J254" i="5" s="1"/>
  <c r="K255" i="5"/>
  <c r="K254" i="5" s="1"/>
  <c r="L255" i="5"/>
  <c r="L254" i="5" s="1"/>
  <c r="Q255" i="5"/>
  <c r="Q254" i="5" s="1"/>
  <c r="R255" i="5"/>
  <c r="R254" i="5" s="1"/>
  <c r="V255" i="5"/>
  <c r="V254" i="5" s="1"/>
  <c r="K261" i="5"/>
  <c r="K260" i="5" s="1"/>
  <c r="N261" i="5"/>
  <c r="N260" i="5" s="1"/>
  <c r="Q261" i="5"/>
  <c r="Q260" i="5" s="1"/>
  <c r="R261" i="5"/>
  <c r="R260" i="5" s="1"/>
  <c r="S261" i="5"/>
  <c r="S260" i="5" s="1"/>
  <c r="J261" i="5"/>
  <c r="J260" i="5" s="1"/>
  <c r="L261" i="5"/>
  <c r="L260" i="5" s="1"/>
  <c r="V261" i="5"/>
  <c r="V260" i="5" s="1"/>
  <c r="J267" i="5"/>
  <c r="M267" i="5"/>
  <c r="N267" i="5"/>
  <c r="S267" i="5"/>
  <c r="K267" i="5"/>
  <c r="L267" i="5"/>
  <c r="Q267" i="5"/>
  <c r="R267" i="5"/>
  <c r="V267" i="5"/>
  <c r="J269" i="5"/>
  <c r="K269" i="5"/>
  <c r="L269" i="5"/>
  <c r="M269" i="5"/>
  <c r="N269" i="5"/>
  <c r="Q269" i="5"/>
  <c r="R269" i="5"/>
  <c r="S269" i="5"/>
  <c r="V269" i="5"/>
  <c r="J272" i="5"/>
  <c r="J271" i="5" s="1"/>
  <c r="M272" i="5"/>
  <c r="M271" i="5" s="1"/>
  <c r="N272" i="5"/>
  <c r="N271" i="5" s="1"/>
  <c r="S272" i="5"/>
  <c r="S271" i="5" s="1"/>
  <c r="K272" i="5"/>
  <c r="K271" i="5" s="1"/>
  <c r="L272" i="5"/>
  <c r="L271" i="5" s="1"/>
  <c r="Q272" i="5"/>
  <c r="Q271" i="5" s="1"/>
  <c r="R272" i="5"/>
  <c r="R271" i="5" s="1"/>
  <c r="V272" i="5"/>
  <c r="V271" i="5" s="1"/>
  <c r="J275" i="5"/>
  <c r="J274" i="5" s="1"/>
  <c r="K275" i="5"/>
  <c r="K274" i="5" s="1"/>
  <c r="L275" i="5"/>
  <c r="L274" i="5" s="1"/>
  <c r="M275" i="5"/>
  <c r="M274" i="5" s="1"/>
  <c r="N275" i="5"/>
  <c r="N274" i="5" s="1"/>
  <c r="Q275" i="5"/>
  <c r="Q274" i="5" s="1"/>
  <c r="R275" i="5"/>
  <c r="R274" i="5" s="1"/>
  <c r="S275" i="5"/>
  <c r="S274" i="5" s="1"/>
  <c r="V275" i="5"/>
  <c r="V274" i="5" s="1"/>
  <c r="L280" i="5"/>
  <c r="M281" i="5"/>
  <c r="M280" i="5" s="1"/>
  <c r="K282" i="5"/>
  <c r="K281" i="5" s="1"/>
  <c r="K280" i="5" s="1"/>
  <c r="L282" i="5"/>
  <c r="Q282" i="5" s="1"/>
  <c r="R282" i="5"/>
  <c r="J287" i="5"/>
  <c r="J286" i="5" s="1"/>
  <c r="K287" i="5"/>
  <c r="K286" i="5" s="1"/>
  <c r="L287" i="5"/>
  <c r="L286" i="5" s="1"/>
  <c r="M287" i="5"/>
  <c r="M286" i="5" s="1"/>
  <c r="N287" i="5"/>
  <c r="N286" i="5" s="1"/>
  <c r="Q287" i="5"/>
  <c r="Q286" i="5" s="1"/>
  <c r="R287" i="5"/>
  <c r="R286" i="5" s="1"/>
  <c r="S287" i="5"/>
  <c r="S286" i="5" s="1"/>
  <c r="V287" i="5"/>
  <c r="V286" i="5" s="1"/>
  <c r="J290" i="5"/>
  <c r="M290" i="5"/>
  <c r="N290" i="5"/>
  <c r="S290" i="5"/>
  <c r="K291" i="5"/>
  <c r="K290" i="5" s="1"/>
  <c r="L291" i="5"/>
  <c r="L290" i="5" s="1"/>
  <c r="Q290" i="5"/>
  <c r="R290" i="5"/>
  <c r="V290" i="5"/>
  <c r="J292" i="5"/>
  <c r="M292" i="5"/>
  <c r="N292" i="5"/>
  <c r="S292" i="5"/>
  <c r="K292" i="5"/>
  <c r="L292" i="5"/>
  <c r="Q292" i="5"/>
  <c r="R292" i="5"/>
  <c r="V292" i="5"/>
  <c r="J300" i="5"/>
  <c r="J299" i="5" s="1"/>
  <c r="K300" i="5"/>
  <c r="K299" i="5" s="1"/>
  <c r="L300" i="5"/>
  <c r="L299" i="5" s="1"/>
  <c r="M300" i="5"/>
  <c r="M299" i="5" s="1"/>
  <c r="N300" i="5"/>
  <c r="N299" i="5" s="1"/>
  <c r="Q300" i="5"/>
  <c r="Q299" i="5" s="1"/>
  <c r="R300" i="5"/>
  <c r="R299" i="5" s="1"/>
  <c r="S300" i="5"/>
  <c r="S299" i="5" s="1"/>
  <c r="V300" i="5"/>
  <c r="V299" i="5" s="1"/>
  <c r="K303" i="5"/>
  <c r="L303" i="5"/>
  <c r="M303" i="5"/>
  <c r="N303" i="5"/>
  <c r="Q303" i="5"/>
  <c r="R303" i="5"/>
  <c r="S303" i="5"/>
  <c r="V303" i="5"/>
  <c r="K305" i="5"/>
  <c r="L305" i="5"/>
  <c r="M305" i="5"/>
  <c r="N305" i="5"/>
  <c r="Q305" i="5"/>
  <c r="R305" i="5"/>
  <c r="S305" i="5"/>
  <c r="V305" i="5"/>
  <c r="J309" i="5"/>
  <c r="J308" i="5" s="1"/>
  <c r="J307" i="5" s="1"/>
  <c r="M309" i="5"/>
  <c r="M308" i="5" s="1"/>
  <c r="M307" i="5" s="1"/>
  <c r="N309" i="5"/>
  <c r="N308" i="5" s="1"/>
  <c r="N307" i="5" s="1"/>
  <c r="S309" i="5"/>
  <c r="S308" i="5" s="1"/>
  <c r="S307" i="5" s="1"/>
  <c r="K309" i="5"/>
  <c r="K308" i="5" s="1"/>
  <c r="K307" i="5" s="1"/>
  <c r="L309" i="5"/>
  <c r="L308" i="5" s="1"/>
  <c r="L307" i="5" s="1"/>
  <c r="Q309" i="5"/>
  <c r="Q308" i="5" s="1"/>
  <c r="Q307" i="5" s="1"/>
  <c r="R309" i="5"/>
  <c r="R308" i="5" s="1"/>
  <c r="R307" i="5" s="1"/>
  <c r="V309" i="5"/>
  <c r="V308" i="5" s="1"/>
  <c r="V307" i="5" s="1"/>
  <c r="K314" i="5"/>
  <c r="K313" i="5" s="1"/>
  <c r="K312" i="5" s="1"/>
  <c r="L314" i="5"/>
  <c r="L313" i="5" s="1"/>
  <c r="L312" i="5" s="1"/>
  <c r="M314" i="5"/>
  <c r="M313" i="5" s="1"/>
  <c r="M312" i="5" s="1"/>
  <c r="N314" i="5"/>
  <c r="N313" i="5" s="1"/>
  <c r="N312" i="5" s="1"/>
  <c r="Q314" i="5"/>
  <c r="Q313" i="5" s="1"/>
  <c r="Q312" i="5" s="1"/>
  <c r="R314" i="5"/>
  <c r="R313" i="5" s="1"/>
  <c r="R312" i="5" s="1"/>
  <c r="S314" i="5"/>
  <c r="S313" i="5" s="1"/>
  <c r="S312" i="5" s="1"/>
  <c r="V314" i="5"/>
  <c r="V313" i="5" s="1"/>
  <c r="V312" i="5" s="1"/>
  <c r="J319" i="5"/>
  <c r="J318" i="5" s="1"/>
  <c r="J317" i="5" s="1"/>
  <c r="M319" i="5"/>
  <c r="M318" i="5" s="1"/>
  <c r="M317" i="5" s="1"/>
  <c r="N319" i="5"/>
  <c r="N318" i="5" s="1"/>
  <c r="N317" i="5" s="1"/>
  <c r="S319" i="5"/>
  <c r="S318" i="5" s="1"/>
  <c r="S317" i="5" s="1"/>
  <c r="K319" i="5"/>
  <c r="K318" i="5" s="1"/>
  <c r="K317" i="5" s="1"/>
  <c r="L319" i="5"/>
  <c r="L318" i="5" s="1"/>
  <c r="L317" i="5" s="1"/>
  <c r="Q319" i="5"/>
  <c r="Q318" i="5" s="1"/>
  <c r="Q317" i="5" s="1"/>
  <c r="R319" i="5"/>
  <c r="R318" i="5" s="1"/>
  <c r="R317" i="5" s="1"/>
  <c r="V319" i="5"/>
  <c r="V318" i="5" s="1"/>
  <c r="V317" i="5" s="1"/>
  <c r="J324" i="5"/>
  <c r="J323" i="5" s="1"/>
  <c r="J322" i="5" s="1"/>
  <c r="L324" i="5"/>
  <c r="L323" i="5" s="1"/>
  <c r="L322" i="5" s="1"/>
  <c r="M324" i="5"/>
  <c r="M323" i="5" s="1"/>
  <c r="M322" i="5" s="1"/>
  <c r="N324" i="5"/>
  <c r="N323" i="5" s="1"/>
  <c r="N322" i="5" s="1"/>
  <c r="Q324" i="5"/>
  <c r="Q323" i="5" s="1"/>
  <c r="Q322" i="5" s="1"/>
  <c r="R324" i="5"/>
  <c r="R323" i="5" s="1"/>
  <c r="R322" i="5" s="1"/>
  <c r="S324" i="5"/>
  <c r="S323" i="5" s="1"/>
  <c r="S322" i="5" s="1"/>
  <c r="V324" i="5"/>
  <c r="V323" i="5" s="1"/>
  <c r="V322" i="5" s="1"/>
  <c r="J328" i="5"/>
  <c r="J327" i="5" s="1"/>
  <c r="K328" i="5"/>
  <c r="K327" i="5" s="1"/>
  <c r="L328" i="5"/>
  <c r="L327" i="5" s="1"/>
  <c r="M328" i="5"/>
  <c r="M327" i="5" s="1"/>
  <c r="N328" i="5"/>
  <c r="N327" i="5" s="1"/>
  <c r="Q328" i="5"/>
  <c r="Q327" i="5" s="1"/>
  <c r="R328" i="5"/>
  <c r="R327" i="5" s="1"/>
  <c r="S328" i="5"/>
  <c r="S327" i="5" s="1"/>
  <c r="V328" i="5"/>
  <c r="V327" i="5" s="1"/>
  <c r="M336" i="5"/>
  <c r="M335" i="5" s="1"/>
  <c r="M334" i="5" s="1"/>
  <c r="N336" i="5"/>
  <c r="N335" i="5" s="1"/>
  <c r="N334" i="5" s="1"/>
  <c r="S336" i="5"/>
  <c r="S335" i="5" s="1"/>
  <c r="S334" i="5" s="1"/>
  <c r="J336" i="5"/>
  <c r="J335" i="5" s="1"/>
  <c r="J334" i="5" s="1"/>
  <c r="K336" i="5"/>
  <c r="K335" i="5" s="1"/>
  <c r="K334" i="5" s="1"/>
  <c r="L336" i="5"/>
  <c r="L335" i="5" s="1"/>
  <c r="L334" i="5" s="1"/>
  <c r="Q336" i="5"/>
  <c r="Q335" i="5" s="1"/>
  <c r="Q334" i="5" s="1"/>
  <c r="R336" i="5"/>
  <c r="R335" i="5" s="1"/>
  <c r="R334" i="5" s="1"/>
  <c r="V336" i="5"/>
  <c r="V335" i="5" s="1"/>
  <c r="V334" i="5" s="1"/>
  <c r="J343" i="5"/>
  <c r="J342" i="5" s="1"/>
  <c r="J341" i="5" s="1"/>
  <c r="K343" i="5"/>
  <c r="K342" i="5" s="1"/>
  <c r="K341" i="5" s="1"/>
  <c r="L343" i="5"/>
  <c r="L342" i="5" s="1"/>
  <c r="L341" i="5" s="1"/>
  <c r="M343" i="5"/>
  <c r="M342" i="5" s="1"/>
  <c r="M341" i="5" s="1"/>
  <c r="N343" i="5"/>
  <c r="N342" i="5" s="1"/>
  <c r="N341" i="5" s="1"/>
  <c r="Q343" i="5"/>
  <c r="Q342" i="5" s="1"/>
  <c r="Q341" i="5" s="1"/>
  <c r="R343" i="5"/>
  <c r="R342" i="5" s="1"/>
  <c r="R341" i="5" s="1"/>
  <c r="S343" i="5"/>
  <c r="S342" i="5" s="1"/>
  <c r="S341" i="5" s="1"/>
  <c r="V343" i="5"/>
  <c r="V342" i="5" s="1"/>
  <c r="V341" i="5" s="1"/>
  <c r="J352" i="5"/>
  <c r="K352" i="5"/>
  <c r="L352" i="5"/>
  <c r="M352" i="5"/>
  <c r="N352" i="5"/>
  <c r="Q352" i="5"/>
  <c r="R352" i="5"/>
  <c r="S352" i="5"/>
  <c r="V352" i="5"/>
  <c r="J355" i="5"/>
  <c r="J358" i="5"/>
  <c r="J357" i="5" s="1"/>
  <c r="J356" i="5" s="1"/>
  <c r="K358" i="5"/>
  <c r="K357" i="5" s="1"/>
  <c r="K356" i="5" s="1"/>
  <c r="L358" i="5"/>
  <c r="L357" i="5" s="1"/>
  <c r="L356" i="5" s="1"/>
  <c r="M358" i="5"/>
  <c r="M357" i="5" s="1"/>
  <c r="M356" i="5" s="1"/>
  <c r="N358" i="5"/>
  <c r="N357" i="5" s="1"/>
  <c r="N356" i="5" s="1"/>
  <c r="Q358" i="5"/>
  <c r="Q357" i="5" s="1"/>
  <c r="Q356" i="5" s="1"/>
  <c r="R358" i="5"/>
  <c r="R357" i="5" s="1"/>
  <c r="R356" i="5" s="1"/>
  <c r="S358" i="5"/>
  <c r="S357" i="5" s="1"/>
  <c r="S356" i="5" s="1"/>
  <c r="V358" i="5"/>
  <c r="V357" i="5" s="1"/>
  <c r="V356" i="5" s="1"/>
  <c r="K367" i="5"/>
  <c r="K366" i="5" s="1"/>
  <c r="L367" i="5"/>
  <c r="M367" i="5"/>
  <c r="N367" i="5"/>
  <c r="N366" i="5" s="1"/>
  <c r="Q367" i="5"/>
  <c r="Q366" i="5" s="1"/>
  <c r="R367" i="5"/>
  <c r="S367" i="5"/>
  <c r="V367" i="5"/>
  <c r="L369" i="5"/>
  <c r="M369" i="5"/>
  <c r="R369" i="5"/>
  <c r="S369" i="5"/>
  <c r="V369" i="5"/>
  <c r="J374" i="5"/>
  <c r="J373" i="5" s="1"/>
  <c r="L374" i="5"/>
  <c r="L373" i="5" s="1"/>
  <c r="M374" i="5"/>
  <c r="M373" i="5" s="1"/>
  <c r="N374" i="5"/>
  <c r="N373" i="5" s="1"/>
  <c r="Q374" i="5"/>
  <c r="Q373" i="5" s="1"/>
  <c r="S374" i="5"/>
  <c r="S373" i="5" s="1"/>
  <c r="V374" i="5"/>
  <c r="V373" i="5" s="1"/>
  <c r="K374" i="5"/>
  <c r="K373" i="5" s="1"/>
  <c r="R374" i="5"/>
  <c r="R373" i="5" s="1"/>
  <c r="M377" i="5"/>
  <c r="N377" i="5"/>
  <c r="Q377" i="5"/>
  <c r="S377" i="5"/>
  <c r="L377" i="5"/>
  <c r="V377" i="5"/>
  <c r="M379" i="5"/>
  <c r="N379" i="5"/>
  <c r="S379" i="5"/>
  <c r="K379" i="5"/>
  <c r="L379" i="5"/>
  <c r="Q379" i="5"/>
  <c r="R379" i="5"/>
  <c r="V379" i="5"/>
  <c r="J382" i="5"/>
  <c r="K382" i="5"/>
  <c r="L382" i="5"/>
  <c r="M382" i="5"/>
  <c r="N382" i="5"/>
  <c r="J384" i="5"/>
  <c r="K384" i="5"/>
  <c r="L384" i="5"/>
  <c r="M384" i="5"/>
  <c r="N384" i="5"/>
  <c r="J401" i="5"/>
  <c r="K401" i="5"/>
  <c r="L401" i="5"/>
  <c r="M401" i="5"/>
  <c r="N401" i="5"/>
  <c r="Q401" i="5"/>
  <c r="R401" i="5"/>
  <c r="S401" i="5"/>
  <c r="V401" i="5"/>
  <c r="N407" i="5"/>
  <c r="N406" i="5" s="1"/>
  <c r="J408" i="5"/>
  <c r="J407" i="5" s="1"/>
  <c r="J406" i="5" s="1"/>
  <c r="K408" i="5"/>
  <c r="K407" i="5" s="1"/>
  <c r="K406" i="5" s="1"/>
  <c r="L408" i="5"/>
  <c r="L407" i="5" s="1"/>
  <c r="L406" i="5" s="1"/>
  <c r="M408" i="5"/>
  <c r="M407" i="5" s="1"/>
  <c r="M406" i="5" s="1"/>
  <c r="Q408" i="5"/>
  <c r="Q407" i="5" s="1"/>
  <c r="Q406" i="5" s="1"/>
  <c r="R408" i="5"/>
  <c r="R407" i="5" s="1"/>
  <c r="R406" i="5" s="1"/>
  <c r="S408" i="5"/>
  <c r="S407" i="5" s="1"/>
  <c r="S406" i="5" s="1"/>
  <c r="V408" i="5"/>
  <c r="V407" i="5" s="1"/>
  <c r="V406" i="5" s="1"/>
  <c r="M413" i="5"/>
  <c r="N413" i="5"/>
  <c r="K413" i="5"/>
  <c r="L413" i="5"/>
  <c r="M415" i="5"/>
  <c r="N415" i="5"/>
  <c r="K415" i="5"/>
  <c r="L415" i="5"/>
  <c r="K417" i="5"/>
  <c r="L417" i="5"/>
  <c r="M417" i="5"/>
  <c r="N417" i="5"/>
  <c r="J420" i="5"/>
  <c r="K420" i="5"/>
  <c r="L420" i="5"/>
  <c r="M420" i="5"/>
  <c r="N420" i="5"/>
  <c r="Q420" i="5"/>
  <c r="R420" i="5"/>
  <c r="S420" i="5"/>
  <c r="V420" i="5"/>
  <c r="J422" i="5"/>
  <c r="M422" i="5"/>
  <c r="N422" i="5"/>
  <c r="S422" i="5"/>
  <c r="K422" i="5"/>
  <c r="L422" i="5"/>
  <c r="Q422" i="5"/>
  <c r="R422" i="5"/>
  <c r="V422" i="5"/>
  <c r="J424" i="5"/>
  <c r="K424" i="5"/>
  <c r="L424" i="5"/>
  <c r="M424" i="5"/>
  <c r="N424" i="5"/>
  <c r="Q424" i="5"/>
  <c r="R424" i="5"/>
  <c r="S424" i="5"/>
  <c r="V424" i="5"/>
  <c r="J426" i="5"/>
  <c r="K426" i="5"/>
  <c r="L426" i="5"/>
  <c r="M426" i="5"/>
  <c r="N426" i="5"/>
  <c r="Q426" i="5"/>
  <c r="R426" i="5"/>
  <c r="S426" i="5"/>
  <c r="V426" i="5"/>
  <c r="J432" i="5"/>
  <c r="J431" i="5" s="1"/>
  <c r="K432" i="5"/>
  <c r="K431" i="5" s="1"/>
  <c r="L432" i="5"/>
  <c r="L431" i="5" s="1"/>
  <c r="M432" i="5"/>
  <c r="M431" i="5" s="1"/>
  <c r="N432" i="5"/>
  <c r="N431" i="5" s="1"/>
  <c r="Q432" i="5"/>
  <c r="Q431" i="5" s="1"/>
  <c r="R432" i="5"/>
  <c r="R431" i="5" s="1"/>
  <c r="S432" i="5"/>
  <c r="S431" i="5" s="1"/>
  <c r="V432" i="5"/>
  <c r="V431" i="5" s="1"/>
  <c r="M440" i="5"/>
  <c r="N440" i="5"/>
  <c r="Q440" i="5"/>
  <c r="S440" i="5"/>
  <c r="R440" i="5"/>
  <c r="V440" i="5"/>
  <c r="L442" i="5"/>
  <c r="M442" i="5"/>
  <c r="N442" i="5"/>
  <c r="Q442" i="5"/>
  <c r="S442" i="5"/>
  <c r="V442" i="5"/>
  <c r="X443" i="5" s="1"/>
  <c r="X442" i="5" s="1"/>
  <c r="X439" i="5" s="1"/>
  <c r="X438" i="5" s="1"/>
  <c r="X333" i="5" s="1"/>
  <c r="X487" i="5" s="1"/>
  <c r="K442" i="5"/>
  <c r="R442" i="5"/>
  <c r="J448" i="5"/>
  <c r="K448" i="5"/>
  <c r="L448" i="5"/>
  <c r="M448" i="5"/>
  <c r="N448" i="5"/>
  <c r="Q448" i="5"/>
  <c r="R448" i="5"/>
  <c r="S448" i="5"/>
  <c r="V448" i="5"/>
  <c r="J450" i="5"/>
  <c r="K450" i="5"/>
  <c r="L450" i="5"/>
  <c r="M450" i="5"/>
  <c r="N450" i="5"/>
  <c r="Q450" i="5"/>
  <c r="R450" i="5"/>
  <c r="S450" i="5"/>
  <c r="V450" i="5"/>
  <c r="J459" i="5"/>
  <c r="J458" i="5" s="1"/>
  <c r="J457" i="5" s="1"/>
  <c r="K459" i="5"/>
  <c r="K458" i="5" s="1"/>
  <c r="K457" i="5" s="1"/>
  <c r="L459" i="5"/>
  <c r="L458" i="5" s="1"/>
  <c r="L457" i="5" s="1"/>
  <c r="M459" i="5"/>
  <c r="M458" i="5" s="1"/>
  <c r="M457" i="5" s="1"/>
  <c r="N459" i="5"/>
  <c r="N458" i="5" s="1"/>
  <c r="N457" i="5" s="1"/>
  <c r="Q459" i="5"/>
  <c r="Q458" i="5" s="1"/>
  <c r="Q457" i="5" s="1"/>
  <c r="R459" i="5"/>
  <c r="R458" i="5" s="1"/>
  <c r="R457" i="5" s="1"/>
  <c r="S459" i="5"/>
  <c r="S458" i="5" s="1"/>
  <c r="S457" i="5" s="1"/>
  <c r="V459" i="5"/>
  <c r="V458" i="5" s="1"/>
  <c r="V457" i="5" s="1"/>
  <c r="J461" i="5"/>
  <c r="J460" i="5" s="1"/>
  <c r="K461" i="5"/>
  <c r="K460" i="5" s="1"/>
  <c r="L461" i="5"/>
  <c r="L460" i="5" s="1"/>
  <c r="M461" i="5"/>
  <c r="M460" i="5" s="1"/>
  <c r="N461" i="5"/>
  <c r="N460" i="5" s="1"/>
  <c r="Q461" i="5"/>
  <c r="Q460" i="5" s="1"/>
  <c r="R461" i="5"/>
  <c r="R460" i="5" s="1"/>
  <c r="S461" i="5"/>
  <c r="S460" i="5" s="1"/>
  <c r="V461" i="5"/>
  <c r="V460" i="5" s="1"/>
  <c r="J469" i="5"/>
  <c r="J468" i="5" s="1"/>
  <c r="J456" i="5" s="1"/>
  <c r="K469" i="5"/>
  <c r="K468" i="5" s="1"/>
  <c r="K456" i="5" s="1"/>
  <c r="L469" i="5"/>
  <c r="L468" i="5" s="1"/>
  <c r="L456" i="5" s="1"/>
  <c r="M469" i="5"/>
  <c r="M468" i="5" s="1"/>
  <c r="M456" i="5" s="1"/>
  <c r="N469" i="5"/>
  <c r="N468" i="5" s="1"/>
  <c r="N456" i="5" s="1"/>
  <c r="Q469" i="5"/>
  <c r="Q468" i="5" s="1"/>
  <c r="Q456" i="5" s="1"/>
  <c r="R469" i="5"/>
  <c r="R468" i="5" s="1"/>
  <c r="R456" i="5" s="1"/>
  <c r="S469" i="5"/>
  <c r="S468" i="5" s="1"/>
  <c r="S456" i="5" s="1"/>
  <c r="V469" i="5"/>
  <c r="V468" i="5" s="1"/>
  <c r="V456" i="5" s="1"/>
  <c r="J472" i="5"/>
  <c r="J471" i="5" s="1"/>
  <c r="K472" i="5"/>
  <c r="K471" i="5" s="1"/>
  <c r="L472" i="5"/>
  <c r="L471" i="5" s="1"/>
  <c r="M472" i="5"/>
  <c r="M471" i="5" s="1"/>
  <c r="N472" i="5"/>
  <c r="N471" i="5" s="1"/>
  <c r="Q472" i="5"/>
  <c r="Q471" i="5" s="1"/>
  <c r="R472" i="5"/>
  <c r="R471" i="5" s="1"/>
  <c r="S472" i="5"/>
  <c r="S471" i="5" s="1"/>
  <c r="V472" i="5"/>
  <c r="V471" i="5" s="1"/>
  <c r="J475" i="5"/>
  <c r="J474" i="5" s="1"/>
  <c r="K475" i="5"/>
  <c r="K474" i="5" s="1"/>
  <c r="L475" i="5"/>
  <c r="L474" i="5" s="1"/>
  <c r="M475" i="5"/>
  <c r="M474" i="5" s="1"/>
  <c r="N475" i="5"/>
  <c r="N474" i="5" s="1"/>
  <c r="Q475" i="5"/>
  <c r="Q474" i="5" s="1"/>
  <c r="R475" i="5"/>
  <c r="R474" i="5" s="1"/>
  <c r="S475" i="5"/>
  <c r="S474" i="5" s="1"/>
  <c r="V475" i="5"/>
  <c r="V474" i="5" s="1"/>
  <c r="J479" i="5"/>
  <c r="J478" i="5" s="1"/>
  <c r="K479" i="5"/>
  <c r="K478" i="5" s="1"/>
  <c r="L479" i="5"/>
  <c r="L478" i="5" s="1"/>
  <c r="M479" i="5"/>
  <c r="M478" i="5" s="1"/>
  <c r="N479" i="5"/>
  <c r="N478" i="5" s="1"/>
  <c r="Q479" i="5"/>
  <c r="Q478" i="5" s="1"/>
  <c r="R479" i="5"/>
  <c r="R478" i="5" s="1"/>
  <c r="S479" i="5"/>
  <c r="S478" i="5" s="1"/>
  <c r="V479" i="5"/>
  <c r="V478" i="5" s="1"/>
  <c r="J482" i="5"/>
  <c r="J481" i="5" s="1"/>
  <c r="K482" i="5"/>
  <c r="K481" i="5" s="1"/>
  <c r="L482" i="5"/>
  <c r="L481" i="5" s="1"/>
  <c r="M482" i="5"/>
  <c r="M481" i="5" s="1"/>
  <c r="N482" i="5"/>
  <c r="N481" i="5" s="1"/>
  <c r="Q482" i="5"/>
  <c r="Q481" i="5" s="1"/>
  <c r="R482" i="5"/>
  <c r="R481" i="5" s="1"/>
  <c r="S482" i="5"/>
  <c r="S481" i="5" s="1"/>
  <c r="V482" i="5"/>
  <c r="V481" i="5" s="1"/>
  <c r="L19" i="3"/>
  <c r="L18" i="3" s="1"/>
  <c r="O19" i="3"/>
  <c r="O18" i="3" s="1"/>
  <c r="R19" i="3"/>
  <c r="R18" i="3" s="1"/>
  <c r="O22" i="3"/>
  <c r="O21" i="3" s="1"/>
  <c r="L25" i="3"/>
  <c r="L24" i="3" s="1"/>
  <c r="O25" i="3"/>
  <c r="O24" i="3" s="1"/>
  <c r="R25" i="3"/>
  <c r="R24" i="3" s="1"/>
  <c r="L28" i="3"/>
  <c r="L27" i="3" s="1"/>
  <c r="O28" i="3"/>
  <c r="O27" i="3" s="1"/>
  <c r="R28" i="3"/>
  <c r="R27" i="3" s="1"/>
  <c r="L31" i="3"/>
  <c r="L30" i="3" s="1"/>
  <c r="O31" i="3"/>
  <c r="O30" i="3" s="1"/>
  <c r="R31" i="3"/>
  <c r="R30" i="3" s="1"/>
  <c r="L39" i="3"/>
  <c r="L38" i="3" s="1"/>
  <c r="O39" i="3"/>
  <c r="O38" i="3" s="1"/>
  <c r="R39" i="3"/>
  <c r="R38" i="3" s="1"/>
  <c r="O42" i="3"/>
  <c r="O41" i="3" s="1"/>
  <c r="R42" i="3"/>
  <c r="R41" i="3" s="1"/>
  <c r="L45" i="3"/>
  <c r="L44" i="3" s="1"/>
  <c r="O45" i="3"/>
  <c r="O44" i="3" s="1"/>
  <c r="R45" i="3"/>
  <c r="R44" i="3" s="1"/>
  <c r="L48" i="3"/>
  <c r="L47" i="3" s="1"/>
  <c r="O48" i="3"/>
  <c r="O47" i="3" s="1"/>
  <c r="R48" i="3"/>
  <c r="R47" i="3" s="1"/>
  <c r="O51" i="3"/>
  <c r="O50" i="3" s="1"/>
  <c r="R51" i="3"/>
  <c r="R50" i="3" s="1"/>
  <c r="L54" i="3"/>
  <c r="L53" i="3" s="1"/>
  <c r="O54" i="3"/>
  <c r="O53" i="3" s="1"/>
  <c r="R54" i="3"/>
  <c r="R53" i="3" s="1"/>
  <c r="O59" i="3"/>
  <c r="O58" i="3" s="1"/>
  <c r="R59" i="3"/>
  <c r="R58" i="3" s="1"/>
  <c r="L62" i="3"/>
  <c r="L61" i="3" s="1"/>
  <c r="O62" i="3"/>
  <c r="O61" i="3" s="1"/>
  <c r="R62" i="3"/>
  <c r="R61" i="3" s="1"/>
  <c r="L65" i="3"/>
  <c r="L64" i="3" s="1"/>
  <c r="O65" i="3"/>
  <c r="O64" i="3" s="1"/>
  <c r="R65" i="3"/>
  <c r="R64" i="3" s="1"/>
  <c r="L68" i="3"/>
  <c r="O68" i="3"/>
  <c r="Q68" i="3" s="1"/>
  <c r="R68" i="3"/>
  <c r="L72" i="3"/>
  <c r="N72" i="3" s="1"/>
  <c r="N67" i="3" s="1"/>
  <c r="N57" i="3" s="1"/>
  <c r="N56" i="3" s="1"/>
  <c r="O72" i="3"/>
  <c r="Q72" i="3" s="1"/>
  <c r="R72" i="3"/>
  <c r="L75" i="3"/>
  <c r="L74" i="3" s="1"/>
  <c r="O75" i="3"/>
  <c r="O74" i="3" s="1"/>
  <c r="R75" i="3"/>
  <c r="R74" i="3" s="1"/>
  <c r="L81" i="3"/>
  <c r="L80" i="3" s="1"/>
  <c r="L79" i="3" s="1"/>
  <c r="L78" i="3" s="1"/>
  <c r="O81" i="3"/>
  <c r="O80" i="3" s="1"/>
  <c r="O79" i="3" s="1"/>
  <c r="O78" i="3" s="1"/>
  <c r="R81" i="3"/>
  <c r="R80" i="3" s="1"/>
  <c r="R79" i="3" s="1"/>
  <c r="R78" i="3" s="1"/>
  <c r="O85" i="3"/>
  <c r="O84" i="3" s="1"/>
  <c r="O83" i="3" s="1"/>
  <c r="L85" i="3"/>
  <c r="L84" i="3" s="1"/>
  <c r="L83" i="3" s="1"/>
  <c r="R85" i="3"/>
  <c r="R84" i="3" s="1"/>
  <c r="R83" i="3" s="1"/>
  <c r="L90" i="3"/>
  <c r="O90" i="3"/>
  <c r="R90" i="3"/>
  <c r="L92" i="3"/>
  <c r="O92" i="3"/>
  <c r="R92" i="3"/>
  <c r="L95" i="3"/>
  <c r="L94" i="3" s="1"/>
  <c r="O95" i="3"/>
  <c r="O94" i="3" s="1"/>
  <c r="R95" i="3"/>
  <c r="R94" i="3" s="1"/>
  <c r="L98" i="3"/>
  <c r="L97" i="3" s="1"/>
  <c r="O98" i="3"/>
  <c r="O97" i="3" s="1"/>
  <c r="R98" i="3"/>
  <c r="R97" i="3" s="1"/>
  <c r="L104" i="3"/>
  <c r="L103" i="3" s="1"/>
  <c r="L102" i="3" s="1"/>
  <c r="O104" i="3"/>
  <c r="O103" i="3" s="1"/>
  <c r="O102" i="3" s="1"/>
  <c r="R104" i="3"/>
  <c r="R103" i="3" s="1"/>
  <c r="R102" i="3" s="1"/>
  <c r="L128" i="3"/>
  <c r="D20" i="4"/>
  <c r="E20" i="4"/>
  <c r="F20" i="4"/>
  <c r="G20" i="4"/>
  <c r="H20" i="4"/>
  <c r="I20" i="4"/>
  <c r="J20" i="4"/>
  <c r="K20" i="4"/>
  <c r="L133" i="3"/>
  <c r="L132" i="3" s="1"/>
  <c r="L131" i="3" s="1"/>
  <c r="L130" i="3" s="1"/>
  <c r="L20" i="4" s="1"/>
  <c r="M20" i="4"/>
  <c r="N20" i="4"/>
  <c r="O20" i="4"/>
  <c r="P20" i="4"/>
  <c r="O133" i="3"/>
  <c r="O132" i="3" s="1"/>
  <c r="O131" i="3" s="1"/>
  <c r="O130" i="3" s="1"/>
  <c r="S20" i="4" s="1"/>
  <c r="T20" i="4"/>
  <c r="U20" i="4"/>
  <c r="R133" i="3"/>
  <c r="R132" i="3" s="1"/>
  <c r="R131" i="3" s="1"/>
  <c r="R130" i="3" s="1"/>
  <c r="L139" i="3"/>
  <c r="L138" i="3" s="1"/>
  <c r="L137" i="3" s="1"/>
  <c r="L136" i="3" s="1"/>
  <c r="O139" i="3"/>
  <c r="O138" i="3" s="1"/>
  <c r="O137" i="3" s="1"/>
  <c r="O136" i="3" s="1"/>
  <c r="R139" i="3"/>
  <c r="R138" i="3" s="1"/>
  <c r="R137" i="3" s="1"/>
  <c r="R136" i="3" s="1"/>
  <c r="L143" i="3"/>
  <c r="L142" i="3" s="1"/>
  <c r="L141" i="3" s="1"/>
  <c r="O143" i="3"/>
  <c r="O142" i="3" s="1"/>
  <c r="O141" i="3" s="1"/>
  <c r="R143" i="3"/>
  <c r="R142" i="3" s="1"/>
  <c r="L145" i="3"/>
  <c r="L144" i="3" s="1"/>
  <c r="O145" i="3"/>
  <c r="O144" i="3" s="1"/>
  <c r="R145" i="3"/>
  <c r="R144" i="3" s="1"/>
  <c r="L154" i="3"/>
  <c r="L153" i="3" s="1"/>
  <c r="L152" i="3" s="1"/>
  <c r="L151" i="3" s="1"/>
  <c r="O154" i="3"/>
  <c r="O153" i="3" s="1"/>
  <c r="O152" i="3" s="1"/>
  <c r="O151" i="3" s="1"/>
  <c r="R154" i="3"/>
  <c r="R153" i="3" s="1"/>
  <c r="R152" i="3" s="1"/>
  <c r="R151" i="3" s="1"/>
  <c r="L159" i="3"/>
  <c r="L158" i="3" s="1"/>
  <c r="L157" i="3" s="1"/>
  <c r="O159" i="3"/>
  <c r="O158" i="3" s="1"/>
  <c r="O157" i="3" s="1"/>
  <c r="R159" i="3"/>
  <c r="R158" i="3" s="1"/>
  <c r="R157" i="3" s="1"/>
  <c r="O163" i="3"/>
  <c r="R163" i="3"/>
  <c r="O165" i="3"/>
  <c r="R165" i="3"/>
  <c r="L170" i="3"/>
  <c r="L172" i="3"/>
  <c r="O175" i="3"/>
  <c r="R175" i="3"/>
  <c r="L177" i="3"/>
  <c r="O177" i="3"/>
  <c r="R177" i="3"/>
  <c r="O180" i="3"/>
  <c r="R180" i="3"/>
  <c r="L182" i="3"/>
  <c r="O182" i="3"/>
  <c r="R182" i="3"/>
  <c r="O185" i="3"/>
  <c r="R185" i="3"/>
  <c r="L187" i="3"/>
  <c r="O187" i="3"/>
  <c r="R187" i="3"/>
  <c r="D18" i="4"/>
  <c r="E18" i="4"/>
  <c r="F18" i="4"/>
  <c r="G18" i="4"/>
  <c r="I18" i="4"/>
  <c r="J18" i="4"/>
  <c r="K18" i="4"/>
  <c r="L192" i="3"/>
  <c r="L191" i="3" s="1"/>
  <c r="L190" i="3" s="1"/>
  <c r="L189" i="3" s="1"/>
  <c r="L18" i="4" s="1"/>
  <c r="N18" i="4"/>
  <c r="O18" i="4"/>
  <c r="P18" i="4"/>
  <c r="O192" i="3"/>
  <c r="O191" i="3" s="1"/>
  <c r="O190" i="3" s="1"/>
  <c r="O189" i="3" s="1"/>
  <c r="S18" i="4" s="1"/>
  <c r="U18" i="4"/>
  <c r="R192" i="3"/>
  <c r="R191" i="3" s="1"/>
  <c r="R190" i="3" s="1"/>
  <c r="R189" i="3" s="1"/>
  <c r="H18" i="4"/>
  <c r="M18" i="4"/>
  <c r="T18" i="4"/>
  <c r="L198" i="3"/>
  <c r="O198" i="3"/>
  <c r="R198" i="3"/>
  <c r="L200" i="3"/>
  <c r="O200" i="3"/>
  <c r="R200" i="3"/>
  <c r="L208" i="3"/>
  <c r="L211" i="3"/>
  <c r="L210" i="3" s="1"/>
  <c r="O211" i="3"/>
  <c r="O210" i="3" s="1"/>
  <c r="R211" i="3"/>
  <c r="R210" i="3" s="1"/>
  <c r="L214" i="3"/>
  <c r="O214" i="3"/>
  <c r="R214" i="3"/>
  <c r="L216" i="3"/>
  <c r="O216" i="3"/>
  <c r="R216" i="3"/>
  <c r="L218" i="3"/>
  <c r="O218" i="3"/>
  <c r="R218" i="3"/>
  <c r="L220" i="3"/>
  <c r="O220" i="3"/>
  <c r="R220" i="3"/>
  <c r="L226" i="3"/>
  <c r="L225" i="3" s="1"/>
  <c r="O226" i="3"/>
  <c r="O225" i="3" s="1"/>
  <c r="R226" i="3"/>
  <c r="R225" i="3" s="1"/>
  <c r="D26" i="4"/>
  <c r="D24" i="4" s="1"/>
  <c r="E26" i="4"/>
  <c r="E24" i="4" s="1"/>
  <c r="O232" i="3"/>
  <c r="O231" i="3" s="1"/>
  <c r="O230" i="3" s="1"/>
  <c r="R232" i="3"/>
  <c r="R231" i="3" s="1"/>
  <c r="R230" i="3" s="1"/>
  <c r="L238" i="3"/>
  <c r="O238" i="3"/>
  <c r="R238" i="3"/>
  <c r="L240" i="3"/>
  <c r="O240" i="3"/>
  <c r="R240" i="3"/>
  <c r="D31" i="4"/>
  <c r="E31" i="4"/>
  <c r="L245" i="3"/>
  <c r="L244" i="3" s="1"/>
  <c r="O245" i="3"/>
  <c r="O244" i="3" s="1"/>
  <c r="R245" i="3"/>
  <c r="R244" i="3" s="1"/>
  <c r="F31" i="4"/>
  <c r="G31" i="4"/>
  <c r="L248" i="3"/>
  <c r="L247" i="3" s="1"/>
  <c r="O248" i="3"/>
  <c r="O247" i="3" s="1"/>
  <c r="R248" i="3"/>
  <c r="R247" i="3" s="1"/>
  <c r="L251" i="3"/>
  <c r="L250" i="3" s="1"/>
  <c r="O251" i="3"/>
  <c r="O250" i="3" s="1"/>
  <c r="R251" i="3"/>
  <c r="R250" i="3" s="1"/>
  <c r="O254" i="3"/>
  <c r="O253" i="3" s="1"/>
  <c r="R254" i="3"/>
  <c r="R253" i="3" s="1"/>
  <c r="L254" i="3"/>
  <c r="L253" i="3" s="1"/>
  <c r="L262" i="3"/>
  <c r="L261" i="3" s="1"/>
  <c r="L260" i="3" s="1"/>
  <c r="O262" i="3"/>
  <c r="O261" i="3" s="1"/>
  <c r="O260" i="3" s="1"/>
  <c r="R262" i="3"/>
  <c r="R261" i="3" s="1"/>
  <c r="R260" i="3" s="1"/>
  <c r="L266" i="3"/>
  <c r="L265" i="3" s="1"/>
  <c r="O266" i="3"/>
  <c r="O265" i="3" s="1"/>
  <c r="R266" i="3"/>
  <c r="R265" i="3" s="1"/>
  <c r="D32" i="4"/>
  <c r="E32" i="4"/>
  <c r="O269" i="3"/>
  <c r="O268" i="3" s="1"/>
  <c r="R269" i="3"/>
  <c r="R268" i="3" s="1"/>
  <c r="L272" i="3"/>
  <c r="L271" i="3" s="1"/>
  <c r="O272" i="3"/>
  <c r="O271" i="3" s="1"/>
  <c r="R272" i="3"/>
  <c r="R271" i="3" s="1"/>
  <c r="L277" i="3"/>
  <c r="L276" i="3" s="1"/>
  <c r="L275" i="3" s="1"/>
  <c r="O277" i="3"/>
  <c r="O276" i="3" s="1"/>
  <c r="O275" i="3" s="1"/>
  <c r="R277" i="3"/>
  <c r="R276" i="3" s="1"/>
  <c r="R275" i="3" s="1"/>
  <c r="L281" i="3"/>
  <c r="O281" i="3"/>
  <c r="R281" i="3"/>
  <c r="L283" i="3"/>
  <c r="O283" i="3"/>
  <c r="R283" i="3"/>
  <c r="L286" i="3"/>
  <c r="O286" i="3"/>
  <c r="R286" i="3"/>
  <c r="L288" i="3"/>
  <c r="O288" i="3"/>
  <c r="R288" i="3"/>
  <c r="L299" i="3"/>
  <c r="L298" i="3" s="1"/>
  <c r="L297" i="3" s="1"/>
  <c r="O299" i="3"/>
  <c r="O298" i="3" s="1"/>
  <c r="O297" i="3" s="1"/>
  <c r="R299" i="3"/>
  <c r="R298" i="3" s="1"/>
  <c r="R297" i="3" s="1"/>
  <c r="L304" i="3"/>
  <c r="L303" i="3" s="1"/>
  <c r="L302" i="3" s="1"/>
  <c r="L301" i="3" s="1"/>
  <c r="O304" i="3"/>
  <c r="O303" i="3" s="1"/>
  <c r="O302" i="3" s="1"/>
  <c r="O301" i="3" s="1"/>
  <c r="R304" i="3"/>
  <c r="R303" i="3" s="1"/>
  <c r="R302" i="3" s="1"/>
  <c r="R301" i="3" s="1"/>
  <c r="L315" i="3"/>
  <c r="L314" i="3" s="1"/>
  <c r="L313" i="3" s="1"/>
  <c r="L312" i="3" s="1"/>
  <c r="O315" i="3"/>
  <c r="O314" i="3" s="1"/>
  <c r="O313" i="3" s="1"/>
  <c r="O312" i="3" s="1"/>
  <c r="R315" i="3"/>
  <c r="R314" i="3" s="1"/>
  <c r="R313" i="3" s="1"/>
  <c r="R312" i="3" s="1"/>
  <c r="L320" i="3"/>
  <c r="L319" i="3" s="1"/>
  <c r="L318" i="3" s="1"/>
  <c r="O320" i="3"/>
  <c r="O319" i="3" s="1"/>
  <c r="O318" i="3" s="1"/>
  <c r="O317" i="3" s="1"/>
  <c r="R320" i="3"/>
  <c r="R319" i="3" s="1"/>
  <c r="R318" i="3" s="1"/>
  <c r="L325" i="3"/>
  <c r="L324" i="3" s="1"/>
  <c r="L323" i="3" s="1"/>
  <c r="O325" i="3"/>
  <c r="O324" i="3" s="1"/>
  <c r="O323" i="3" s="1"/>
  <c r="R325" i="3"/>
  <c r="R324" i="3" s="1"/>
  <c r="R323" i="3" s="1"/>
  <c r="L331" i="3"/>
  <c r="O331" i="3"/>
  <c r="R331" i="3"/>
  <c r="R334" i="3"/>
  <c r="R333" i="3" s="1"/>
  <c r="L334" i="3"/>
  <c r="L333" i="3" s="1"/>
  <c r="O334" i="3"/>
  <c r="O333" i="3" s="1"/>
  <c r="R337" i="3"/>
  <c r="R336" i="3" s="1"/>
  <c r="L337" i="3"/>
  <c r="L336" i="3" s="1"/>
  <c r="D53" i="4"/>
  <c r="E53" i="4"/>
  <c r="F53" i="4"/>
  <c r="G53" i="4"/>
  <c r="H53" i="4"/>
  <c r="I53" i="4"/>
  <c r="J53" i="4"/>
  <c r="K53" i="4"/>
  <c r="L343" i="3"/>
  <c r="L342" i="3" s="1"/>
  <c r="L341" i="3" s="1"/>
  <c r="L340" i="3" s="1"/>
  <c r="L53" i="4" s="1"/>
  <c r="M53" i="4"/>
  <c r="N53" i="4"/>
  <c r="O53" i="4"/>
  <c r="P53" i="4"/>
  <c r="O343" i="3"/>
  <c r="O342" i="3" s="1"/>
  <c r="O341" i="3" s="1"/>
  <c r="O340" i="3" s="1"/>
  <c r="S53" i="4" s="1"/>
  <c r="T53" i="4"/>
  <c r="U53" i="4"/>
  <c r="R343" i="3"/>
  <c r="R342" i="3" s="1"/>
  <c r="R341" i="3" s="1"/>
  <c r="R340" i="3" s="1"/>
  <c r="D54" i="4"/>
  <c r="E54" i="4"/>
  <c r="F54" i="4"/>
  <c r="G54" i="4"/>
  <c r="H54" i="4"/>
  <c r="I54" i="4"/>
  <c r="J54" i="4"/>
  <c r="K54" i="4"/>
  <c r="M54" i="4"/>
  <c r="N54" i="4"/>
  <c r="O54" i="4"/>
  <c r="P54" i="4"/>
  <c r="O348" i="3"/>
  <c r="O347" i="3" s="1"/>
  <c r="O346" i="3" s="1"/>
  <c r="O345" i="3" s="1"/>
  <c r="S54" i="4" s="1"/>
  <c r="T54" i="4"/>
  <c r="U54" i="4"/>
  <c r="R348" i="3"/>
  <c r="R347" i="3" s="1"/>
  <c r="R346" i="3" s="1"/>
  <c r="R345" i="3" s="1"/>
  <c r="L348" i="3"/>
  <c r="L347" i="3" s="1"/>
  <c r="L346" i="3" s="1"/>
  <c r="L345" i="3" s="1"/>
  <c r="L54" i="4" s="1"/>
  <c r="L353" i="3"/>
  <c r="L352" i="3" s="1"/>
  <c r="L351" i="3" s="1"/>
  <c r="L350" i="3" s="1"/>
  <c r="O353" i="3"/>
  <c r="O352" i="3" s="1"/>
  <c r="O351" i="3" s="1"/>
  <c r="O350" i="3" s="1"/>
  <c r="R353" i="3"/>
  <c r="R352" i="3" s="1"/>
  <c r="R351" i="3" s="1"/>
  <c r="R350" i="3" s="1"/>
  <c r="L363" i="3"/>
  <c r="L362" i="3" s="1"/>
  <c r="L356" i="3" s="1"/>
  <c r="O363" i="3"/>
  <c r="O362" i="3" s="1"/>
  <c r="O356" i="3" s="1"/>
  <c r="R363" i="3"/>
  <c r="R362" i="3" s="1"/>
  <c r="R356" i="3" s="1"/>
  <c r="L369" i="3"/>
  <c r="L368" i="3" s="1"/>
  <c r="O369" i="3"/>
  <c r="O368" i="3" s="1"/>
  <c r="R369" i="3"/>
  <c r="R368" i="3" s="1"/>
  <c r="D59" i="4"/>
  <c r="E59" i="4"/>
  <c r="L372" i="3"/>
  <c r="L371" i="3" s="1"/>
  <c r="O372" i="3"/>
  <c r="O371" i="3" s="1"/>
  <c r="R372" i="3"/>
  <c r="R371" i="3" s="1"/>
  <c r="L380" i="3"/>
  <c r="L379" i="3" s="1"/>
  <c r="L375" i="3" s="1"/>
  <c r="O380" i="3"/>
  <c r="O379" i="3" s="1"/>
  <c r="O375" i="3" s="1"/>
  <c r="R380" i="3"/>
  <c r="R379" i="3" s="1"/>
  <c r="R375" i="3" s="1"/>
  <c r="D61" i="4"/>
  <c r="E61" i="4"/>
  <c r="L385" i="3"/>
  <c r="L384" i="3" s="1"/>
  <c r="L383" i="3" s="1"/>
  <c r="O385" i="3"/>
  <c r="O384" i="3" s="1"/>
  <c r="O383" i="3" s="1"/>
  <c r="R385" i="3"/>
  <c r="R384" i="3" s="1"/>
  <c r="R383" i="3" s="1"/>
  <c r="L400" i="3"/>
  <c r="L399" i="3" s="1"/>
  <c r="L398" i="3" s="1"/>
  <c r="O400" i="3"/>
  <c r="O399" i="3" s="1"/>
  <c r="O398" i="3" s="1"/>
  <c r="R400" i="3"/>
  <c r="R399" i="3" s="1"/>
  <c r="R398" i="3" s="1"/>
  <c r="L404" i="3"/>
  <c r="L406" i="3"/>
  <c r="L411" i="3"/>
  <c r="L410" i="3" s="1"/>
  <c r="L409" i="3" s="1"/>
  <c r="L408" i="3" s="1"/>
  <c r="O411" i="3"/>
  <c r="O410" i="3" s="1"/>
  <c r="O409" i="3" s="1"/>
  <c r="O408" i="3" s="1"/>
  <c r="R411" i="3"/>
  <c r="R410" i="3" s="1"/>
  <c r="R409" i="3" s="1"/>
  <c r="R408" i="3" s="1"/>
  <c r="L418" i="3"/>
  <c r="L417" i="3" s="1"/>
  <c r="L416" i="3" s="1"/>
  <c r="O418" i="3"/>
  <c r="O417" i="3" s="1"/>
  <c r="O416" i="3" s="1"/>
  <c r="R418" i="3"/>
  <c r="R417" i="3" s="1"/>
  <c r="R416" i="3" s="1"/>
  <c r="L422" i="3"/>
  <c r="L421" i="3" s="1"/>
  <c r="O422" i="3"/>
  <c r="O421" i="3" s="1"/>
  <c r="R422" i="3"/>
  <c r="R421" i="3" s="1"/>
  <c r="L430" i="3"/>
  <c r="L432" i="3"/>
  <c r="O432" i="3"/>
  <c r="R432" i="3"/>
  <c r="L441" i="3"/>
  <c r="L440" i="3" s="1"/>
  <c r="L436" i="3" s="1"/>
  <c r="O441" i="3"/>
  <c r="O440" i="3" s="1"/>
  <c r="R441" i="3"/>
  <c r="R440" i="3" s="1"/>
  <c r="L447" i="3"/>
  <c r="L446" i="3" s="1"/>
  <c r="O447" i="3"/>
  <c r="O446" i="3" s="1"/>
  <c r="R447" i="3"/>
  <c r="R446" i="3" s="1"/>
  <c r="L450" i="3"/>
  <c r="L449" i="3" s="1"/>
  <c r="O450" i="3"/>
  <c r="O449" i="3" s="1"/>
  <c r="R450" i="3"/>
  <c r="R449" i="3" s="1"/>
  <c r="D37" i="4"/>
  <c r="D34" i="4" s="1"/>
  <c r="E37" i="4"/>
  <c r="E34" i="4" s="1"/>
  <c r="L454" i="3"/>
  <c r="L453" i="3" s="1"/>
  <c r="L452" i="3" s="1"/>
  <c r="O454" i="3"/>
  <c r="O453" i="3" s="1"/>
  <c r="O452" i="3" s="1"/>
  <c r="R454" i="3"/>
  <c r="R453" i="3" s="1"/>
  <c r="R452" i="3" s="1"/>
  <c r="L459" i="3"/>
  <c r="L458" i="3" s="1"/>
  <c r="O459" i="3"/>
  <c r="O458" i="3" s="1"/>
  <c r="R459" i="3"/>
  <c r="R458" i="3" s="1"/>
  <c r="L462" i="3"/>
  <c r="O462" i="3"/>
  <c r="R462" i="3"/>
  <c r="L464" i="3"/>
  <c r="O464" i="3"/>
  <c r="R464" i="3"/>
  <c r="L469" i="3"/>
  <c r="L468" i="3" s="1"/>
  <c r="L467" i="3" s="1"/>
  <c r="L466" i="3" s="1"/>
  <c r="O469" i="3"/>
  <c r="O468" i="3" s="1"/>
  <c r="O467" i="3" s="1"/>
  <c r="O466" i="3" s="1"/>
  <c r="R469" i="3"/>
  <c r="R468" i="3" s="1"/>
  <c r="R467" i="3" s="1"/>
  <c r="R466" i="3" s="1"/>
  <c r="L474" i="3"/>
  <c r="L473" i="3" s="1"/>
  <c r="R474" i="3"/>
  <c r="R473" i="3" s="1"/>
  <c r="L477" i="3"/>
  <c r="L476" i="3" s="1"/>
  <c r="O477" i="3"/>
  <c r="O476" i="3" s="1"/>
  <c r="R477" i="3"/>
  <c r="R476" i="3" s="1"/>
  <c r="D39" i="4"/>
  <c r="E39" i="4"/>
  <c r="O488" i="3"/>
  <c r="O487" i="3" s="1"/>
  <c r="O486" i="3" s="1"/>
  <c r="O485" i="3" s="1"/>
  <c r="R488" i="3"/>
  <c r="R487" i="3" s="1"/>
  <c r="R486" i="3" s="1"/>
  <c r="R485" i="3" s="1"/>
  <c r="X41" i="4" s="1"/>
  <c r="X40" i="4" s="1"/>
  <c r="L496" i="3"/>
  <c r="L495" i="3" s="1"/>
  <c r="L494" i="3" s="1"/>
  <c r="O496" i="3"/>
  <c r="O495" i="3" s="1"/>
  <c r="O494" i="3" s="1"/>
  <c r="R496" i="3"/>
  <c r="R495" i="3" s="1"/>
  <c r="R494" i="3" s="1"/>
  <c r="L505" i="3"/>
  <c r="L504" i="3" s="1"/>
  <c r="O505" i="3"/>
  <c r="O504" i="3" s="1"/>
  <c r="R505" i="3"/>
  <c r="R504" i="3" s="1"/>
  <c r="L508" i="3"/>
  <c r="L507" i="3" s="1"/>
  <c r="O508" i="3"/>
  <c r="O507" i="3" s="1"/>
  <c r="R508" i="3"/>
  <c r="R507" i="3" s="1"/>
  <c r="L511" i="3"/>
  <c r="O511" i="3"/>
  <c r="R511" i="3"/>
  <c r="O516" i="3"/>
  <c r="O515" i="3" s="1"/>
  <c r="R516" i="3"/>
  <c r="R515" i="3" s="1"/>
  <c r="L516" i="3"/>
  <c r="L515" i="3" s="1"/>
  <c r="L517" i="3"/>
  <c r="O517" i="3"/>
  <c r="R517" i="3"/>
  <c r="L524" i="3"/>
  <c r="L523" i="3" s="1"/>
  <c r="O524" i="3"/>
  <c r="O523" i="3" s="1"/>
  <c r="R524" i="3"/>
  <c r="R523" i="3" s="1"/>
  <c r="L527" i="3"/>
  <c r="L526" i="3" s="1"/>
  <c r="O527" i="3"/>
  <c r="O526" i="3" s="1"/>
  <c r="R527" i="3"/>
  <c r="R526" i="3" s="1"/>
  <c r="O530" i="3"/>
  <c r="O529" i="3" s="1"/>
  <c r="R530" i="3"/>
  <c r="R529" i="3" s="1"/>
  <c r="O533" i="3"/>
  <c r="O522" i="3" s="1"/>
  <c r="R533" i="3"/>
  <c r="R522" i="3" s="1"/>
  <c r="L533" i="3"/>
  <c r="L522" i="3" s="1"/>
  <c r="L536" i="3"/>
  <c r="L535" i="3" s="1"/>
  <c r="O536" i="3"/>
  <c r="O535" i="3" s="1"/>
  <c r="R536" i="3"/>
  <c r="R535" i="3" s="1"/>
  <c r="O539" i="3"/>
  <c r="O538" i="3" s="1"/>
  <c r="R539" i="3"/>
  <c r="R538" i="3" s="1"/>
  <c r="O543" i="3"/>
  <c r="O542" i="3" s="1"/>
  <c r="R543" i="3"/>
  <c r="R542" i="3" s="1"/>
  <c r="L543" i="3"/>
  <c r="L542" i="3" s="1"/>
  <c r="O546" i="3"/>
  <c r="O545" i="3" s="1"/>
  <c r="R546" i="3"/>
  <c r="R545" i="3" s="1"/>
  <c r="L546" i="3"/>
  <c r="L545" i="3" s="1"/>
  <c r="L549" i="3"/>
  <c r="L548" i="3" s="1"/>
  <c r="O549" i="3"/>
  <c r="O548" i="3" s="1"/>
  <c r="R549" i="3"/>
  <c r="R548" i="3" s="1"/>
  <c r="L558" i="3"/>
  <c r="O558" i="3"/>
  <c r="R558" i="3"/>
  <c r="L560" i="3"/>
  <c r="O560" i="3"/>
  <c r="R560" i="3"/>
  <c r="L571" i="3"/>
  <c r="L569" i="3" s="1"/>
  <c r="O571" i="3"/>
  <c r="O569" i="3" s="1"/>
  <c r="R571" i="3"/>
  <c r="R569" i="3" s="1"/>
  <c r="L575" i="3"/>
  <c r="O575" i="3"/>
  <c r="R575" i="3"/>
  <c r="L577" i="3"/>
  <c r="O577" i="3"/>
  <c r="R577" i="3"/>
  <c r="O580" i="3"/>
  <c r="R580" i="3"/>
  <c r="L582" i="3"/>
  <c r="O582" i="3"/>
  <c r="R582" i="3"/>
  <c r="L591" i="3"/>
  <c r="L597" i="3"/>
  <c r="O597" i="3"/>
  <c r="R597" i="3"/>
  <c r="O599" i="3"/>
  <c r="R599" i="3"/>
  <c r="L604" i="3"/>
  <c r="L603" i="3" s="1"/>
  <c r="O604" i="3"/>
  <c r="O603" i="3" s="1"/>
  <c r="R604" i="3"/>
  <c r="R603" i="3" s="1"/>
  <c r="O611" i="3"/>
  <c r="O610" i="3" s="1"/>
  <c r="R611" i="3"/>
  <c r="R610" i="3" s="1"/>
  <c r="L633" i="3"/>
  <c r="L632" i="3" s="1"/>
  <c r="L631" i="3" s="1"/>
  <c r="L630" i="3" s="1"/>
  <c r="O633" i="3"/>
  <c r="O632" i="3" s="1"/>
  <c r="O631" i="3" s="1"/>
  <c r="O630" i="3" s="1"/>
  <c r="R633" i="3"/>
  <c r="R632" i="3" s="1"/>
  <c r="R631" i="3" s="1"/>
  <c r="R630" i="3" s="1"/>
  <c r="L638" i="3"/>
  <c r="L637" i="3" s="1"/>
  <c r="L636" i="3" s="1"/>
  <c r="L635" i="3" s="1"/>
  <c r="O638" i="3"/>
  <c r="O637" i="3" s="1"/>
  <c r="O636" i="3" s="1"/>
  <c r="O635" i="3" s="1"/>
  <c r="R638" i="3"/>
  <c r="R637" i="3" s="1"/>
  <c r="R636" i="3" s="1"/>
  <c r="R635" i="3" s="1"/>
  <c r="D15" i="4"/>
  <c r="E15" i="4"/>
  <c r="G15" i="4"/>
  <c r="J15" i="4"/>
  <c r="K15" i="4"/>
  <c r="O15" i="4"/>
  <c r="O14" i="4" s="1"/>
  <c r="P15" i="4"/>
  <c r="P14" i="4" s="1"/>
  <c r="U15" i="4"/>
  <c r="D46" i="4"/>
  <c r="E46" i="4"/>
  <c r="Q236" i="5" l="1"/>
  <c r="U238" i="5"/>
  <c r="U237" i="5" s="1"/>
  <c r="U236" i="5" s="1"/>
  <c r="U14" i="5" s="1"/>
  <c r="U487" i="5" s="1"/>
  <c r="R281" i="5"/>
  <c r="R280" i="5" s="1"/>
  <c r="W282" i="5"/>
  <c r="W281" i="5" s="1"/>
  <c r="W280" i="5" s="1"/>
  <c r="W265" i="5" s="1"/>
  <c r="W14" i="5" s="1"/>
  <c r="W487" i="5" s="1"/>
  <c r="R209" i="5"/>
  <c r="W210" i="5"/>
  <c r="W209" i="5" s="1"/>
  <c r="Z54" i="4"/>
  <c r="X54" i="4"/>
  <c r="Z53" i="4"/>
  <c r="X53" i="4"/>
  <c r="Z18" i="4"/>
  <c r="X18" i="4"/>
  <c r="R141" i="3"/>
  <c r="X46" i="4"/>
  <c r="Z20" i="4"/>
  <c r="X20" i="4"/>
  <c r="R45" i="4"/>
  <c r="R42" i="4" s="1"/>
  <c r="R65" i="4" s="1"/>
  <c r="N15" i="3"/>
  <c r="N14" i="3" s="1"/>
  <c r="N771" i="3" s="1"/>
  <c r="Q67" i="3"/>
  <c r="Q57" i="3" s="1"/>
  <c r="Q56" i="3" s="1"/>
  <c r="S155" i="5"/>
  <c r="K155" i="5"/>
  <c r="V155" i="5"/>
  <c r="R155" i="5"/>
  <c r="J155" i="5"/>
  <c r="S49" i="5"/>
  <c r="Q49" i="5"/>
  <c r="V49" i="5"/>
  <c r="N49" i="5"/>
  <c r="L49" i="5"/>
  <c r="R135" i="3"/>
  <c r="L135" i="3"/>
  <c r="L67" i="3"/>
  <c r="O135" i="3"/>
  <c r="O34" i="3"/>
  <c r="R34" i="3"/>
  <c r="R33" i="3" s="1"/>
  <c r="X44" i="4" s="1"/>
  <c r="R17" i="3"/>
  <c r="R16" i="3" s="1"/>
  <c r="L17" i="3"/>
  <c r="O17" i="3"/>
  <c r="O16" i="3" s="1"/>
  <c r="S43" i="4" s="1"/>
  <c r="O510" i="3"/>
  <c r="R510" i="3"/>
  <c r="L510" i="3"/>
  <c r="V104" i="5"/>
  <c r="N104" i="5"/>
  <c r="L104" i="5"/>
  <c r="J104" i="5"/>
  <c r="S104" i="5"/>
  <c r="Q104" i="5"/>
  <c r="M104" i="5"/>
  <c r="K104" i="5"/>
  <c r="R104" i="5"/>
  <c r="Q376" i="5"/>
  <c r="L376" i="5"/>
  <c r="M376" i="5"/>
  <c r="V376" i="5"/>
  <c r="S376" i="5"/>
  <c r="N376" i="5"/>
  <c r="V97" i="5"/>
  <c r="S447" i="5"/>
  <c r="S446" i="5" s="1"/>
  <c r="Q447" i="5"/>
  <c r="Q446" i="5" s="1"/>
  <c r="M447" i="5"/>
  <c r="M446" i="5" s="1"/>
  <c r="K447" i="5"/>
  <c r="K446" i="5" s="1"/>
  <c r="V447" i="5"/>
  <c r="V446" i="5" s="1"/>
  <c r="R447" i="5"/>
  <c r="R446" i="5" s="1"/>
  <c r="N447" i="5"/>
  <c r="N446" i="5" s="1"/>
  <c r="L447" i="5"/>
  <c r="L446" i="5" s="1"/>
  <c r="J447" i="5"/>
  <c r="J446" i="5" s="1"/>
  <c r="S266" i="5"/>
  <c r="R172" i="5"/>
  <c r="L172" i="5"/>
  <c r="L171" i="5" s="1"/>
  <c r="N172" i="5"/>
  <c r="V172" i="5"/>
  <c r="V171" i="5" s="1"/>
  <c r="Q172" i="5"/>
  <c r="Q171" i="5" s="1"/>
  <c r="K172" i="5"/>
  <c r="K171" i="5" s="1"/>
  <c r="S172" i="5"/>
  <c r="S171" i="5" s="1"/>
  <c r="M172" i="5"/>
  <c r="M171" i="5" s="1"/>
  <c r="N97" i="5"/>
  <c r="L97" i="5"/>
  <c r="Q97" i="5"/>
  <c r="S97" i="5"/>
  <c r="K97" i="5"/>
  <c r="R97" i="5"/>
  <c r="M97" i="5"/>
  <c r="J97" i="5"/>
  <c r="V63" i="5"/>
  <c r="R63" i="5"/>
  <c r="N63" i="5"/>
  <c r="L63" i="5"/>
  <c r="J63" i="5"/>
  <c r="S63" i="5"/>
  <c r="Q63" i="5"/>
  <c r="M63" i="5"/>
  <c r="K63" i="5"/>
  <c r="R445" i="3"/>
  <c r="R444" i="3" s="1"/>
  <c r="L445" i="3"/>
  <c r="L444" i="3" s="1"/>
  <c r="O367" i="3"/>
  <c r="O366" i="3" s="1"/>
  <c r="L39" i="4"/>
  <c r="Z39" i="4"/>
  <c r="S39" i="4"/>
  <c r="R472" i="3"/>
  <c r="R471" i="3" s="1"/>
  <c r="O445" i="3"/>
  <c r="O444" i="3" s="1"/>
  <c r="R427" i="3"/>
  <c r="R426" i="3" s="1"/>
  <c r="O427" i="3"/>
  <c r="O426" i="3" s="1"/>
  <c r="R367" i="3"/>
  <c r="R366" i="3" s="1"/>
  <c r="X59" i="4" s="1"/>
  <c r="L367" i="3"/>
  <c r="L366" i="3" s="1"/>
  <c r="L330" i="3"/>
  <c r="L329" i="3" s="1"/>
  <c r="L328" i="3" s="1"/>
  <c r="L327" i="3" s="1"/>
  <c r="R330" i="3"/>
  <c r="R329" i="3" s="1"/>
  <c r="R328" i="3" s="1"/>
  <c r="R327" i="3" s="1"/>
  <c r="R264" i="3"/>
  <c r="R259" i="3" s="1"/>
  <c r="R243" i="3"/>
  <c r="R242" i="3" s="1"/>
  <c r="O264" i="3"/>
  <c r="O259" i="3" s="1"/>
  <c r="L243" i="3"/>
  <c r="L242" i="3" s="1"/>
  <c r="L31" i="4" s="1"/>
  <c r="O243" i="3"/>
  <c r="O242" i="3" s="1"/>
  <c r="S31" i="4" s="1"/>
  <c r="O162" i="3"/>
  <c r="R162" i="3"/>
  <c r="R125" i="3"/>
  <c r="R124" i="3" s="1"/>
  <c r="R123" i="3" s="1"/>
  <c r="O125" i="3"/>
  <c r="O124" i="3" s="1"/>
  <c r="O123" i="3" s="1"/>
  <c r="O122" i="3" s="1"/>
  <c r="Q22" i="5"/>
  <c r="N282" i="5"/>
  <c r="N281" i="5" s="1"/>
  <c r="N280" i="5" s="1"/>
  <c r="J314" i="5"/>
  <c r="J313" i="5" s="1"/>
  <c r="J312" i="5" s="1"/>
  <c r="J222" i="5"/>
  <c r="J221" i="5" s="1"/>
  <c r="U60" i="4"/>
  <c r="O374" i="3"/>
  <c r="S60" i="4" s="1"/>
  <c r="O60" i="4"/>
  <c r="M60" i="4"/>
  <c r="J60" i="4"/>
  <c r="K60" i="4"/>
  <c r="R374" i="3"/>
  <c r="T60" i="4"/>
  <c r="P60" i="4"/>
  <c r="N60" i="4"/>
  <c r="L374" i="3"/>
  <c r="L60" i="4" s="1"/>
  <c r="I60" i="4"/>
  <c r="L204" i="3"/>
  <c r="L22" i="3"/>
  <c r="L21" i="3" s="1"/>
  <c r="L185" i="3"/>
  <c r="L184" i="3" s="1"/>
  <c r="L180" i="3"/>
  <c r="L179" i="3" s="1"/>
  <c r="L175" i="3"/>
  <c r="L174" i="3" s="1"/>
  <c r="R317" i="3"/>
  <c r="L317" i="3"/>
  <c r="R101" i="3"/>
  <c r="X55" i="4" s="1"/>
  <c r="O101" i="3"/>
  <c r="J396" i="5"/>
  <c r="J391" i="5"/>
  <c r="J386" i="5"/>
  <c r="L488" i="3"/>
  <c r="L487" i="3" s="1"/>
  <c r="L486" i="3" s="1"/>
  <c r="L485" i="3" s="1"/>
  <c r="L484" i="3" s="1"/>
  <c r="O474" i="3"/>
  <c r="O473" i="3" s="1"/>
  <c r="O472" i="3" s="1"/>
  <c r="O471" i="3" s="1"/>
  <c r="N31" i="4"/>
  <c r="R609" i="3"/>
  <c r="R608" i="3" s="1"/>
  <c r="X32" i="4" s="1"/>
  <c r="O609" i="3"/>
  <c r="O608" i="3" s="1"/>
  <c r="O514" i="3"/>
  <c r="O513" i="3" s="1"/>
  <c r="R514" i="3"/>
  <c r="R513" i="3" s="1"/>
  <c r="L514" i="3"/>
  <c r="L513" i="3" s="1"/>
  <c r="T31" i="4"/>
  <c r="P31" i="4"/>
  <c r="J31" i="4"/>
  <c r="H31" i="4"/>
  <c r="U31" i="4"/>
  <c r="O31" i="4"/>
  <c r="M31" i="4"/>
  <c r="K31" i="4"/>
  <c r="I31" i="4"/>
  <c r="S15" i="4"/>
  <c r="I15" i="4"/>
  <c r="L232" i="3"/>
  <c r="L231" i="3" s="1"/>
  <c r="D17" i="4"/>
  <c r="R436" i="3"/>
  <c r="R435" i="3" s="1"/>
  <c r="R434" i="3" s="1"/>
  <c r="O436" i="3"/>
  <c r="O435" i="3" s="1"/>
  <c r="O434" i="3" s="1"/>
  <c r="L435" i="3"/>
  <c r="L434" i="3" s="1"/>
  <c r="J379" i="5"/>
  <c r="L532" i="3"/>
  <c r="M15" i="4"/>
  <c r="M14" i="4" s="1"/>
  <c r="L599" i="3"/>
  <c r="L596" i="3" s="1"/>
  <c r="L595" i="3" s="1"/>
  <c r="L51" i="3"/>
  <c r="L50" i="3" s="1"/>
  <c r="F55" i="4"/>
  <c r="D55" i="4"/>
  <c r="D52" i="4" s="1"/>
  <c r="G46" i="4"/>
  <c r="R171" i="5"/>
  <c r="U46" i="4"/>
  <c r="O46" i="4"/>
  <c r="M46" i="4"/>
  <c r="I46" i="4"/>
  <c r="J442" i="5"/>
  <c r="L206" i="3"/>
  <c r="R602" i="3"/>
  <c r="R601" i="3" s="1"/>
  <c r="L602" i="3"/>
  <c r="L601" i="3" s="1"/>
  <c r="O602" i="3"/>
  <c r="O601" i="3" s="1"/>
  <c r="H43" i="4"/>
  <c r="T15" i="4"/>
  <c r="N15" i="4"/>
  <c r="N14" i="4" s="1"/>
  <c r="L15" i="4"/>
  <c r="H15" i="4"/>
  <c r="H57" i="4"/>
  <c r="L355" i="3"/>
  <c r="L57" i="4" s="1"/>
  <c r="G61" i="4"/>
  <c r="L493" i="3"/>
  <c r="K39" i="4"/>
  <c r="I39" i="4"/>
  <c r="J39" i="4"/>
  <c r="H39" i="4"/>
  <c r="S46" i="4"/>
  <c r="K46" i="4"/>
  <c r="J231" i="5"/>
  <c r="J230" i="5" s="1"/>
  <c r="J132" i="5"/>
  <c r="J131" i="5" s="1"/>
  <c r="J130" i="5" s="1"/>
  <c r="M57" i="4"/>
  <c r="E55" i="4"/>
  <c r="E52" i="4" s="1"/>
  <c r="Z15" i="4"/>
  <c r="F15" i="4"/>
  <c r="O461" i="3"/>
  <c r="O457" i="3" s="1"/>
  <c r="O456" i="3" s="1"/>
  <c r="G38" i="4"/>
  <c r="R461" i="3"/>
  <c r="R457" i="3" s="1"/>
  <c r="R456" i="3" s="1"/>
  <c r="X38" i="4" s="1"/>
  <c r="L461" i="3"/>
  <c r="L457" i="3" s="1"/>
  <c r="L456" i="3" s="1"/>
  <c r="G55" i="4"/>
  <c r="R285" i="3"/>
  <c r="L285" i="3"/>
  <c r="O285" i="3"/>
  <c r="O174" i="3"/>
  <c r="R532" i="3"/>
  <c r="F38" i="4"/>
  <c r="D38" i="4"/>
  <c r="L611" i="3"/>
  <c r="L610" i="3" s="1"/>
  <c r="R588" i="3"/>
  <c r="R587" i="3" s="1"/>
  <c r="R586" i="3" s="1"/>
  <c r="R585" i="3" s="1"/>
  <c r="O532" i="3"/>
  <c r="L530" i="3"/>
  <c r="L529" i="3" s="1"/>
  <c r="F59" i="4"/>
  <c r="L126" i="3"/>
  <c r="M439" i="5"/>
  <c r="M438" i="5" s="1"/>
  <c r="V439" i="5"/>
  <c r="V438" i="5" s="1"/>
  <c r="L412" i="5"/>
  <c r="V381" i="5"/>
  <c r="N381" i="5"/>
  <c r="J381" i="5"/>
  <c r="S381" i="5"/>
  <c r="Q381" i="5"/>
  <c r="M381" i="5"/>
  <c r="J370" i="5"/>
  <c r="J369" i="5" s="1"/>
  <c r="S366" i="5"/>
  <c r="S355" i="5" s="1"/>
  <c r="M366" i="5"/>
  <c r="M355" i="5" s="1"/>
  <c r="V366" i="5"/>
  <c r="V355" i="5" s="1"/>
  <c r="Q361" i="5"/>
  <c r="Q360" i="5" s="1"/>
  <c r="Q355" i="5" s="1"/>
  <c r="K361" i="5"/>
  <c r="K360" i="5" s="1"/>
  <c r="K355" i="5" s="1"/>
  <c r="R361" i="5"/>
  <c r="R360" i="5" s="1"/>
  <c r="L361" i="5"/>
  <c r="L360" i="5" s="1"/>
  <c r="N171" i="5"/>
  <c r="S148" i="5"/>
  <c r="S147" i="5" s="1"/>
  <c r="Q148" i="5"/>
  <c r="Q147" i="5" s="1"/>
  <c r="M148" i="5"/>
  <c r="M147" i="5" s="1"/>
  <c r="K148" i="5"/>
  <c r="K147" i="5" s="1"/>
  <c r="S124" i="5"/>
  <c r="S123" i="5" s="1"/>
  <c r="S122" i="5" s="1"/>
  <c r="M124" i="5"/>
  <c r="M123" i="5" s="1"/>
  <c r="M122" i="5" s="1"/>
  <c r="V116" i="5"/>
  <c r="V115" i="5" s="1"/>
  <c r="R116" i="5"/>
  <c r="R115" i="5" s="1"/>
  <c r="N116" i="5"/>
  <c r="N115" i="5" s="1"/>
  <c r="L116" i="5"/>
  <c r="L115" i="5" s="1"/>
  <c r="J116" i="5"/>
  <c r="J115" i="5" s="1"/>
  <c r="Q84" i="5"/>
  <c r="Q83" i="5" s="1"/>
  <c r="K84" i="5"/>
  <c r="K83" i="5" s="1"/>
  <c r="G60" i="4"/>
  <c r="P46" i="4"/>
  <c r="G59" i="4"/>
  <c r="Z46" i="4"/>
  <c r="L46" i="4"/>
  <c r="H46" i="4"/>
  <c r="L420" i="3"/>
  <c r="D47" i="4"/>
  <c r="E43" i="4"/>
  <c r="E42" i="4" s="1"/>
  <c r="R596" i="3"/>
  <c r="R595" i="3" s="1"/>
  <c r="O596" i="3"/>
  <c r="O595" i="3" s="1"/>
  <c r="O579" i="3"/>
  <c r="L581" i="3"/>
  <c r="L580" i="3" s="1"/>
  <c r="L579" i="3" s="1"/>
  <c r="R579" i="3"/>
  <c r="O574" i="3"/>
  <c r="O573" i="3" s="1"/>
  <c r="O568" i="3" s="1"/>
  <c r="O567" i="3" s="1"/>
  <c r="U51" i="4"/>
  <c r="O557" i="3"/>
  <c r="O556" i="3" s="1"/>
  <c r="O555" i="3" s="1"/>
  <c r="O554" i="3" s="1"/>
  <c r="S51" i="4" s="1"/>
  <c r="O51" i="4"/>
  <c r="M51" i="4"/>
  <c r="K51" i="4"/>
  <c r="I51" i="4"/>
  <c r="G51" i="4"/>
  <c r="E51" i="4"/>
  <c r="R557" i="3"/>
  <c r="R556" i="3" s="1"/>
  <c r="R555" i="3" s="1"/>
  <c r="R554" i="3" s="1"/>
  <c r="T51" i="4"/>
  <c r="P51" i="4"/>
  <c r="N51" i="4"/>
  <c r="L557" i="3"/>
  <c r="L556" i="3" s="1"/>
  <c r="L555" i="3" s="1"/>
  <c r="L554" i="3" s="1"/>
  <c r="L51" i="4" s="1"/>
  <c r="J51" i="4"/>
  <c r="H51" i="4"/>
  <c r="F51" i="4"/>
  <c r="D51" i="4"/>
  <c r="R355" i="3"/>
  <c r="F57" i="4"/>
  <c r="R237" i="3"/>
  <c r="R236" i="3" s="1"/>
  <c r="R235" i="3" s="1"/>
  <c r="X28" i="4" s="1"/>
  <c r="L237" i="3"/>
  <c r="L236" i="3" s="1"/>
  <c r="L235" i="3" s="1"/>
  <c r="L28" i="4" s="1"/>
  <c r="J28" i="4"/>
  <c r="H28" i="4"/>
  <c r="F28" i="4"/>
  <c r="D28" i="4"/>
  <c r="D27" i="4" s="1"/>
  <c r="R197" i="3"/>
  <c r="R196" i="3" s="1"/>
  <c r="R195" i="3" s="1"/>
  <c r="L197" i="3"/>
  <c r="L196" i="3" s="1"/>
  <c r="L195" i="3" s="1"/>
  <c r="O197" i="3"/>
  <c r="O196" i="3" s="1"/>
  <c r="O195" i="3" s="1"/>
  <c r="K209" i="5"/>
  <c r="Q210" i="5"/>
  <c r="Q209" i="5" s="1"/>
  <c r="J61" i="4"/>
  <c r="L213" i="3"/>
  <c r="L419" i="5"/>
  <c r="L411" i="5" s="1"/>
  <c r="R391" i="5"/>
  <c r="M199" i="5"/>
  <c r="M198" i="5" s="1"/>
  <c r="R199" i="5"/>
  <c r="R198" i="5" s="1"/>
  <c r="R179" i="3"/>
  <c r="O169" i="3"/>
  <c r="R67" i="3"/>
  <c r="R57" i="3" s="1"/>
  <c r="Q439" i="5"/>
  <c r="Q438" i="5" s="1"/>
  <c r="N396" i="5"/>
  <c r="V386" i="5"/>
  <c r="K386" i="5"/>
  <c r="S289" i="5"/>
  <c r="S285" i="5" s="1"/>
  <c r="S183" i="5"/>
  <c r="Q183" i="5"/>
  <c r="M183" i="5"/>
  <c r="K183" i="5"/>
  <c r="M419" i="5"/>
  <c r="V396" i="5"/>
  <c r="J289" i="5"/>
  <c r="J285" i="5" s="1"/>
  <c r="R266" i="5"/>
  <c r="Q124" i="5"/>
  <c r="Q123" i="5" s="1"/>
  <c r="Q122" i="5" s="1"/>
  <c r="K124" i="5"/>
  <c r="K123" i="5" s="1"/>
  <c r="K122" i="5" s="1"/>
  <c r="S84" i="5"/>
  <c r="S83" i="5" s="1"/>
  <c r="M84" i="5"/>
  <c r="M83" i="5" s="1"/>
  <c r="M22" i="5"/>
  <c r="S439" i="5"/>
  <c r="S438" i="5" s="1"/>
  <c r="L440" i="5"/>
  <c r="L439" i="5" s="1"/>
  <c r="L438" i="5" s="1"/>
  <c r="R419" i="5"/>
  <c r="R412" i="5"/>
  <c r="L391" i="5"/>
  <c r="L386" i="5"/>
  <c r="R381" i="5"/>
  <c r="L381" i="5"/>
  <c r="S361" i="5"/>
  <c r="S360" i="5" s="1"/>
  <c r="M361" i="5"/>
  <c r="M360" i="5" s="1"/>
  <c r="K199" i="5"/>
  <c r="K198" i="5" s="1"/>
  <c r="K196" i="5"/>
  <c r="K195" i="5" s="1"/>
  <c r="S188" i="5"/>
  <c r="J46" i="5"/>
  <c r="J45" i="5" s="1"/>
  <c r="N22" i="5"/>
  <c r="R439" i="5"/>
  <c r="R438" i="5" s="1"/>
  <c r="N412" i="5"/>
  <c r="N208" i="5"/>
  <c r="N207" i="5"/>
  <c r="S22" i="5"/>
  <c r="M412" i="5"/>
  <c r="K396" i="5"/>
  <c r="Q419" i="5"/>
  <c r="S419" i="5"/>
  <c r="R396" i="5"/>
  <c r="S396" i="5"/>
  <c r="S391" i="5"/>
  <c r="S386" i="5"/>
  <c r="N439" i="5"/>
  <c r="N438" i="5" s="1"/>
  <c r="J419" i="5"/>
  <c r="S412" i="5"/>
  <c r="Q396" i="5"/>
  <c r="Q386" i="5"/>
  <c r="K440" i="5"/>
  <c r="K439" i="5" s="1"/>
  <c r="K438" i="5" s="1"/>
  <c r="V419" i="5"/>
  <c r="K419" i="5"/>
  <c r="N419" i="5"/>
  <c r="N411" i="5" s="1"/>
  <c r="L396" i="5"/>
  <c r="M396" i="5"/>
  <c r="Q391" i="5"/>
  <c r="M386" i="5"/>
  <c r="Q281" i="5"/>
  <c r="Q280" i="5" s="1"/>
  <c r="V282" i="5"/>
  <c r="V281" i="5" s="1"/>
  <c r="V280" i="5" s="1"/>
  <c r="K381" i="5"/>
  <c r="V361" i="5"/>
  <c r="V360" i="5" s="1"/>
  <c r="N361" i="5"/>
  <c r="N360" i="5" s="1"/>
  <c r="N355" i="5" s="1"/>
  <c r="J361" i="5"/>
  <c r="J360" i="5" s="1"/>
  <c r="S347" i="5"/>
  <c r="S346" i="5" s="1"/>
  <c r="S340" i="5" s="1"/>
  <c r="M347" i="5"/>
  <c r="M346" i="5" s="1"/>
  <c r="M340" i="5" s="1"/>
  <c r="V347" i="5"/>
  <c r="V346" i="5" s="1"/>
  <c r="V340" i="5" s="1"/>
  <c r="N347" i="5"/>
  <c r="N346" i="5" s="1"/>
  <c r="N340" i="5" s="1"/>
  <c r="J347" i="5"/>
  <c r="J346" i="5" s="1"/>
  <c r="J340" i="5" s="1"/>
  <c r="V302" i="5"/>
  <c r="V298" i="5" s="1"/>
  <c r="N302" i="5"/>
  <c r="N298" i="5" s="1"/>
  <c r="J302" i="5"/>
  <c r="J298" i="5" s="1"/>
  <c r="Q302" i="5"/>
  <c r="Q298" i="5" s="1"/>
  <c r="K302" i="5"/>
  <c r="K298" i="5" s="1"/>
  <c r="L289" i="5"/>
  <c r="L285" i="5" s="1"/>
  <c r="Q266" i="5"/>
  <c r="J266" i="5"/>
  <c r="M391" i="5"/>
  <c r="V391" i="5"/>
  <c r="K391" i="5"/>
  <c r="N391" i="5"/>
  <c r="R386" i="5"/>
  <c r="R366" i="5"/>
  <c r="R355" i="5" s="1"/>
  <c r="L366" i="5"/>
  <c r="L355" i="5" s="1"/>
  <c r="L266" i="5"/>
  <c r="L265" i="5" s="1"/>
  <c r="Q347" i="5"/>
  <c r="Q346" i="5" s="1"/>
  <c r="Q340" i="5" s="1"/>
  <c r="K347" i="5"/>
  <c r="K346" i="5" s="1"/>
  <c r="K340" i="5" s="1"/>
  <c r="R347" i="5"/>
  <c r="R346" i="5" s="1"/>
  <c r="R340" i="5" s="1"/>
  <c r="L347" i="5"/>
  <c r="L346" i="5" s="1"/>
  <c r="L340" i="5" s="1"/>
  <c r="R302" i="5"/>
  <c r="R298" i="5" s="1"/>
  <c r="L302" i="5"/>
  <c r="L298" i="5" s="1"/>
  <c r="S302" i="5"/>
  <c r="S298" i="5" s="1"/>
  <c r="M302" i="5"/>
  <c r="M298" i="5" s="1"/>
  <c r="N289" i="5"/>
  <c r="N285" i="5" s="1"/>
  <c r="R289" i="5"/>
  <c r="R285" i="5" s="1"/>
  <c r="M289" i="5"/>
  <c r="M285" i="5" s="1"/>
  <c r="M266" i="5"/>
  <c r="M265" i="5" s="1"/>
  <c r="V266" i="5"/>
  <c r="K266" i="5"/>
  <c r="K265" i="5" s="1"/>
  <c r="N386" i="5"/>
  <c r="N266" i="5"/>
  <c r="Q208" i="5"/>
  <c r="M204" i="5"/>
  <c r="V188" i="5"/>
  <c r="N188" i="5"/>
  <c r="R183" i="5"/>
  <c r="L183" i="5"/>
  <c r="V148" i="5"/>
  <c r="V147" i="5" s="1"/>
  <c r="N148" i="5"/>
  <c r="N147" i="5" s="1"/>
  <c r="J148" i="5"/>
  <c r="J147" i="5" s="1"/>
  <c r="R124" i="5"/>
  <c r="R123" i="5" s="1"/>
  <c r="R122" i="5" s="1"/>
  <c r="L124" i="5"/>
  <c r="L123" i="5" s="1"/>
  <c r="L122" i="5" s="1"/>
  <c r="Q116" i="5"/>
  <c r="Q115" i="5" s="1"/>
  <c r="K116" i="5"/>
  <c r="K115" i="5" s="1"/>
  <c r="V84" i="5"/>
  <c r="V83" i="5" s="1"/>
  <c r="N84" i="5"/>
  <c r="N83" i="5" s="1"/>
  <c r="J84" i="5"/>
  <c r="J83" i="5" s="1"/>
  <c r="R17" i="5"/>
  <c r="L17" i="5"/>
  <c r="S17" i="5"/>
  <c r="M17" i="5"/>
  <c r="M188" i="5"/>
  <c r="K60" i="5"/>
  <c r="K59" i="5" s="1"/>
  <c r="K49" i="5" s="1"/>
  <c r="J43" i="5"/>
  <c r="J42" i="5" s="1"/>
  <c r="K205" i="5"/>
  <c r="K204" i="5" s="1"/>
  <c r="V183" i="5"/>
  <c r="N183" i="5"/>
  <c r="J183" i="5"/>
  <c r="R148" i="5"/>
  <c r="R147" i="5" s="1"/>
  <c r="L148" i="5"/>
  <c r="L147" i="5" s="1"/>
  <c r="V124" i="5"/>
  <c r="V123" i="5" s="1"/>
  <c r="V122" i="5" s="1"/>
  <c r="N124" i="5"/>
  <c r="N123" i="5" s="1"/>
  <c r="N122" i="5" s="1"/>
  <c r="J124" i="5"/>
  <c r="J123" i="5" s="1"/>
  <c r="S116" i="5"/>
  <c r="S115" i="5" s="1"/>
  <c r="M116" i="5"/>
  <c r="M115" i="5" s="1"/>
  <c r="R84" i="5"/>
  <c r="R83" i="5" s="1"/>
  <c r="L84" i="5"/>
  <c r="L83" i="5" s="1"/>
  <c r="J51" i="5"/>
  <c r="J50" i="5" s="1"/>
  <c r="V17" i="5"/>
  <c r="N17" i="5"/>
  <c r="J17" i="5"/>
  <c r="Q17" i="5"/>
  <c r="K17" i="5"/>
  <c r="Q188" i="5"/>
  <c r="J22" i="5"/>
  <c r="R574" i="3"/>
  <c r="R573" i="3" s="1"/>
  <c r="R568" i="3" s="1"/>
  <c r="R567" i="3" s="1"/>
  <c r="X19" i="4" s="1"/>
  <c r="L574" i="3"/>
  <c r="L573" i="3" s="1"/>
  <c r="L568" i="3" s="1"/>
  <c r="L567" i="3" s="1"/>
  <c r="R570" i="3"/>
  <c r="L570" i="3"/>
  <c r="L269" i="3"/>
  <c r="L268" i="3" s="1"/>
  <c r="G32" i="4"/>
  <c r="O588" i="3"/>
  <c r="O587" i="3" s="1"/>
  <c r="O586" i="3" s="1"/>
  <c r="O585" i="3" s="1"/>
  <c r="O493" i="3"/>
  <c r="O492" i="3" s="1"/>
  <c r="R382" i="3"/>
  <c r="T61" i="4"/>
  <c r="P61" i="4"/>
  <c r="N61" i="4"/>
  <c r="H61" i="4"/>
  <c r="O355" i="3"/>
  <c r="S57" i="4" s="1"/>
  <c r="I57" i="4"/>
  <c r="U57" i="4"/>
  <c r="G57" i="4"/>
  <c r="O213" i="3"/>
  <c r="R420" i="3"/>
  <c r="O420" i="3"/>
  <c r="O403" i="3"/>
  <c r="O402" i="3" s="1"/>
  <c r="O397" i="3" s="1"/>
  <c r="O396" i="3" s="1"/>
  <c r="R403" i="3"/>
  <c r="R402" i="3" s="1"/>
  <c r="R397" i="3" s="1"/>
  <c r="R396" i="3" s="1"/>
  <c r="X16" i="4" s="1"/>
  <c r="L403" i="3"/>
  <c r="L402" i="3" s="1"/>
  <c r="L397" i="3" s="1"/>
  <c r="L396" i="3" s="1"/>
  <c r="O61" i="4"/>
  <c r="T59" i="4"/>
  <c r="P57" i="4"/>
  <c r="J57" i="4"/>
  <c r="T57" i="4"/>
  <c r="N57" i="4"/>
  <c r="D57" i="4"/>
  <c r="O57" i="4"/>
  <c r="K57" i="4"/>
  <c r="E57" i="4"/>
  <c r="O280" i="3"/>
  <c r="O237" i="3"/>
  <c r="O236" i="3" s="1"/>
  <c r="O235" i="3" s="1"/>
  <c r="K28" i="4"/>
  <c r="I28" i="4"/>
  <c r="G28" i="4"/>
  <c r="E28" i="4"/>
  <c r="E27" i="4" s="1"/>
  <c r="R213" i="3"/>
  <c r="O203" i="3"/>
  <c r="R184" i="3"/>
  <c r="O184" i="3"/>
  <c r="O179" i="3"/>
  <c r="R174" i="3"/>
  <c r="R169" i="3"/>
  <c r="L169" i="3"/>
  <c r="E17" i="4"/>
  <c r="O89" i="3"/>
  <c r="R89" i="3"/>
  <c r="L89" i="3"/>
  <c r="O67" i="3"/>
  <c r="O57" i="3" s="1"/>
  <c r="L42" i="3"/>
  <c r="L41" i="3" s="1"/>
  <c r="L472" i="3"/>
  <c r="L471" i="3" s="1"/>
  <c r="E47" i="4"/>
  <c r="D45" i="4"/>
  <c r="R296" i="3"/>
  <c r="R295" i="3" s="1"/>
  <c r="E45" i="4"/>
  <c r="F32" i="4"/>
  <c r="R322" i="3"/>
  <c r="L322" i="3"/>
  <c r="T46" i="4"/>
  <c r="N46" i="4"/>
  <c r="J46" i="4"/>
  <c r="F46" i="4"/>
  <c r="U41" i="4"/>
  <c r="U40" i="4" s="1"/>
  <c r="J41" i="4"/>
  <c r="J40" i="4" s="1"/>
  <c r="G41" i="4"/>
  <c r="G40" i="4" s="1"/>
  <c r="O41" i="4"/>
  <c r="O40" i="4" s="1"/>
  <c r="K41" i="4"/>
  <c r="K40" i="4" s="1"/>
  <c r="F61" i="4"/>
  <c r="O322" i="3"/>
  <c r="O229" i="3"/>
  <c r="D58" i="4"/>
  <c r="E58" i="4"/>
  <c r="U43" i="4"/>
  <c r="O43" i="4"/>
  <c r="K43" i="4"/>
  <c r="I43" i="4"/>
  <c r="G43" i="4"/>
  <c r="O629" i="3"/>
  <c r="L539" i="3"/>
  <c r="L538" i="3" s="1"/>
  <c r="R629" i="3"/>
  <c r="L629" i="3"/>
  <c r="G26" i="4"/>
  <c r="G24" i="4" s="1"/>
  <c r="F47" i="4"/>
  <c r="T41" i="4"/>
  <c r="T40" i="4" s="1"/>
  <c r="R484" i="3"/>
  <c r="Z41" i="4"/>
  <c r="Z40" i="4" s="1"/>
  <c r="P41" i="4"/>
  <c r="P40" i="4" s="1"/>
  <c r="N41" i="4"/>
  <c r="N40" i="4" s="1"/>
  <c r="F41" i="4"/>
  <c r="F40" i="4" s="1"/>
  <c r="D41" i="4"/>
  <c r="D40" i="4" s="1"/>
  <c r="I41" i="4"/>
  <c r="I40" i="4" s="1"/>
  <c r="E41" i="4"/>
  <c r="E40" i="4" s="1"/>
  <c r="F26" i="4"/>
  <c r="F24" i="4" s="1"/>
  <c r="G47" i="4"/>
  <c r="O484" i="3"/>
  <c r="S41" i="4"/>
  <c r="S40" i="4" s="1"/>
  <c r="M41" i="4"/>
  <c r="M40" i="4" s="1"/>
  <c r="O570" i="3"/>
  <c r="R493" i="3"/>
  <c r="F39" i="4"/>
  <c r="U61" i="4"/>
  <c r="O382" i="3"/>
  <c r="S61" i="4" s="1"/>
  <c r="M61" i="4"/>
  <c r="K61" i="4"/>
  <c r="L382" i="3"/>
  <c r="L61" i="4" s="1"/>
  <c r="O296" i="3"/>
  <c r="O295" i="3" s="1"/>
  <c r="L296" i="3"/>
  <c r="L295" i="3" s="1"/>
  <c r="G39" i="4"/>
  <c r="O337" i="3"/>
  <c r="O336" i="3" s="1"/>
  <c r="O330" i="3" s="1"/>
  <c r="R280" i="3"/>
  <c r="L280" i="3"/>
  <c r="R229" i="3"/>
  <c r="R203" i="3"/>
  <c r="O77" i="3"/>
  <c r="R77" i="3"/>
  <c r="L77" i="3"/>
  <c r="T43" i="4"/>
  <c r="P43" i="4"/>
  <c r="N43" i="4"/>
  <c r="J43" i="4"/>
  <c r="F43" i="4"/>
  <c r="D43" i="4"/>
  <c r="D42" i="4" s="1"/>
  <c r="V412" i="5"/>
  <c r="Q412" i="5"/>
  <c r="K412" i="5"/>
  <c r="R22" i="3"/>
  <c r="R21" i="3" s="1"/>
  <c r="M43" i="4"/>
  <c r="R377" i="5"/>
  <c r="R376" i="5" s="1"/>
  <c r="K377" i="5"/>
  <c r="K376" i="5" s="1"/>
  <c r="J368" i="5"/>
  <c r="J367" i="5" s="1"/>
  <c r="V289" i="5"/>
  <c r="V285" i="5" s="1"/>
  <c r="K289" i="5"/>
  <c r="K285" i="5" s="1"/>
  <c r="Q289" i="5"/>
  <c r="Q285" i="5" s="1"/>
  <c r="R237" i="5"/>
  <c r="R236" i="5" s="1"/>
  <c r="K237" i="5"/>
  <c r="K236" i="5" s="1"/>
  <c r="J210" i="5"/>
  <c r="J209" i="5" s="1"/>
  <c r="R205" i="5"/>
  <c r="R204" i="5" s="1"/>
  <c r="L204" i="5"/>
  <c r="V204" i="5"/>
  <c r="Q204" i="5"/>
  <c r="J204" i="5"/>
  <c r="R188" i="5"/>
  <c r="S204" i="5"/>
  <c r="N204" i="5"/>
  <c r="R196" i="5"/>
  <c r="R195" i="5" s="1"/>
  <c r="L193" i="5"/>
  <c r="L188" i="5" s="1"/>
  <c r="K193" i="5"/>
  <c r="K188" i="5" s="1"/>
  <c r="M60" i="5"/>
  <c r="M59" i="5" s="1"/>
  <c r="M49" i="5" s="1"/>
  <c r="R60" i="5"/>
  <c r="R59" i="5" s="1"/>
  <c r="R49" i="5" s="1"/>
  <c r="K43" i="5"/>
  <c r="K42" i="5" s="1"/>
  <c r="Q43" i="5"/>
  <c r="Q42" i="5" s="1"/>
  <c r="V22" i="5"/>
  <c r="R22" i="5"/>
  <c r="L22" i="5"/>
  <c r="L16" i="5" l="1"/>
  <c r="R265" i="5"/>
  <c r="X47" i="4"/>
  <c r="S207" i="5"/>
  <c r="P207" i="5"/>
  <c r="U207" i="5" s="1"/>
  <c r="S208" i="5"/>
  <c r="P208" i="5"/>
  <c r="U208" i="5" s="1"/>
  <c r="X37" i="4"/>
  <c r="X34" i="4" s="1"/>
  <c r="Z51" i="4"/>
  <c r="X51" i="4"/>
  <c r="W45" i="4"/>
  <c r="W42" i="4" s="1"/>
  <c r="W65" i="4" s="1"/>
  <c r="Q15" i="3"/>
  <c r="Q14" i="3" s="1"/>
  <c r="Q771" i="3" s="1"/>
  <c r="X26" i="4"/>
  <c r="X24" i="4" s="1"/>
  <c r="Z61" i="4"/>
  <c r="X61" i="4"/>
  <c r="Z57" i="4"/>
  <c r="X57" i="4"/>
  <c r="X52" i="4" s="1"/>
  <c r="Z60" i="4"/>
  <c r="V60" i="4"/>
  <c r="V58" i="4" s="1"/>
  <c r="V65" i="4" s="1"/>
  <c r="X60" i="4"/>
  <c r="Z31" i="4"/>
  <c r="X31" i="4"/>
  <c r="Z43" i="4"/>
  <c r="X43" i="4"/>
  <c r="M411" i="5"/>
  <c r="K16" i="5"/>
  <c r="R607" i="3"/>
  <c r="T32" i="4"/>
  <c r="N32" i="4"/>
  <c r="Z32" i="4"/>
  <c r="O607" i="3"/>
  <c r="S32" i="4"/>
  <c r="M32" i="4"/>
  <c r="S411" i="5"/>
  <c r="O202" i="3"/>
  <c r="O121" i="3"/>
  <c r="T26" i="4"/>
  <c r="T24" i="4" s="1"/>
  <c r="M26" i="4"/>
  <c r="M24" i="4" s="1"/>
  <c r="V16" i="5"/>
  <c r="V15" i="5" s="1"/>
  <c r="V411" i="5"/>
  <c r="Q411" i="5"/>
  <c r="R411" i="5"/>
  <c r="K411" i="5"/>
  <c r="N16" i="5"/>
  <c r="N15" i="5" s="1"/>
  <c r="R16" i="5"/>
  <c r="J16" i="5"/>
  <c r="S16" i="5"/>
  <c r="S15" i="5" s="1"/>
  <c r="M16" i="5"/>
  <c r="M15" i="5" s="1"/>
  <c r="Q16" i="5"/>
  <c r="Q15" i="5" s="1"/>
  <c r="R594" i="3"/>
  <c r="X23" i="4" s="1"/>
  <c r="X22" i="4" s="1"/>
  <c r="N23" i="4"/>
  <c r="N22" i="4" s="1"/>
  <c r="L594" i="3"/>
  <c r="L593" i="3" s="1"/>
  <c r="L23" i="4"/>
  <c r="Z26" i="4"/>
  <c r="Z24" i="4" s="1"/>
  <c r="O228" i="3"/>
  <c r="S26" i="4"/>
  <c r="S24" i="4" s="1"/>
  <c r="S28" i="4"/>
  <c r="M28" i="4"/>
  <c r="N28" i="4"/>
  <c r="Z28" i="4"/>
  <c r="O594" i="3"/>
  <c r="M23" i="4"/>
  <c r="M22" i="4" s="1"/>
  <c r="N26" i="4"/>
  <c r="N24" i="4" s="1"/>
  <c r="L503" i="3"/>
  <c r="L502" i="3" s="1"/>
  <c r="L501" i="3" s="1"/>
  <c r="L500" i="3" s="1"/>
  <c r="L34" i="3"/>
  <c r="L33" i="3" s="1"/>
  <c r="O503" i="3"/>
  <c r="O502" i="3" s="1"/>
  <c r="O501" i="3" s="1"/>
  <c r="O500" i="3" s="1"/>
  <c r="R503" i="3"/>
  <c r="R502" i="3" s="1"/>
  <c r="R501" i="3" s="1"/>
  <c r="R500" i="3" s="1"/>
  <c r="O279" i="3"/>
  <c r="O274" i="3" s="1"/>
  <c r="S33" i="4" s="1"/>
  <c r="O194" i="3"/>
  <c r="S372" i="5"/>
  <c r="L372" i="5"/>
  <c r="L333" i="5" s="1"/>
  <c r="Q372" i="5"/>
  <c r="K372" i="5"/>
  <c r="R372" i="5"/>
  <c r="M372" i="5"/>
  <c r="M333" i="5" s="1"/>
  <c r="N372" i="5"/>
  <c r="N333" i="5" s="1"/>
  <c r="V372" i="5"/>
  <c r="V207" i="5"/>
  <c r="J172" i="5"/>
  <c r="J171" i="5" s="1"/>
  <c r="L15" i="5"/>
  <c r="S282" i="5"/>
  <c r="N265" i="5"/>
  <c r="R279" i="3"/>
  <c r="R274" i="3" s="1"/>
  <c r="Z33" i="4" s="1"/>
  <c r="R87" i="3"/>
  <c r="L279" i="3"/>
  <c r="L274" i="3" s="1"/>
  <c r="L264" i="3"/>
  <c r="L259" i="3" s="1"/>
  <c r="L230" i="3"/>
  <c r="L229" i="3" s="1"/>
  <c r="R202" i="3"/>
  <c r="R194" i="3" s="1"/>
  <c r="R161" i="3"/>
  <c r="R156" i="3" s="1"/>
  <c r="O161" i="3"/>
  <c r="O156" i="3" s="1"/>
  <c r="S17" i="4" s="1"/>
  <c r="L125" i="3"/>
  <c r="L124" i="3" s="1"/>
  <c r="L123" i="3" s="1"/>
  <c r="L87" i="3"/>
  <c r="L48" i="4" s="1"/>
  <c r="O87" i="3"/>
  <c r="S48" i="4" s="1"/>
  <c r="O311" i="3"/>
  <c r="J412" i="5"/>
  <c r="J411" i="5" s="1"/>
  <c r="R415" i="3"/>
  <c r="L311" i="3"/>
  <c r="R311" i="3"/>
  <c r="L16" i="3"/>
  <c r="L43" i="4" s="1"/>
  <c r="L203" i="3"/>
  <c r="L428" i="3"/>
  <c r="L589" i="3"/>
  <c r="L588" i="3" s="1"/>
  <c r="L587" i="3" s="1"/>
  <c r="L586" i="3" s="1"/>
  <c r="L585" i="3" s="1"/>
  <c r="H60" i="4"/>
  <c r="O22" i="4"/>
  <c r="U22" i="4"/>
  <c r="P22" i="4"/>
  <c r="J23" i="4"/>
  <c r="J22" i="4" s="1"/>
  <c r="K23" i="4"/>
  <c r="K22" i="4" s="1"/>
  <c r="I23" i="4"/>
  <c r="I22" i="4" s="1"/>
  <c r="H41" i="4"/>
  <c r="H40" i="4" s="1"/>
  <c r="O55" i="4"/>
  <c r="O52" i="4" s="1"/>
  <c r="M44" i="4"/>
  <c r="T44" i="4"/>
  <c r="Z44" i="4"/>
  <c r="M17" i="4"/>
  <c r="L101" i="3"/>
  <c r="V208" i="5"/>
  <c r="L41" i="4"/>
  <c r="L40" i="4" s="1"/>
  <c r="K32" i="4"/>
  <c r="J32" i="4"/>
  <c r="I32" i="4"/>
  <c r="O47" i="4"/>
  <c r="L609" i="3"/>
  <c r="L608" i="3" s="1"/>
  <c r="E33" i="4"/>
  <c r="I48" i="4"/>
  <c r="M48" i="4"/>
  <c r="F48" i="4"/>
  <c r="J48" i="4"/>
  <c r="N48" i="4"/>
  <c r="T48" i="4"/>
  <c r="D33" i="4"/>
  <c r="F33" i="4"/>
  <c r="J33" i="4"/>
  <c r="I17" i="4"/>
  <c r="K44" i="4"/>
  <c r="P44" i="4"/>
  <c r="O44" i="4"/>
  <c r="I44" i="4"/>
  <c r="G58" i="4"/>
  <c r="J44" i="4"/>
  <c r="U44" i="4"/>
  <c r="N44" i="4"/>
  <c r="J281" i="5"/>
  <c r="J280" i="5" s="1"/>
  <c r="J265" i="5" s="1"/>
  <c r="Q265" i="5"/>
  <c r="V265" i="5"/>
  <c r="O17" i="4"/>
  <c r="P17" i="4"/>
  <c r="L165" i="3"/>
  <c r="N17" i="4"/>
  <c r="T17" i="4"/>
  <c r="P45" i="4"/>
  <c r="R56" i="3"/>
  <c r="H45" i="4"/>
  <c r="L59" i="3"/>
  <c r="L58" i="3" s="1"/>
  <c r="J17" i="4"/>
  <c r="U17" i="4"/>
  <c r="K17" i="4"/>
  <c r="G33" i="4"/>
  <c r="K33" i="4"/>
  <c r="O33" i="4"/>
  <c r="U33" i="4"/>
  <c r="N45" i="4"/>
  <c r="U45" i="4"/>
  <c r="O56" i="3"/>
  <c r="T45" i="4"/>
  <c r="M45" i="4"/>
  <c r="O45" i="4"/>
  <c r="F52" i="4"/>
  <c r="J193" i="5"/>
  <c r="J188" i="5" s="1"/>
  <c r="J440" i="5"/>
  <c r="J439" i="5" s="1"/>
  <c r="J438" i="5" s="1"/>
  <c r="J60" i="5"/>
  <c r="J59" i="5" s="1"/>
  <c r="J49" i="5" s="1"/>
  <c r="O329" i="3"/>
  <c r="O328" i="3" s="1"/>
  <c r="O327" i="3" s="1"/>
  <c r="D19" i="4"/>
  <c r="J47" i="4"/>
  <c r="J122" i="5"/>
  <c r="E19" i="4"/>
  <c r="O415" i="3"/>
  <c r="G52" i="4"/>
  <c r="F45" i="4"/>
  <c r="S38" i="4"/>
  <c r="J59" i="4"/>
  <c r="J58" i="4" s="1"/>
  <c r="H59" i="4"/>
  <c r="P59" i="4"/>
  <c r="P58" i="4" s="1"/>
  <c r="Z59" i="4"/>
  <c r="O59" i="4"/>
  <c r="O58" i="4" s="1"/>
  <c r="I59" i="4"/>
  <c r="J50" i="4"/>
  <c r="J49" i="4" s="1"/>
  <c r="F23" i="4"/>
  <c r="F22" i="4" s="1"/>
  <c r="E38" i="4"/>
  <c r="R339" i="3"/>
  <c r="T38" i="4"/>
  <c r="I38" i="4"/>
  <c r="O38" i="4"/>
  <c r="M38" i="4"/>
  <c r="J377" i="5"/>
  <c r="J376" i="5" s="1"/>
  <c r="J372" i="5" s="1"/>
  <c r="H47" i="4"/>
  <c r="U47" i="4"/>
  <c r="R122" i="3"/>
  <c r="R121" i="3" s="1"/>
  <c r="J38" i="4"/>
  <c r="N55" i="4"/>
  <c r="N52" i="4" s="1"/>
  <c r="M33" i="4"/>
  <c r="L163" i="3"/>
  <c r="J26" i="4"/>
  <c r="J24" i="4" s="1"/>
  <c r="S47" i="4"/>
  <c r="H38" i="4"/>
  <c r="U24" i="4"/>
  <c r="I26" i="4"/>
  <c r="I24" i="4" s="1"/>
  <c r="P38" i="4"/>
  <c r="O339" i="3"/>
  <c r="F27" i="4"/>
  <c r="L38" i="4"/>
  <c r="F17" i="4"/>
  <c r="U55" i="4"/>
  <c r="U52" i="4" s="1"/>
  <c r="G27" i="4"/>
  <c r="J196" i="5"/>
  <c r="J195" i="5" s="1"/>
  <c r="F37" i="4"/>
  <c r="F34" i="4" s="1"/>
  <c r="I61" i="4"/>
  <c r="G17" i="4"/>
  <c r="Z38" i="4"/>
  <c r="T58" i="4"/>
  <c r="G48" i="4"/>
  <c r="K48" i="4"/>
  <c r="O48" i="4"/>
  <c r="U48" i="4"/>
  <c r="H48" i="4"/>
  <c r="P48" i="4"/>
  <c r="N38" i="4"/>
  <c r="P24" i="4"/>
  <c r="T47" i="4"/>
  <c r="I45" i="4"/>
  <c r="S37" i="4"/>
  <c r="N47" i="4"/>
  <c r="G45" i="4"/>
  <c r="L47" i="4"/>
  <c r="Z47" i="4"/>
  <c r="K47" i="4"/>
  <c r="K26" i="4"/>
  <c r="K24" i="4" s="1"/>
  <c r="K45" i="4"/>
  <c r="I37" i="4"/>
  <c r="M37" i="4"/>
  <c r="P47" i="4"/>
  <c r="K37" i="4"/>
  <c r="U37" i="4"/>
  <c r="F58" i="4"/>
  <c r="L339" i="3"/>
  <c r="K38" i="4"/>
  <c r="U38" i="4"/>
  <c r="D48" i="4"/>
  <c r="H37" i="4"/>
  <c r="P37" i="4"/>
  <c r="L443" i="3"/>
  <c r="L37" i="4"/>
  <c r="N37" i="4"/>
  <c r="R443" i="3"/>
  <c r="Z37" i="4"/>
  <c r="F44" i="4"/>
  <c r="F42" i="4" s="1"/>
  <c r="N210" i="5"/>
  <c r="P210" i="5" s="1"/>
  <c r="U210" i="5" s="1"/>
  <c r="U209" i="5" s="1"/>
  <c r="G44" i="4"/>
  <c r="P55" i="4"/>
  <c r="P52" i="4" s="1"/>
  <c r="R100" i="3"/>
  <c r="Z55" i="4"/>
  <c r="D44" i="4"/>
  <c r="I47" i="4"/>
  <c r="M47" i="4"/>
  <c r="O100" i="3"/>
  <c r="S55" i="4"/>
  <c r="S52" i="4" s="1"/>
  <c r="J55" i="4"/>
  <c r="J52" i="4" s="1"/>
  <c r="R228" i="3"/>
  <c r="D16" i="4"/>
  <c r="D14" i="4" s="1"/>
  <c r="L395" i="3"/>
  <c r="L394" i="3" s="1"/>
  <c r="L16" i="4"/>
  <c r="R395" i="3"/>
  <c r="R394" i="3" s="1"/>
  <c r="Z16" i="4"/>
  <c r="G16" i="4"/>
  <c r="K16" i="4"/>
  <c r="O16" i="4"/>
  <c r="U16" i="4"/>
  <c r="M59" i="4"/>
  <c r="M58" i="4" s="1"/>
  <c r="O365" i="3"/>
  <c r="S59" i="4"/>
  <c r="S58" i="4" s="1"/>
  <c r="J16" i="4"/>
  <c r="T16" i="4"/>
  <c r="L492" i="3"/>
  <c r="R492" i="3"/>
  <c r="O552" i="3"/>
  <c r="O551" i="3" s="1"/>
  <c r="O541" i="3" s="1"/>
  <c r="H19" i="4"/>
  <c r="F19" i="4"/>
  <c r="N19" i="4"/>
  <c r="G19" i="4"/>
  <c r="K19" i="4"/>
  <c r="O19" i="4"/>
  <c r="U19" i="4"/>
  <c r="R566" i="3"/>
  <c r="R565" i="3" s="1"/>
  <c r="Z19" i="4"/>
  <c r="E44" i="4"/>
  <c r="E48" i="4"/>
  <c r="I55" i="4"/>
  <c r="I52" i="4" s="1"/>
  <c r="T55" i="4"/>
  <c r="T52" i="4" s="1"/>
  <c r="M55" i="4"/>
  <c r="M52" i="4" s="1"/>
  <c r="O24" i="4"/>
  <c r="K55" i="4"/>
  <c r="K52" i="4" s="1"/>
  <c r="G23" i="4"/>
  <c r="G22" i="4" s="1"/>
  <c r="H16" i="4"/>
  <c r="P16" i="4"/>
  <c r="E16" i="4"/>
  <c r="E14" i="4" s="1"/>
  <c r="I16" i="4"/>
  <c r="M16" i="4"/>
  <c r="O395" i="3"/>
  <c r="O394" i="3" s="1"/>
  <c r="S16" i="4"/>
  <c r="J37" i="4"/>
  <c r="T37" i="4"/>
  <c r="L365" i="3"/>
  <c r="L59" i="4"/>
  <c r="L58" i="4" s="1"/>
  <c r="K59" i="4"/>
  <c r="K58" i="4" s="1"/>
  <c r="U59" i="4"/>
  <c r="U58" i="4" s="1"/>
  <c r="F16" i="4"/>
  <c r="N16" i="4"/>
  <c r="G37" i="4"/>
  <c r="G34" i="4" s="1"/>
  <c r="O37" i="4"/>
  <c r="L552" i="3"/>
  <c r="L551" i="3" s="1"/>
  <c r="L541" i="3" s="1"/>
  <c r="R552" i="3"/>
  <c r="R551" i="3" s="1"/>
  <c r="R541" i="3" s="1"/>
  <c r="P19" i="4"/>
  <c r="J19" i="4"/>
  <c r="T19" i="4"/>
  <c r="I19" i="4"/>
  <c r="M19" i="4"/>
  <c r="O566" i="3"/>
  <c r="O565" i="3" s="1"/>
  <c r="S19" i="4"/>
  <c r="L566" i="3"/>
  <c r="L565" i="3" s="1"/>
  <c r="S281" i="5" l="1"/>
  <c r="S280" i="5" s="1"/>
  <c r="S265" i="5" s="1"/>
  <c r="X282" i="5"/>
  <c r="X281" i="5" s="1"/>
  <c r="X280" i="5" s="1"/>
  <c r="X208" i="5"/>
  <c r="X207" i="5"/>
  <c r="X58" i="4"/>
  <c r="Z52" i="4"/>
  <c r="Z17" i="4"/>
  <c r="X17" i="4"/>
  <c r="Z58" i="4"/>
  <c r="X45" i="4"/>
  <c r="X21" i="4"/>
  <c r="X33" i="4"/>
  <c r="X27" i="4" s="1"/>
  <c r="Z48" i="4"/>
  <c r="X48" i="4"/>
  <c r="X42" i="4" s="1"/>
  <c r="L607" i="3"/>
  <c r="L584" i="3" s="1"/>
  <c r="L32" i="4"/>
  <c r="K333" i="5"/>
  <c r="V333" i="5"/>
  <c r="L162" i="3"/>
  <c r="R333" i="5"/>
  <c r="S333" i="5"/>
  <c r="Q333" i="5"/>
  <c r="R414" i="3"/>
  <c r="N21" i="4"/>
  <c r="Z21" i="4"/>
  <c r="O414" i="3"/>
  <c r="S21" i="4"/>
  <c r="S14" i="4" s="1"/>
  <c r="M21" i="4"/>
  <c r="J333" i="5"/>
  <c r="O593" i="3"/>
  <c r="O584" i="3" s="1"/>
  <c r="S23" i="4"/>
  <c r="S22" i="4" s="1"/>
  <c r="L228" i="3"/>
  <c r="L26" i="4"/>
  <c r="L24" i="4" s="1"/>
  <c r="R593" i="3"/>
  <c r="R584" i="3" s="1"/>
  <c r="T23" i="4"/>
  <c r="T22" i="4" s="1"/>
  <c r="Z23" i="4"/>
  <c r="Z22" i="4" s="1"/>
  <c r="Z45" i="4"/>
  <c r="L57" i="3"/>
  <c r="L56" i="3" s="1"/>
  <c r="L45" i="4" s="1"/>
  <c r="J15" i="5"/>
  <c r="R15" i="5"/>
  <c r="R14" i="5" s="1"/>
  <c r="O521" i="3"/>
  <c r="O520" i="3" s="1"/>
  <c r="L427" i="3"/>
  <c r="L426" i="3" s="1"/>
  <c r="L415" i="3" s="1"/>
  <c r="L414" i="3" s="1"/>
  <c r="L413" i="3" s="1"/>
  <c r="L234" i="3"/>
  <c r="L202" i="3"/>
  <c r="L194" i="3" s="1"/>
  <c r="L122" i="3"/>
  <c r="L121" i="3" s="1"/>
  <c r="L19" i="4"/>
  <c r="J27" i="4"/>
  <c r="H58" i="4"/>
  <c r="H55" i="4"/>
  <c r="H52" i="4" s="1"/>
  <c r="O27" i="4"/>
  <c r="H26" i="4"/>
  <c r="H24" i="4" s="1"/>
  <c r="L100" i="3"/>
  <c r="L55" i="4"/>
  <c r="L52" i="4" s="1"/>
  <c r="R413" i="3"/>
  <c r="S27" i="4"/>
  <c r="Z27" i="4"/>
  <c r="K27" i="4"/>
  <c r="M27" i="4"/>
  <c r="U27" i="4"/>
  <c r="H32" i="4"/>
  <c r="K70" i="4"/>
  <c r="I21" i="4"/>
  <c r="I14" i="4" s="1"/>
  <c r="U14" i="4"/>
  <c r="R150" i="3"/>
  <c r="H33" i="4"/>
  <c r="G50" i="4"/>
  <c r="G49" i="4" s="1"/>
  <c r="H44" i="4"/>
  <c r="H42" i="4" s="1"/>
  <c r="N33" i="4"/>
  <c r="N27" i="4" s="1"/>
  <c r="O150" i="3"/>
  <c r="K21" i="4"/>
  <c r="K14" i="4" s="1"/>
  <c r="S45" i="4"/>
  <c r="R234" i="3"/>
  <c r="H17" i="4"/>
  <c r="H23" i="4"/>
  <c r="S14" i="5"/>
  <c r="L33" i="4"/>
  <c r="D21" i="4"/>
  <c r="T14" i="4"/>
  <c r="I34" i="4"/>
  <c r="J45" i="4"/>
  <c r="J42" i="4" s="1"/>
  <c r="I33" i="4"/>
  <c r="I27" i="4" s="1"/>
  <c r="N59" i="4"/>
  <c r="N58" i="4" s="1"/>
  <c r="S34" i="4"/>
  <c r="E50" i="4"/>
  <c r="E49" i="4" s="1"/>
  <c r="P50" i="4"/>
  <c r="P49" i="4" s="1"/>
  <c r="O443" i="3"/>
  <c r="I58" i="4"/>
  <c r="R365" i="3"/>
  <c r="O34" i="4"/>
  <c r="T34" i="4"/>
  <c r="F50" i="4"/>
  <c r="F49" i="4" s="1"/>
  <c r="O234" i="3"/>
  <c r="P34" i="4"/>
  <c r="M34" i="4"/>
  <c r="E21" i="4"/>
  <c r="P33" i="4"/>
  <c r="P27" i="4" s="1"/>
  <c r="J34" i="4"/>
  <c r="G21" i="4"/>
  <c r="N14" i="5"/>
  <c r="N34" i="4"/>
  <c r="F21" i="4"/>
  <c r="L14" i="5"/>
  <c r="M14" i="5"/>
  <c r="K15" i="5"/>
  <c r="K14" i="5" s="1"/>
  <c r="Q14" i="5"/>
  <c r="U34" i="4"/>
  <c r="H34" i="4"/>
  <c r="G14" i="4"/>
  <c r="F14" i="4"/>
  <c r="O42" i="4"/>
  <c r="R15" i="3"/>
  <c r="R14" i="3" s="1"/>
  <c r="Z34" i="4"/>
  <c r="L34" i="4"/>
  <c r="V14" i="5"/>
  <c r="R521" i="3"/>
  <c r="R520" i="3" s="1"/>
  <c r="X50" i="4" s="1"/>
  <c r="X49" i="4" s="1"/>
  <c r="D50" i="4"/>
  <c r="D49" i="4" s="1"/>
  <c r="D65" i="4" s="1"/>
  <c r="T33" i="4"/>
  <c r="T27" i="4" s="1"/>
  <c r="U42" i="4"/>
  <c r="N42" i="4"/>
  <c r="T42" i="4"/>
  <c r="I42" i="4"/>
  <c r="P42" i="4"/>
  <c r="K42" i="4"/>
  <c r="G42" i="4"/>
  <c r="K34" i="4"/>
  <c r="M42" i="4"/>
  <c r="T50" i="4"/>
  <c r="T49" i="4" s="1"/>
  <c r="K50" i="4"/>
  <c r="K49" i="4" s="1"/>
  <c r="N209" i="5"/>
  <c r="P209" i="5" s="1"/>
  <c r="S210" i="5"/>
  <c r="V210" i="5"/>
  <c r="V209" i="5" s="1"/>
  <c r="S209" i="5" l="1"/>
  <c r="X210" i="5"/>
  <c r="X209" i="5" s="1"/>
  <c r="Z42" i="4"/>
  <c r="X14" i="4"/>
  <c r="X65" i="4" s="1"/>
  <c r="O413" i="3"/>
  <c r="R149" i="3"/>
  <c r="O149" i="3"/>
  <c r="L21" i="4"/>
  <c r="M487" i="5"/>
  <c r="Q487" i="5"/>
  <c r="R487" i="5"/>
  <c r="L487" i="5"/>
  <c r="N487" i="5"/>
  <c r="O519" i="3"/>
  <c r="O491" i="3" s="1"/>
  <c r="S50" i="4"/>
  <c r="S49" i="4" s="1"/>
  <c r="L161" i="3"/>
  <c r="L156" i="3" s="1"/>
  <c r="V487" i="5"/>
  <c r="K487" i="5"/>
  <c r="L44" i="4"/>
  <c r="L42" i="4" s="1"/>
  <c r="H21" i="4"/>
  <c r="H27" i="4"/>
  <c r="S487" i="5"/>
  <c r="P65" i="4"/>
  <c r="T65" i="4"/>
  <c r="K65" i="4"/>
  <c r="L27" i="4"/>
  <c r="L521" i="3"/>
  <c r="I50" i="4"/>
  <c r="I49" i="4" s="1"/>
  <c r="I65" i="4" s="1"/>
  <c r="U50" i="4"/>
  <c r="U49" i="4" s="1"/>
  <c r="U65" i="4" s="1"/>
  <c r="Z14" i="4"/>
  <c r="L15" i="3"/>
  <c r="L14" i="3" s="1"/>
  <c r="H14" i="4"/>
  <c r="H22" i="4"/>
  <c r="J14" i="5"/>
  <c r="J21" i="4"/>
  <c r="J14" i="4" s="1"/>
  <c r="J65" i="4" s="1"/>
  <c r="L22" i="4"/>
  <c r="N50" i="4"/>
  <c r="N49" i="4" s="1"/>
  <c r="N65" i="4" s="1"/>
  <c r="F65" i="4"/>
  <c r="M50" i="4"/>
  <c r="M49" i="4" s="1"/>
  <c r="M65" i="4" s="1"/>
  <c r="G65" i="4"/>
  <c r="Z50" i="4"/>
  <c r="Z49" i="4" s="1"/>
  <c r="R519" i="3"/>
  <c r="R491" i="3" s="1"/>
  <c r="O50" i="4"/>
  <c r="O49" i="4" s="1"/>
  <c r="L520" i="3" l="1"/>
  <c r="L519" i="3" s="1"/>
  <c r="L491" i="3" s="1"/>
  <c r="L17" i="4"/>
  <c r="L14" i="4" s="1"/>
  <c r="L150" i="3"/>
  <c r="L149" i="3" s="1"/>
  <c r="R771" i="3"/>
  <c r="Z65" i="4"/>
  <c r="O65" i="4"/>
  <c r="J487" i="5"/>
  <c r="H50" i="4"/>
  <c r="H49" i="4" s="1"/>
  <c r="H65" i="4" s="1"/>
  <c r="O33" i="3" l="1"/>
  <c r="S44" i="4" s="1"/>
  <c r="L50" i="4"/>
  <c r="L49" i="4" s="1"/>
  <c r="L65" i="4" s="1"/>
  <c r="L771" i="3"/>
  <c r="Q234" i="5"/>
  <c r="Q233" i="5" s="1"/>
  <c r="S42" i="4" l="1"/>
  <c r="S65" i="4" s="1"/>
  <c r="O15" i="3"/>
  <c r="O14" i="3" s="1"/>
  <c r="O771" i="3" s="1"/>
</calcChain>
</file>

<file path=xl/sharedStrings.xml><?xml version="1.0" encoding="utf-8"?>
<sst xmlns="http://schemas.openxmlformats.org/spreadsheetml/2006/main" count="10148" uniqueCount="438">
  <si>
    <t>8011</t>
  </si>
  <si>
    <t>15</t>
  </si>
  <si>
    <t>61</t>
  </si>
  <si>
    <t>62</t>
  </si>
  <si>
    <t>63</t>
  </si>
  <si>
    <t>64</t>
  </si>
  <si>
    <t>65</t>
  </si>
  <si>
    <t>66</t>
  </si>
  <si>
    <t>8033</t>
  </si>
  <si>
    <t>73</t>
  </si>
  <si>
    <t>Мероприятия в сфере культуры, искусства и туризма</t>
  </si>
  <si>
    <t>Мероприятия в сфере молодежной политики</t>
  </si>
  <si>
    <t>8007</t>
  </si>
  <si>
    <t>8003</t>
  </si>
  <si>
    <t>8009</t>
  </si>
  <si>
    <t>8019</t>
  </si>
  <si>
    <t>8012</t>
  </si>
  <si>
    <t>8013</t>
  </si>
  <si>
    <t>8010</t>
  </si>
  <si>
    <t>Непрограммные расходы в области социальной политики</t>
  </si>
  <si>
    <t>8015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</si>
  <si>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</si>
  <si>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</si>
  <si>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610</t>
  </si>
  <si>
    <t>Осуществление государственных полномочий по созданию комиссий по делам несовершеннолетних и защите их прав</t>
  </si>
  <si>
    <t>68</t>
  </si>
  <si>
    <t>Итого:</t>
  </si>
  <si>
    <t>8001</t>
  </si>
  <si>
    <t>Обеспечение функционирования Главы муниципального образования</t>
  </si>
  <si>
    <t>Расходы на содержание муниципальных органов и обеспечение их функций</t>
  </si>
  <si>
    <t xml:space="preserve">Обеспечение деятельности контрольно-счетной комиссии </t>
  </si>
  <si>
    <t>Обеспечение деятельности исполнительных органов местного самоуправления</t>
  </si>
  <si>
    <t>II. НЕПРОГРАММНЫЕ НАПРАВЛЕНИЯ ДЕЯТЕЛЬНОСТИ</t>
  </si>
  <si>
    <t>Непрограммные расходы в области национальной безопасности и правоохранительной деятельности</t>
  </si>
  <si>
    <t>335</t>
  </si>
  <si>
    <t>Сельское хозяйство и рыболовство</t>
  </si>
  <si>
    <t>Культура, кинематография</t>
  </si>
  <si>
    <t>Водное хозяйство</t>
  </si>
  <si>
    <t>Раз-дел</t>
  </si>
  <si>
    <t>Под-раз-дел</t>
  </si>
  <si>
    <t>4</t>
  </si>
  <si>
    <t>Другие вопросы в области культуры, кинематографии</t>
  </si>
  <si>
    <t>Физическая культура и спорт</t>
  </si>
  <si>
    <t xml:space="preserve">        Всего</t>
  </si>
  <si>
    <t>Физическая культура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</si>
  <si>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</si>
  <si>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Иные непрограммные расходы в области общегосударственных вопросов</t>
  </si>
  <si>
    <t>Мероприятия в сфере общегосударственных вопросов, осуществляемые органами местного самоуправления</t>
  </si>
  <si>
    <t>Представительские расходы органов местного самоуправления</t>
  </si>
  <si>
    <t>Мероприятия в области физической культуры и спорта</t>
  </si>
  <si>
    <t>Резервные средства</t>
  </si>
  <si>
    <t>Расходы на обеспечение деятельности подведомственных учреждений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</si>
  <si>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</si>
  <si>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</si>
  <si>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</si>
  <si>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</si>
  <si>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</si>
  <si>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</si>
  <si>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</si>
  <si>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</si>
  <si>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100</t>
  </si>
  <si>
    <t>Расходы на выплаты персоналу государственных (муниципальных) органов</t>
  </si>
  <si>
    <t>Иные бюджетные ассигнования</t>
  </si>
  <si>
    <t>800</t>
  </si>
  <si>
    <t>Уплата налогов, сборов и иных платежей</t>
  </si>
  <si>
    <t>850</t>
  </si>
  <si>
    <t>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</si>
  <si>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</si>
  <si>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7891</t>
  </si>
  <si>
    <t>01</t>
  </si>
  <si>
    <t>06</t>
  </si>
  <si>
    <t>04</t>
  </si>
  <si>
    <t>03</t>
  </si>
  <si>
    <t>05</t>
  </si>
  <si>
    <t>07</t>
  </si>
  <si>
    <t>08</t>
  </si>
  <si>
    <t>02</t>
  </si>
  <si>
    <t>Жилищно-коммунальное хозяйство</t>
  </si>
  <si>
    <t>Образование</t>
  </si>
  <si>
    <t>Социальная политика</t>
  </si>
  <si>
    <t>ВСЕГО</t>
  </si>
  <si>
    <t>Наименование</t>
  </si>
  <si>
    <t>Резервные фонды</t>
  </si>
  <si>
    <t>х</t>
  </si>
  <si>
    <t>Общегосударственные вопросы</t>
  </si>
  <si>
    <t>Национальная безопасность и правоохранительная деятельность</t>
  </si>
  <si>
    <t>09</t>
  </si>
  <si>
    <t>Национальная экономика</t>
  </si>
  <si>
    <t>10</t>
  </si>
  <si>
    <t>Коммунальное хозяйство</t>
  </si>
  <si>
    <t>Общее образование</t>
  </si>
  <si>
    <t>Другие вопросы в области образования</t>
  </si>
  <si>
    <t>Культура</t>
  </si>
  <si>
    <t>целевая статья</t>
  </si>
  <si>
    <t>Другие вопросы в области национальной экономики</t>
  </si>
  <si>
    <t>11</t>
  </si>
  <si>
    <t>Мероприятия по землеустройству и землепользованию</t>
  </si>
  <si>
    <t>Социальное обеспечение населения</t>
  </si>
  <si>
    <t>Другие общегосударственные вопросы</t>
  </si>
  <si>
    <t>Пенсионное обеспечение</t>
  </si>
  <si>
    <t>12</t>
  </si>
  <si>
    <t>14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</si>
  <si>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</si>
  <si>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</si>
  <si>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</si>
  <si>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095</t>
  </si>
  <si>
    <t>071</t>
  </si>
  <si>
    <t>331</t>
  </si>
  <si>
    <t>332</t>
  </si>
  <si>
    <t>Охрана семьи и детства</t>
  </si>
  <si>
    <t>раз-дел</t>
  </si>
  <si>
    <t>под-раз-дел</t>
  </si>
  <si>
    <t>гла-ва</t>
  </si>
  <si>
    <t>вид рас-хо-дов</t>
  </si>
  <si>
    <t>333</t>
  </si>
  <si>
    <t>334</t>
  </si>
  <si>
    <t>13</t>
  </si>
  <si>
    <t xml:space="preserve">Другие вопросы в области культуры, кинематографии </t>
  </si>
  <si>
    <t>Дорожное хозяйство (дорожные фонды)</t>
  </si>
  <si>
    <t xml:space="preserve">Физическая культура </t>
  </si>
  <si>
    <t>Физическая культура  и спорт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</si>
  <si>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</si>
  <si>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Закупка товаров, работ и услуг
для государственных (муниципальных) нужд</t>
  </si>
  <si>
    <t>Расходы на выплату персоналу казенных учреждений</t>
  </si>
  <si>
    <t xml:space="preserve">I.  МУНИЦИПАЛЬНЫЕ ПРОГРАММЫ </t>
  </si>
  <si>
    <t>Мероприятия в области образования</t>
  </si>
  <si>
    <t>Жилищное хозяйство</t>
  </si>
  <si>
    <t>№ п/п</t>
  </si>
  <si>
    <t xml:space="preserve">Целевая статья </t>
  </si>
  <si>
    <t>2</t>
  </si>
  <si>
    <t>3</t>
  </si>
  <si>
    <t>0</t>
  </si>
  <si>
    <t>0000</t>
  </si>
  <si>
    <t>1</t>
  </si>
  <si>
    <t>Поддержка сельскохозяйственного производства</t>
  </si>
  <si>
    <t>8022</t>
  </si>
  <si>
    <t>810</t>
  </si>
  <si>
    <t>8024</t>
  </si>
  <si>
    <t>Расходы на обеспечение деятельности домов культуры</t>
  </si>
  <si>
    <t>8034</t>
  </si>
  <si>
    <t>Расходы на обеспечение деятельности библиотек</t>
  </si>
  <si>
    <t>8035</t>
  </si>
  <si>
    <t>Расходы на обеспечение деятельности общеобразовательных учреждений</t>
  </si>
  <si>
    <t>8036</t>
  </si>
  <si>
    <t>600</t>
  </si>
  <si>
    <t>Расходы на обеспечение деятельности образовательных учреждений по внешкольной работе с детьми</t>
  </si>
  <si>
    <t>8037</t>
  </si>
  <si>
    <t>Дошкольное образование</t>
  </si>
  <si>
    <t>350</t>
  </si>
  <si>
    <t xml:space="preserve">Социальное обеспечение и иные выплаты населению
</t>
  </si>
  <si>
    <t>Премии и гранты</t>
  </si>
  <si>
    <t>630</t>
  </si>
  <si>
    <t>16</t>
  </si>
  <si>
    <t>R082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</si>
  <si>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</si>
  <si>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400</t>
  </si>
  <si>
    <t>410</t>
  </si>
  <si>
    <t xml:space="preserve">Бюджетные инвестиции </t>
  </si>
  <si>
    <t>Благоустройство</t>
  </si>
  <si>
    <t>S833</t>
  </si>
  <si>
    <t>8050</t>
  </si>
  <si>
    <t>Взносы на капитальный ремонт многоквартирных домов, находящихся в муниципальной собственности</t>
  </si>
  <si>
    <t>8052</t>
  </si>
  <si>
    <t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t>
  </si>
  <si>
    <t>8032</t>
  </si>
  <si>
    <t>Другие вопросы в области социальной политики</t>
  </si>
  <si>
    <t>120</t>
  </si>
  <si>
    <t>Мероприятия в области коммунального хозяйства</t>
  </si>
  <si>
    <t>830</t>
  </si>
  <si>
    <t>Исполнение судебных актов</t>
  </si>
  <si>
    <t>8006</t>
  </si>
  <si>
    <t>Бюджетные инвестиции в объекты капитального строительства собственности муниципальных образований</t>
  </si>
  <si>
    <t xml:space="preserve"> Мероприятия в сфере культуры, искусства и туризма</t>
  </si>
  <si>
    <t>Транспорт</t>
  </si>
  <si>
    <t>Организация ритуальных услуг и содержание мест захоронения</t>
  </si>
  <si>
    <t xml:space="preserve">Молодежная политика </t>
  </si>
  <si>
    <t>Дополнительное образование детей</t>
  </si>
  <si>
    <t>S841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</si>
  <si>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</si>
  <si>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18</t>
  </si>
  <si>
    <t>Мероприятия в сфере жилищного хозяйства</t>
  </si>
  <si>
    <t>8040</t>
  </si>
  <si>
    <t>Капитальные вложения в объекты государственной (муниципальной) собственности</t>
  </si>
  <si>
    <t>Обеспечение пожарной безопасности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</si>
  <si>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</si>
  <si>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Другие вопросы в области физической культуры и спорта</t>
  </si>
  <si>
    <t>Профессиональная подготовка, переподготовка и повышение квалификации</t>
  </si>
  <si>
    <t>5120</t>
  </si>
  <si>
    <t>Судебная система</t>
  </si>
  <si>
    <t>19</t>
  </si>
  <si>
    <t>Создание условий для обеспечения поселений услугами торговли</t>
  </si>
  <si>
    <t>8014</t>
  </si>
  <si>
    <t>L497</t>
  </si>
  <si>
    <t>870</t>
  </si>
  <si>
    <t xml:space="preserve">к решению Собрания депутатов </t>
  </si>
  <si>
    <t>Д</t>
  </si>
  <si>
    <t>8063</t>
  </si>
  <si>
    <t>Исполнение судебных актов, предусматривающих обращение взыскания на средства бюджета</t>
  </si>
  <si>
    <t>8064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</si>
  <si>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дорожного фонда</t>
  </si>
  <si>
    <t>Другие вопросы в области охраны окружающей среды</t>
  </si>
  <si>
    <t>Охрана окружающей среды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</si>
  <si>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</si>
  <si>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L576</t>
  </si>
  <si>
    <t>8053</t>
  </si>
  <si>
    <t>Организация сбора, транспортировки и утилизации отходов</t>
  </si>
  <si>
    <t>Иные общегосударственные вопросы</t>
  </si>
  <si>
    <t>8069</t>
  </si>
  <si>
    <t xml:space="preserve">Разработка генеральных планов и правил землепользования и застройки, проектов планировки территории и проектов межеваний территорий </t>
  </si>
  <si>
    <t>8017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</si>
  <si>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</si>
  <si>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8068</t>
  </si>
  <si>
    <t>620</t>
  </si>
  <si>
    <t xml:space="preserve"> Внедрение и обеспечение функционирования модели персонифицированного финансирования дополнительного образования детей</t>
  </si>
  <si>
    <t xml:space="preserve">   Субсидии автономным учреждениям</t>
  </si>
  <si>
    <t>L304</t>
  </si>
  <si>
    <t xml:space="preserve"> Мероприятия в сфере молодежной политики</t>
  </si>
  <si>
    <t>8055</t>
  </si>
  <si>
    <t>7824</t>
  </si>
  <si>
    <t>Муниципальная программа "Энергосбережение и повышение энергетической эффективности в муниципальном образовании "Пинежский муниципальный район" на 2014-2021 годы"</t>
  </si>
  <si>
    <t>Защита населения и территории от  чрезвычайных ситуаций природного и техногенного характера, пожарная безопасность</t>
  </si>
  <si>
    <t xml:space="preserve">  Мероприятия в сфере молодежной политики</t>
  </si>
  <si>
    <t>L519</t>
  </si>
  <si>
    <t>Субсидии автономным учреждениям</t>
  </si>
  <si>
    <t>Внедрение и обеспечение функционирования модели персонифицированного финансирования дополнительного образования детей</t>
  </si>
  <si>
    <t>Сумма, рублей</t>
  </si>
  <si>
    <t>2022 год</t>
  </si>
  <si>
    <t>2024 год</t>
  </si>
  <si>
    <t>5</t>
  </si>
  <si>
    <t>6</t>
  </si>
  <si>
    <t>Вид расходов</t>
  </si>
  <si>
    <t>Развитие сети учреждений культурно-досугового типа</t>
  </si>
  <si>
    <t>8</t>
  </si>
  <si>
    <t>79</t>
  </si>
  <si>
    <t>Организация транспортного обслуживания по муниципальным маршрутам регулярных автобусных перевозок</t>
  </si>
  <si>
    <t>8072</t>
  </si>
  <si>
    <t>310</t>
  </si>
  <si>
    <t>Публичные нормативные социальные выплаты гражданам</t>
  </si>
  <si>
    <t>Условно утвержденные расходы</t>
  </si>
  <si>
    <t>Муниципальная программа "Энергосбережение и повышение энергетической эффективности в муниципальном образовании "Пинежский муниципальный район" на 2014-2024 годы"</t>
  </si>
  <si>
    <t>5513</t>
  </si>
  <si>
    <t>21</t>
  </si>
  <si>
    <t xml:space="preserve"> Мероприятия в сфере обеспечения пожарной безопасности и защиты населения от чрезвычайных ситуаций</t>
  </si>
  <si>
    <t>Мероприятия в сфере обеспечения пожарной безопасности и защиты населения от чрезвычайных ситуаций</t>
  </si>
  <si>
    <t>7680</t>
  </si>
  <si>
    <t>Организация транспортного обслуживания населения на пассажирских муниципальных маршрутах водного транспорта</t>
  </si>
  <si>
    <t>S824</t>
  </si>
  <si>
    <t>8075</t>
  </si>
  <si>
    <t>Мероприятия по ремонту автомобильной дороги "Шилега -Березник"</t>
  </si>
  <si>
    <t>S636</t>
  </si>
  <si>
    <t>Организация транспортного обслуживания населения на пассажирских муниципальных маршрутах автомобильного транспорта</t>
  </si>
  <si>
    <t>2025 год</t>
  </si>
  <si>
    <t>Пенсия за выслугу лет муниципальным служащим</t>
  </si>
  <si>
    <t>S822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</si>
  <si>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части субвенций местным бюджетам)</t>
  </si>
  <si>
    <t>S031</t>
  </si>
  <si>
    <t>20</t>
  </si>
  <si>
    <t>2026 год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</si>
  <si>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(субвенции бюджетам муниципальных районов, муниципальных округов и городских округов Архангельской области) </t>
  </si>
  <si>
    <t>Субвенции бюджетам муниципальных районов, муниципальных округов и городских округов Архангельской области на компенсацию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</si>
  <si>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Л865</t>
  </si>
  <si>
    <t>Субвенции бюджетам муниципальных районов, муниципальных округов и городских округов Архангельской области на 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</si>
  <si>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Л839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</si>
  <si>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(субсидии бюджетам муниципальных районов, муниципальных округов и городских округов Архангельской области)</t>
  </si>
  <si>
    <t>Л862</t>
  </si>
  <si>
    <t>Субвенции бюджетам муниципальных районов, муниципальных округов и городских округов Архангельской области на реализацию образовательных программ</t>
  </si>
  <si>
    <t>Л870</t>
  </si>
  <si>
    <t>Субвенции бюджетам муниципальных районов, муниципальных округов и городских округов Архангельской области на осуществление государственных полномочий по формированию торгового реестра</t>
  </si>
  <si>
    <t>Л879</t>
  </si>
  <si>
    <t>Национальная оборона</t>
  </si>
  <si>
    <t>Мобилизационная и вневойсковая подготовка</t>
  </si>
  <si>
    <t>5118</t>
  </si>
  <si>
    <t>Осуществление первичного воинского учета органами местного самоуправления поселений, муниципальных и городских округов (субвенции бюджетам муниципальных районов, муниципальных округов и городских округов Архангельской области)</t>
  </si>
  <si>
    <t>Л871</t>
  </si>
  <si>
    <t>Субвенции бюджетам муниципальных районов, муниципальных округов и городских округов Архангельской области на осуществление государственных полномочий в сфере охраны труда</t>
  </si>
  <si>
    <t>Субсидия бюджетам муниципальных районов, муниципальных округов и городских округов Архангельской области на доставку муки и лекарственных средств в районы Крайнего Севера и приравненные к ним местности с ограниченными сроками завоза грузов</t>
  </si>
  <si>
    <t>Л832</t>
  </si>
  <si>
    <t>Субвенции бюджетам муниципальных районов, муниципальных округов и городских округов Архангельской области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</t>
  </si>
  <si>
    <t>Л873</t>
  </si>
  <si>
    <t>Субвенции бюджетам муниципальных районов, муниципальных округов и городских округов Архангельской области на осуществление государственных полномочий по выплате вознаграждений профессиональным опекунам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</si>
  <si>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(субвенции бюджетам муниципальных районов, муниципальных округов и городских округов Архангельской области)</t>
  </si>
  <si>
    <t>Субсидии бюджетам муниципальных районов, муниципальных округов и городских округов Архангельской области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</si>
  <si>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Государственная поддержка отрасли культуры (реализация мероприятий по модернизации библиотек в части комплектования книжных фондов муниципальных библиотек (субсидии бюджетам муниципальных районов, муниципальных округов, городских округов и городских поселений Архангельской области))</t>
  </si>
  <si>
    <t>Иные межбюджетные трансферты бюджетам муниципальных районов, муниципальных округов и городских округов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 на территории Архангельской области</t>
  </si>
  <si>
    <t>Субсидии бюджетам муниципальных районов, муниципальных округов, городских округов, городских и сельских поселений Архангельской области на софинансирование капитальных вложений в объекты муниципальной собственности муниципальных образований Архангельской области</t>
  </si>
  <si>
    <t>S842</t>
  </si>
  <si>
    <t>Иные межбюджетные трансферты бюджетам муниципальных районов, муниципальных округов и городских округов Архангельской области на поддержку территориального общественного самоуправления</t>
  </si>
  <si>
    <t>Субвенции бюджетам муниципальных районов, муниципальных округов и городских округов Архангельской области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</si>
  <si>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Л869</t>
  </si>
  <si>
    <t>Реализация мероприятий по обеспечению жильем молодых семей (субсидии бюджетам муниципальных районов, муниципальных округов, городских округов и городских поселений Архангельской области на софинансирование расходных обязательств муниципальных образований Архангельской области на предоставление социальных выплат молодым семьям на приобретение (строительство) жилья)</t>
  </si>
  <si>
    <t>Л</t>
  </si>
  <si>
    <t>Обеспечение комплексного развития сельских территорий (субсидии бюджетам муниципальных районов, муниципальных округов и городских округов Архангельской области на улучшение жилищных условий граждан, проживающих на сельских территориях)</t>
  </si>
  <si>
    <t>Муниципальная программа "Развитие общего образования и воспитания детей в Пинежском муниципальном округе"</t>
  </si>
  <si>
    <t>Непрограммые расходы в области национальной обороны</t>
  </si>
  <si>
    <t>67</t>
  </si>
  <si>
    <t xml:space="preserve">Поддержка муниципальных программ формирования современной городской среды </t>
  </si>
  <si>
    <t>8058</t>
  </si>
  <si>
    <t>КУМИ и ЖКХ администрации Пинежского муниципального округа</t>
  </si>
  <si>
    <t>Собрание депутатов Пинежского муниципального округа</t>
  </si>
  <si>
    <t>Администрация Пинежского муниципального округа</t>
  </si>
  <si>
    <t>Комитет по финансам Администрации Пинежского муниципального округа</t>
  </si>
  <si>
    <t>Управление образования администрации Пинежского муниципального округа</t>
  </si>
  <si>
    <t>Отдел по культуре и туризму Администрации Пинежского муниципального округа</t>
  </si>
  <si>
    <t>Контрольно-счетная комиссия Пинежского муниципального округа</t>
  </si>
  <si>
    <t>Председатель Контрольно-счетной комиссии Пинежского муниципального округа</t>
  </si>
  <si>
    <t>Муниципальная программа "Развитие агропромышленного комплекса Пинежского муниципального округа Архангельской области"</t>
  </si>
  <si>
    <t>Муниципальная программа "Комплексное развитие сельских территорий Пинежского муниципального округа Архангельской области"</t>
  </si>
  <si>
    <t xml:space="preserve">Муниципальная программа "Развитие земельно-имущественных отношений в Пинежском муниципальном округе Архангельской области" </t>
  </si>
  <si>
    <t>Муниципальная программа "Развитие земельно-имущественных отношений в  Пинежском муниципальном округе Архангельской области"</t>
  </si>
  <si>
    <t>Муниципальная программа "Энергосбережение и повышение энергетической эффективности в Пинежском муниципальном округе Архангельской области"</t>
  </si>
  <si>
    <t xml:space="preserve">Муниципальная программа "Капитальный ремонт, ремонт и переустройство жилых помещений в муниципальном жилищном фонде Пинежского  муниципального округа Архангельской области" </t>
  </si>
  <si>
    <t xml:space="preserve"> Муниципальная программа "Формирование современной городской среды Пинежского муниципального округа Архангельской области "</t>
  </si>
  <si>
    <t xml:space="preserve"> Муниципальная программа "Формирование современной городской среды Пинежского муниципального округа Архангельской области"</t>
  </si>
  <si>
    <t>Муниципальная программа "Охрана окружающей среды в Пинежском муниципальном округе Архангельской области"</t>
  </si>
  <si>
    <t>22</t>
  </si>
  <si>
    <t xml:space="preserve"> Муниципальная программа "Благоустройство территории Пинежского муниципального округа Архангельской области "</t>
  </si>
  <si>
    <t>8081</t>
  </si>
  <si>
    <t>Мероприятия по благоустройству территорий</t>
  </si>
  <si>
    <t>Муниципальная программа "Обеспечение качественным, доступным жильем и объектами жилищно-коммунального хозяйства населения Пинежского муниципального округа Архангельской области"</t>
  </si>
  <si>
    <t xml:space="preserve">Муниципальная программа "Развитие сферы культуры в Пинежском муниципальном округе Архангельской области" </t>
  </si>
  <si>
    <t>Муниципальная программа "Развитие сферы культуры в Пинежском муниципальном округе Архангельской области"</t>
  </si>
  <si>
    <t>Подпрограмма "Развитие сферы культуры в Пинежском муниципальном округе"</t>
  </si>
  <si>
    <t>Подпрограмма "Развитие библиотечного дела  в Пинежском муниципальном округе"</t>
  </si>
  <si>
    <t>Осуществление государственных полномочий в сфере административных правонарушений</t>
  </si>
  <si>
    <t>23</t>
  </si>
  <si>
    <t xml:space="preserve">Муниципальная программа "Развитие туризма в Пинежском муниципальном округе" </t>
  </si>
  <si>
    <t xml:space="preserve">Муниципальная программа
"Развитие туризма в  Пинежском муниципальном округе"
</t>
  </si>
  <si>
    <t>24</t>
  </si>
  <si>
    <t xml:space="preserve"> Муниципальная программа "Защита населения на территории Пинежского муниципального округа Архангельской области от чрезвычайных ситуаций, обеспечение пожарной безопасности и обеспечение безопасности людей на водных объектах"                      </t>
  </si>
  <si>
    <t xml:space="preserve"> Муниципальная программа "Защита населения на территории Пинежского муниципального округа  Архангельской области от чрезвычайных ситуаций, обеспечение пожарной безопасности и обеспечение безопасности людей на водных объектах"                      </t>
  </si>
  <si>
    <t xml:space="preserve">Муниципальная программа "Управление муниципальными финансами Пинежского муниципального округа Архангельской области" </t>
  </si>
  <si>
    <t>Муниципальная программа "Управление муниципальными финансами Пинежского муниципального округа Архангельской области"</t>
  </si>
  <si>
    <t>Мероприятия в сфере защиты населения и территорий Пинежского округа от чрезвычайных ситуаций, осуществляемые органами местного самоуправления</t>
  </si>
  <si>
    <t xml:space="preserve">Предоставление мер социальной поддержки отдельных категорий квалифицированных специалистов финансируемых из бюджета Пинежского муниципального округа </t>
  </si>
  <si>
    <t>Муниципальная программа "Развитие и поддержка институтов гражданского общества на территории Пинежского муниципального округа Архангельской области"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</si>
  <si>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</t>
  </si>
  <si>
    <t>8025</t>
  </si>
  <si>
    <t>Муниципальная программа "Молодёжь Пинежья"</t>
  </si>
  <si>
    <t>Муниципальная программа "Обеспечение жильём молодых семей"</t>
  </si>
  <si>
    <t>Муниципальная программа "Улучшение эксплуатационного состояния автомобильных дорог общего пользования местного значения, а также организация осуществления перевозок пассажиров и багажа на социально значимых маршрутах муниципального сообщения  Пинежского муниципального округа Архангельской области"</t>
  </si>
  <si>
    <t>Муниципальная программа "Развитие физической культуры и спорта"</t>
  </si>
  <si>
    <t xml:space="preserve">Муниципальная программа
"Совершенствование муниципального управления в Администрации Пинежского муниципального округа Архангельской области"
</t>
  </si>
  <si>
    <t>Муниципальная программа "Совершенствование муниципального управления в Администрации Пинежского муниципального округа Архангельской области"</t>
  </si>
  <si>
    <t>Обеспечение функционирования главы муниципального образования</t>
  </si>
  <si>
    <t>Обеспечение деятельности Собрания депутатов муниципального образования</t>
  </si>
  <si>
    <t>Председатель Собрания депутатов муниципального образования</t>
  </si>
  <si>
    <t>Собрание депутатов муниципального образования</t>
  </si>
  <si>
    <t>Резервный фонд администрации Пинежского муниципального округа Архангельской области</t>
  </si>
  <si>
    <t>Субсидии бюджетам муниципальных районов, муниципальных округов и городских округов Архангельской области на реализацию мероприятий по финансовой поддержке социально ориентированных некоммерческих организаций</t>
  </si>
  <si>
    <t>336</t>
  </si>
  <si>
    <t>360</t>
  </si>
  <si>
    <t>Иные выплаты населению</t>
  </si>
  <si>
    <t>Подпрограмма "Развитие библиотечного дела в Пинежском муниципальном округе"</t>
  </si>
  <si>
    <t>Муниципальная программа "Профилактика правонарушений на территории Пинежского муниципального округа Архангельской области"</t>
  </si>
  <si>
    <t>Подпрограмма "Охрана общественного порядка на территории Пинежского муниципального округа Архангельской области"</t>
  </si>
  <si>
    <t>Подпрограмма "Профилактика безнадзорности и правонарушений несовершеннолетних на территории Пинежского муниципального округа Архангельской области"</t>
  </si>
  <si>
    <t xml:space="preserve">        Приложение № 3</t>
  </si>
  <si>
    <t xml:space="preserve">    Приложение № 4 </t>
  </si>
  <si>
    <t>Муниципальная программа "Развитие торговли в  Пинежском муниципальном округе Архангельской области"</t>
  </si>
  <si>
    <t>S840</t>
  </si>
  <si>
    <t xml:space="preserve">Субсидии бюджетам муниципальных районов, муниципальных округов и городских округов Архангельской области на проведение комплексных кадастровых работ (без федерального софинансирования)
</t>
  </si>
  <si>
    <t>Массовый спорт</t>
  </si>
  <si>
    <t xml:space="preserve">Пинежский территориальный отдел </t>
  </si>
  <si>
    <t xml:space="preserve">Обеспечение комплексного развития сельских территорий (строительство плоскостного спортивного сооружения в с. Карпогоры Архангельской области, кадастровый квартал 29:14:050303)
</t>
  </si>
  <si>
    <t>Муниципальная программа "Развитие торговли в Пинежском муниципальном округе Архангельской области"</t>
  </si>
  <si>
    <t>Непрограммные расходы в области национальной обороны</t>
  </si>
  <si>
    <t>L750</t>
  </si>
  <si>
    <t>7</t>
  </si>
  <si>
    <t>S656</t>
  </si>
  <si>
    <t>Э680</t>
  </si>
  <si>
    <t>Э466</t>
  </si>
  <si>
    <t>Е</t>
  </si>
  <si>
    <t>В</t>
  </si>
  <si>
    <t>5179</t>
  </si>
  <si>
    <t>8079</t>
  </si>
  <si>
    <t xml:space="preserve">Строительство здания культурно-досугового центра в пос. Пинега Архангельской области </t>
  </si>
  <si>
    <t xml:space="preserve">  Обеспечение комплексного развития сельских территорий (капитальный ремонт системы водоотведения в с.Карпогоры Пинежского района Архангельской области протяженностью 5047м)</t>
  </si>
  <si>
    <t>S698</t>
  </si>
  <si>
    <t xml:space="preserve">  Субсидии бюджетам муниципальных районов, муниципальных округов и городских округов Архангельской области на обеспечение условий для развития кадрового потенциала муниципальных образовательных организаций в Архангельской области</t>
  </si>
  <si>
    <t xml:space="preserve">  Иные межбюджетные трансферты бюджетам муниципальных районов, муниципальных округов и городских округов Архангельской области на обеспечение мероприятий по организации предоставления дополнительных мер социальной поддержки семьям граждан, принимающих(принимавших) участи в специальной военной операции, в виде бесплатного горячего питания обучающихся по образовательным программам основного общего и среднего общего образования в муниципальных общеобразовательных организациях, бесплатного посещения обучающимся занятий по дополнительным общеобразовательным программам, реализуемым на платной основе муниципальными образовательными организациями, а также бесплатного присмотра и ухода за детьми, посещающими муниципальные образовательные организации, реализующие программы дошкольного образования, или группы продленного дня в общеобразовательных организациях</t>
  </si>
  <si>
    <t xml:space="preserve">  Иные межбюджетные трансферты муниципальных районов. муниципальных округов и городских округов Архангельской области на организацию транспортного обслуживания на пассажирских муниципальных маршрутах водного транспорта</t>
  </si>
  <si>
    <t>8080</t>
  </si>
  <si>
    <t>S696</t>
  </si>
  <si>
    <t>Субсидии бюджетам муниципальных районов, муниципальных округов и городских округов Архангельской области на укрепление материально-технической базы и развитие противопожарной инфраструктуры в муниципальных образовательных организациях муниципальных образований Архангельской области</t>
  </si>
  <si>
    <t xml:space="preserve"> Субсидии бюджетам муниципальных районов, муниципальных округов и городских округов Архангельской области на 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</si>
  <si>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>Реализация мероприятий по модернизации школьных систем образования (иные межбюджетные трансферты бюджетам муниципальных районов, муниципальных округов и городских округов Архангельской области )</t>
  </si>
  <si>
    <t xml:space="preserve">Уплата земельного налога </t>
  </si>
  <si>
    <t>8031</t>
  </si>
  <si>
    <t>5171</t>
  </si>
  <si>
    <t>Подготовка проектов межевания земельных участков и проведение кадастровых работ (субсидии бюджетам муниципальных районов, муниципальных округов и городских округов, городских и сельских поселений Архангельской области)</t>
  </si>
  <si>
    <t>L599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</si>
  <si>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 (иные межбюджетные трансферты бюджетам муниципальных районов, муниципальных округов и городских округов Архангельской области (создание новых мест в образовательных организациях различных типов для реализации дополнительных общеразвивающих программ всех направленностей))</t>
  </si>
  <si>
    <t>S753</t>
  </si>
  <si>
    <t>Э685</t>
  </si>
  <si>
    <t xml:space="preserve">    Закупка и монтаж оборудования для создания "умных" спортивных площадок (субсидии бюджетам муниципальных районов, муниципальных округов и городских округов Архангельской области на создание "умных" спортивных площадок в части подготовки основания, устройства инженерных сетей, монтажа оборудования и благоустройства территории (сверх соглашения с федеральным органом государственной власти))</t>
  </si>
  <si>
    <t xml:space="preserve"> Иные межбюджетные трансферты бюджетам муниципальных районов, муниципальных округов и городских округов Архангельской области на реализацию мероприятий по антитеррористической защищенности муниципальных образовательных организаций в Архангельской области (вне рамок регионального проекта "Модернизация школьных систем образования в Архангельской области")</t>
  </si>
  <si>
    <t xml:space="preserve"> Субсидии бюджетам муниципальных районов, муниципальных округов, городских округов и городских поселений Архангельской области на организацию транспортного обслуживания населения на пассажирских муниципальных маршрутах автомобильного транспорта</t>
  </si>
  <si>
    <t>700</t>
  </si>
  <si>
    <t>730</t>
  </si>
  <si>
    <t>8083</t>
  </si>
  <si>
    <t xml:space="preserve">Обслуживание государственного (муниципального) долга
</t>
  </si>
  <si>
    <t xml:space="preserve">Обслуживание государственного (муниципального) внутреннего долга
</t>
  </si>
  <si>
    <t>Обслуживание муниципального долга</t>
  </si>
  <si>
    <t>Обслуживание государственного (муниципального) долга</t>
  </si>
  <si>
    <t>77</t>
  </si>
  <si>
    <t>Непрограммные расходы в области благоустройства</t>
  </si>
  <si>
    <t>337</t>
  </si>
  <si>
    <t>338</t>
  </si>
  <si>
    <t>339</t>
  </si>
  <si>
    <t>Ясненский территориальный отдел</t>
  </si>
  <si>
    <t>Сурский территориальный отдел</t>
  </si>
  <si>
    <t>Отдел МСУ Пинежского муниципального округа</t>
  </si>
  <si>
    <t>Приложение № 5</t>
  </si>
  <si>
    <t>Подготовка основания, устройства инженерных сетей, закупка и монтаж оборудования, благоустройство территории для создания "Умной" спортивной  площадки в с. Карпогоры</t>
  </si>
  <si>
    <t>Ведомственная структура расходов местного бюджета на 2025 год и на плановый период 2026 и 2027 годов</t>
  </si>
  <si>
    <t>Распределение бюджетных ассигнований по разделам и подразделам классификации расходов бюджетов на 2025 год и на плановый период 2026 и 2027 годов</t>
  </si>
  <si>
    <t>Распределение  бюджетных ассигнований на реализацию муниципальных программ Пинежского муниципального округа и непрограммных направлений деятельности на 2025 год и на плановый период 2026 и 2027 годов</t>
  </si>
  <si>
    <t xml:space="preserve">2025 год </t>
  </si>
  <si>
    <t>2027 год</t>
  </si>
  <si>
    <t xml:space="preserve"> Субсидии бюджетам муниципальных районов Архангельской области на софинансирование расходов по созданию условий для обеспечения поселений услугами торговли, бюджетам муниципальных и городских округов Архангельской области на софинансирование расходов по созданию условий для обеспечения жителей муниципальных и городских округов Архангельской области услугами торговли</t>
  </si>
  <si>
    <t>S827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</si>
  <si>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</si>
  <si>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Л866</t>
  </si>
  <si>
    <t>Субвенции бюджетам муниципальных районов, муниципальных округов и городских округов Архангельской области на осуществление государственных полномочий по организации и осуществлению деятельности по опеке и попечительству</t>
  </si>
  <si>
    <t>5303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</si>
  <si>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(субвенции бюджетам муниципальных районов, муниципальных округов и городских округов Архангельской области)</t>
  </si>
  <si>
    <t xml:space="preserve">                                2019 года  № </t>
  </si>
  <si>
    <t>Реализация инициативных проектов в рамках регионального проекта "Комфортное Поморье" в Пинежском муниципальном округе</t>
  </si>
  <si>
    <t>8084</t>
  </si>
  <si>
    <t>поправки</t>
  </si>
  <si>
    <t>поправки 2025</t>
  </si>
  <si>
    <t>поправки 2026</t>
  </si>
  <si>
    <t>460</t>
  </si>
  <si>
    <t xml:space="preserve"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
</t>
  </si>
  <si>
    <t>Строительство объекта капитального строительства "Плоскостное спортивное сооружение в с. Карпогоры Архангельской области, кадастровый квартал 29:14:050303"</t>
  </si>
  <si>
    <t xml:space="preserve"> к решению Собрания депутатов </t>
  </si>
  <si>
    <t>от 20 декабря 2024 года № 195</t>
  </si>
  <si>
    <t xml:space="preserve">                     от 20 декабря 2024 года № 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</si>
</sst>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_-* #,##0.00_р_._-;\-* #,##0.00_р_._-;_-* &quot;-&quot;?_р_._-;_-@_-"/>
  </numFmts>
  <fonts count="48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7"/>
      <name val="Arial"/>
      <family val="2"/>
      <charset val="204"/>
    </font>
    <font>
      <sz val="7"/>
      <name val="Arial Cyr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</font>
    <font>
      <sz val="11"/>
      <color indexed="1"/>
      <name val="Calibri"/>
      <family val="2"/>
    </font>
    <font>
      <sz val="11"/>
      <color indexed="16"/>
      <name val="Calibri"/>
      <family val="2"/>
    </font>
    <font>
      <sz val="11"/>
      <name val="Calibri"/>
      <family val="2"/>
    </font>
    <font>
      <b/>
      <sz val="11"/>
      <color indexed="53"/>
      <name val="Calibri"/>
      <family val="2"/>
    </font>
    <font>
      <b/>
      <sz val="11"/>
      <color indexed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 Cyr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 Cyr"/>
      <family val="2"/>
    </font>
    <font>
      <b/>
      <sz val="10"/>
      <color indexed="8"/>
      <name val="Arial CYR"/>
      <family val="2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</font>
    <font>
      <b/>
      <sz val="14"/>
      <name val="Arial Cyr"/>
      <family val="2"/>
      <charset val="204"/>
    </font>
    <font>
      <b/>
      <sz val="11"/>
      <name val="Arial Cyr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4"/>
      <name val="Arial"/>
      <family val="2"/>
      <charset val="204"/>
    </font>
    <font>
      <b/>
      <sz val="14"/>
      <name val="Arial"/>
      <family val="2"/>
      <charset val="204"/>
    </font>
    <font>
      <b/>
      <i/>
      <sz val="14"/>
      <name val="Arial"/>
      <family val="2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61"/>
      </patternFill>
    </fill>
    <fill>
      <patternFill patternType="solid">
        <fgColor indexed="50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6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8" borderId="0" applyNumberFormat="0" applyBorder="0" applyAlignment="0" applyProtection="0"/>
    <xf numFmtId="0" fontId="12" fillId="10" borderId="0" applyNumberFormat="0" applyBorder="0" applyAlignment="0" applyProtection="0"/>
    <xf numFmtId="0" fontId="12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4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4" fillId="6" borderId="0" applyNumberFormat="0" applyBorder="0" applyAlignment="0" applyProtection="0"/>
    <xf numFmtId="0" fontId="15" fillId="0" borderId="0"/>
    <xf numFmtId="0" fontId="16" fillId="18" borderId="1" applyNumberFormat="0" applyAlignment="0" applyProtection="0"/>
    <xf numFmtId="0" fontId="17" fillId="19" borderId="2" applyNumberFormat="0" applyAlignment="0" applyProtection="0"/>
    <xf numFmtId="0" fontId="15" fillId="0" borderId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1" applyNumberFormat="0" applyAlignment="0" applyProtection="0"/>
    <xf numFmtId="0" fontId="24" fillId="0" borderId="6" applyNumberFormat="0" applyFill="0" applyAlignment="0" applyProtection="0"/>
    <xf numFmtId="0" fontId="25" fillId="12" borderId="0" applyNumberFormat="0" applyBorder="0" applyAlignment="0" applyProtection="0"/>
    <xf numFmtId="0" fontId="15" fillId="4" borderId="7" applyNumberFormat="0" applyFont="0" applyAlignment="0" applyProtection="0"/>
    <xf numFmtId="0" fontId="26" fillId="18" borderId="8" applyNumberFormat="0" applyAlignment="0" applyProtection="0"/>
    <xf numFmtId="0" fontId="27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15" fillId="0" borderId="0"/>
    <xf numFmtId="0" fontId="30" fillId="0" borderId="0" applyNumberFormat="0" applyFill="0" applyBorder="0" applyAlignment="0" applyProtection="0"/>
    <xf numFmtId="0" fontId="27" fillId="20" borderId="0"/>
    <xf numFmtId="0" fontId="27" fillId="0" borderId="0">
      <alignment wrapText="1"/>
    </xf>
    <xf numFmtId="0" fontId="27" fillId="0" borderId="0"/>
    <xf numFmtId="0" fontId="31" fillId="0" borderId="0">
      <alignment horizontal="center" wrapText="1"/>
    </xf>
    <xf numFmtId="0" fontId="31" fillId="0" borderId="0">
      <alignment horizontal="center"/>
    </xf>
    <xf numFmtId="0" fontId="27" fillId="0" borderId="0">
      <alignment horizontal="right"/>
    </xf>
    <xf numFmtId="0" fontId="27" fillId="20" borderId="10"/>
    <xf numFmtId="0" fontId="27" fillId="0" borderId="11">
      <alignment horizontal="center" vertical="center" wrapText="1"/>
    </xf>
    <xf numFmtId="0" fontId="27" fillId="20" borderId="12"/>
    <xf numFmtId="49" fontId="27" fillId="0" borderId="11">
      <alignment horizontal="left" vertical="top" wrapText="1" indent="2"/>
    </xf>
    <xf numFmtId="49" fontId="27" fillId="0" borderId="11">
      <alignment horizontal="center" vertical="top" shrinkToFit="1"/>
    </xf>
    <xf numFmtId="4" fontId="27" fillId="0" borderId="11">
      <alignment horizontal="right" vertical="top" shrinkToFit="1"/>
    </xf>
    <xf numFmtId="10" fontId="27" fillId="0" borderId="11">
      <alignment horizontal="right" vertical="top" shrinkToFit="1"/>
    </xf>
    <xf numFmtId="0" fontId="27" fillId="20" borderId="12">
      <alignment shrinkToFit="1"/>
    </xf>
    <xf numFmtId="0" fontId="32" fillId="0" borderId="11">
      <alignment horizontal="left"/>
    </xf>
    <xf numFmtId="4" fontId="32" fillId="4" borderId="11">
      <alignment horizontal="right" vertical="top" shrinkToFit="1"/>
    </xf>
    <xf numFmtId="10" fontId="32" fillId="4" borderId="11">
      <alignment horizontal="right" vertical="top" shrinkToFit="1"/>
    </xf>
    <xf numFmtId="0" fontId="27" fillId="20" borderId="13"/>
    <xf numFmtId="0" fontId="27" fillId="0" borderId="0">
      <alignment horizontal="left" wrapText="1"/>
    </xf>
    <xf numFmtId="0" fontId="32" fillId="0" borderId="11">
      <alignment vertical="top" wrapText="1"/>
    </xf>
    <xf numFmtId="4" fontId="32" fillId="9" borderId="11">
      <alignment horizontal="right" vertical="top" shrinkToFit="1"/>
    </xf>
    <xf numFmtId="10" fontId="32" fillId="9" borderId="11">
      <alignment horizontal="right" vertical="top" shrinkToFit="1"/>
    </xf>
    <xf numFmtId="0" fontId="27" fillId="20" borderId="12">
      <alignment horizontal="center"/>
    </xf>
    <xf numFmtId="0" fontId="27" fillId="20" borderId="12">
      <alignment horizontal="left"/>
    </xf>
    <xf numFmtId="0" fontId="27" fillId="20" borderId="13">
      <alignment horizontal="center"/>
    </xf>
    <xf numFmtId="0" fontId="27" fillId="20" borderId="13">
      <alignment horizontal="left"/>
    </xf>
    <xf numFmtId="0" fontId="4" fillId="0" borderId="0"/>
    <xf numFmtId="0" fontId="2" fillId="0" borderId="0"/>
    <xf numFmtId="0" fontId="2" fillId="21" borderId="0"/>
  </cellStyleXfs>
  <cellXfs count="516">
    <xf numFmtId="0" fontId="0" fillId="0" borderId="0" xfId="0"/>
    <xf numFmtId="0" fontId="2" fillId="0" borderId="0" xfId="0" applyFont="1" applyFill="1"/>
    <xf numFmtId="0" fontId="3" fillId="0" borderId="0" xfId="0" applyFont="1" applyFill="1"/>
    <xf numFmtId="49" fontId="10" fillId="0" borderId="15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wrapText="1"/>
    </xf>
    <xf numFmtId="0" fontId="3" fillId="0" borderId="0" xfId="0" applyFont="1" applyFill="1" applyAlignment="1">
      <alignment horizontal="center" vertical="center"/>
    </xf>
    <xf numFmtId="0" fontId="3" fillId="0" borderId="22" xfId="73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49" fontId="6" fillId="0" borderId="21" xfId="0" applyNumberFormat="1" applyFont="1" applyFill="1" applyBorder="1" applyAlignment="1">
      <alignment horizontal="center" vertical="center"/>
    </xf>
    <xf numFmtId="0" fontId="3" fillId="0" borderId="22" xfId="0" applyFont="1" applyFill="1" applyBorder="1"/>
    <xf numFmtId="0" fontId="5" fillId="0" borderId="23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49" fontId="1" fillId="0" borderId="23" xfId="0" applyNumberFormat="1" applyFont="1" applyFill="1" applyBorder="1" applyAlignment="1">
      <alignment horizontal="left" vertical="center" wrapText="1"/>
    </xf>
    <xf numFmtId="49" fontId="3" fillId="0" borderId="23" xfId="0" applyNumberFormat="1" applyFont="1" applyFill="1" applyBorder="1" applyAlignment="1">
      <alignment horizontal="left" vertical="center" wrapText="1"/>
    </xf>
    <xf numFmtId="0" fontId="3" fillId="0" borderId="22" xfId="0" applyFont="1" applyBorder="1"/>
    <xf numFmtId="0" fontId="1" fillId="0" borderId="24" xfId="0" applyFont="1" applyFill="1" applyBorder="1" applyAlignment="1">
      <alignment horizontal="left" vertical="center" wrapText="1"/>
    </xf>
    <xf numFmtId="49" fontId="7" fillId="0" borderId="25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 vertical="center"/>
    </xf>
    <xf numFmtId="0" fontId="2" fillId="23" borderId="0" xfId="0" applyFont="1" applyFill="1"/>
    <xf numFmtId="0" fontId="3" fillId="0" borderId="27" xfId="73" applyFont="1" applyFill="1" applyBorder="1" applyAlignment="1">
      <alignment horizontal="left" vertical="center" wrapText="1"/>
    </xf>
    <xf numFmtId="0" fontId="1" fillId="0" borderId="27" xfId="73" applyFont="1" applyFill="1" applyBorder="1" applyAlignment="1">
      <alignment horizontal="left" vertical="center" wrapText="1"/>
    </xf>
    <xf numFmtId="0" fontId="3" fillId="23" borderId="0" xfId="0" applyFont="1" applyFill="1"/>
    <xf numFmtId="0" fontId="3" fillId="23" borderId="0" xfId="0" applyFont="1" applyFill="1" applyAlignment="1">
      <alignment horizontal="center" vertical="center"/>
    </xf>
    <xf numFmtId="0" fontId="8" fillId="23" borderId="0" xfId="0" applyFont="1" applyFill="1" applyAlignment="1">
      <alignment horizontal="center" vertical="center" wrapText="1"/>
    </xf>
    <xf numFmtId="166" fontId="7" fillId="0" borderId="15" xfId="0" applyNumberFormat="1" applyFont="1" applyFill="1" applyBorder="1" applyAlignment="1">
      <alignment horizontal="center" vertical="center"/>
    </xf>
    <xf numFmtId="166" fontId="3" fillId="0" borderId="23" xfId="0" applyNumberFormat="1" applyFont="1" applyFill="1" applyBorder="1" applyAlignment="1">
      <alignment horizontal="center" vertical="center"/>
    </xf>
    <xf numFmtId="166" fontId="7" fillId="0" borderId="23" xfId="0" applyNumberFormat="1" applyFont="1" applyFill="1" applyBorder="1" applyAlignment="1">
      <alignment horizontal="center" vertical="center"/>
    </xf>
    <xf numFmtId="166" fontId="2" fillId="0" borderId="23" xfId="0" applyNumberFormat="1" applyFont="1" applyFill="1" applyBorder="1" applyAlignment="1">
      <alignment horizontal="center" vertical="center"/>
    </xf>
    <xf numFmtId="0" fontId="33" fillId="23" borderId="0" xfId="0" applyFont="1" applyFill="1" applyAlignment="1">
      <alignment horizontal="center" vertical="center"/>
    </xf>
    <xf numFmtId="0" fontId="33" fillId="23" borderId="0" xfId="0" applyFont="1" applyFill="1"/>
    <xf numFmtId="0" fontId="33" fillId="23" borderId="0" xfId="0" applyFont="1" applyFill="1" applyAlignment="1"/>
    <xf numFmtId="0" fontId="3" fillId="23" borderId="0" xfId="0" applyFont="1" applyFill="1" applyBorder="1"/>
    <xf numFmtId="0" fontId="3" fillId="23" borderId="0" xfId="0" applyFont="1" applyFill="1" applyBorder="1" applyAlignment="1">
      <alignment horizontal="center"/>
    </xf>
    <xf numFmtId="0" fontId="3" fillId="0" borderId="0" xfId="0" applyFont="1"/>
    <xf numFmtId="0" fontId="34" fillId="23" borderId="0" xfId="0" applyFont="1" applyFill="1" applyBorder="1" applyAlignment="1"/>
    <xf numFmtId="0" fontId="35" fillId="23" borderId="0" xfId="0" applyFont="1" applyFill="1" applyBorder="1" applyAlignment="1">
      <alignment horizontal="center"/>
    </xf>
    <xf numFmtId="0" fontId="3" fillId="23" borderId="0" xfId="0" applyFont="1" applyFill="1" applyAlignment="1">
      <alignment horizontal="center"/>
    </xf>
    <xf numFmtId="0" fontId="37" fillId="22" borderId="0" xfId="0" applyFont="1" applyFill="1" applyAlignment="1">
      <alignment horizontal="center"/>
    </xf>
    <xf numFmtId="0" fontId="1" fillId="22" borderId="0" xfId="0" applyFont="1" applyFill="1"/>
    <xf numFmtId="0" fontId="1" fillId="0" borderId="0" xfId="0" applyFont="1" applyFill="1"/>
    <xf numFmtId="49" fontId="5" fillId="0" borderId="28" xfId="0" applyNumberFormat="1" applyFont="1" applyFill="1" applyBorder="1" applyAlignment="1">
      <alignment horizontal="center" vertical="distributed"/>
    </xf>
    <xf numFmtId="49" fontId="5" fillId="0" borderId="29" xfId="0" applyNumberFormat="1" applyFont="1" applyFill="1" applyBorder="1" applyAlignment="1">
      <alignment horizontal="center" vertical="distributed"/>
    </xf>
    <xf numFmtId="49" fontId="5" fillId="0" borderId="0" xfId="0" applyNumberFormat="1" applyFont="1" applyFill="1" applyBorder="1" applyAlignment="1">
      <alignment horizontal="center" vertical="distributed"/>
    </xf>
    <xf numFmtId="49" fontId="1" fillId="0" borderId="0" xfId="0" applyNumberFormat="1" applyFont="1" applyFill="1" applyBorder="1" applyAlignment="1">
      <alignment horizontal="center" vertical="distributed"/>
    </xf>
    <xf numFmtId="49" fontId="1" fillId="0" borderId="30" xfId="0" applyNumberFormat="1" applyFont="1" applyFill="1" applyBorder="1" applyAlignment="1">
      <alignment horizontal="center" vertical="distributed"/>
    </xf>
    <xf numFmtId="49" fontId="3" fillId="0" borderId="0" xfId="73" applyNumberFormat="1" applyFont="1" applyFill="1" applyBorder="1" applyAlignment="1">
      <alignment horizontal="center" vertical="distributed"/>
    </xf>
    <xf numFmtId="49" fontId="3" fillId="0" borderId="30" xfId="73" applyNumberFormat="1" applyFont="1" applyFill="1" applyBorder="1" applyAlignment="1">
      <alignment horizontal="center" vertical="distributed"/>
    </xf>
    <xf numFmtId="4" fontId="3" fillId="0" borderId="0" xfId="73" applyNumberFormat="1" applyFont="1" applyFill="1" applyBorder="1" applyAlignment="1">
      <alignment horizontal="right" vertical="distributed"/>
    </xf>
    <xf numFmtId="4" fontId="3" fillId="0" borderId="27" xfId="73" applyNumberFormat="1" applyFont="1" applyFill="1" applyBorder="1" applyAlignment="1">
      <alignment horizontal="right" vertical="distributed"/>
    </xf>
    <xf numFmtId="49" fontId="2" fillId="0" borderId="0" xfId="73" applyNumberFormat="1" applyFont="1" applyFill="1" applyBorder="1" applyAlignment="1">
      <alignment horizontal="center" vertical="distributed"/>
    </xf>
    <xf numFmtId="49" fontId="5" fillId="0" borderId="0" xfId="73" applyNumberFormat="1" applyFont="1" applyFill="1" applyBorder="1" applyAlignment="1">
      <alignment horizontal="center" vertical="distributed"/>
    </xf>
    <xf numFmtId="49" fontId="3" fillId="0" borderId="0" xfId="73" applyNumberFormat="1" applyFont="1" applyFill="1" applyBorder="1" applyAlignment="1">
      <alignment horizontal="center" vertical="center"/>
    </xf>
    <xf numFmtId="49" fontId="2" fillId="0" borderId="0" xfId="73" applyNumberFormat="1" applyFont="1" applyFill="1" applyBorder="1" applyAlignment="1">
      <alignment horizontal="center" vertical="center"/>
    </xf>
    <xf numFmtId="49" fontId="5" fillId="0" borderId="0" xfId="73" applyNumberFormat="1" applyFont="1" applyFill="1" applyBorder="1" applyAlignment="1">
      <alignment horizontal="center" vertical="center"/>
    </xf>
    <xf numFmtId="4" fontId="3" fillId="0" borderId="0" xfId="0" applyNumberFormat="1" applyFont="1" applyFill="1"/>
    <xf numFmtId="49" fontId="5" fillId="0" borderId="30" xfId="0" applyNumberFormat="1" applyFont="1" applyFill="1" applyBorder="1" applyAlignment="1">
      <alignment horizontal="center" vertical="distributed"/>
    </xf>
    <xf numFmtId="49" fontId="3" fillId="0" borderId="28" xfId="0" applyNumberFormat="1" applyFont="1" applyFill="1" applyBorder="1" applyAlignment="1">
      <alignment horizontal="center" vertical="distributed"/>
    </xf>
    <xf numFmtId="49" fontId="3" fillId="0" borderId="29" xfId="0" applyNumberFormat="1" applyFont="1" applyFill="1" applyBorder="1" applyAlignment="1">
      <alignment horizontal="center" vertical="distributed"/>
    </xf>
    <xf numFmtId="49" fontId="3" fillId="0" borderId="0" xfId="0" applyNumberFormat="1" applyFont="1" applyFill="1" applyBorder="1" applyAlignment="1">
      <alignment horizontal="center" vertical="distributed"/>
    </xf>
    <xf numFmtId="49" fontId="3" fillId="0" borderId="30" xfId="0" applyNumberFormat="1" applyFont="1" applyFill="1" applyBorder="1" applyAlignment="1">
      <alignment horizontal="center" vertical="distributed"/>
    </xf>
    <xf numFmtId="49" fontId="3" fillId="0" borderId="0" xfId="73" applyNumberFormat="1" applyFont="1" applyFill="1" applyBorder="1" applyAlignment="1">
      <alignment horizontal="center" vertical="distributed" wrapText="1"/>
    </xf>
    <xf numFmtId="49" fontId="38" fillId="0" borderId="0" xfId="0" applyNumberFormat="1" applyFont="1" applyFill="1" applyBorder="1" applyAlignment="1">
      <alignment horizontal="center" vertical="distributed"/>
    </xf>
    <xf numFmtId="49" fontId="5" fillId="0" borderId="30" xfId="73" applyNumberFormat="1" applyFont="1" applyFill="1" applyBorder="1" applyAlignment="1">
      <alignment horizontal="center" vertical="distributed"/>
    </xf>
    <xf numFmtId="49" fontId="3" fillId="0" borderId="31" xfId="0" applyNumberFormat="1" applyFont="1" applyFill="1" applyBorder="1" applyAlignment="1">
      <alignment horizontal="center" vertical="distributed"/>
    </xf>
    <xf numFmtId="49" fontId="3" fillId="0" borderId="32" xfId="0" applyNumberFormat="1" applyFont="1" applyFill="1" applyBorder="1" applyAlignment="1">
      <alignment horizontal="center" vertical="distributed"/>
    </xf>
    <xf numFmtId="49" fontId="3" fillId="0" borderId="33" xfId="0" applyNumberFormat="1" applyFont="1" applyFill="1" applyBorder="1" applyAlignment="1">
      <alignment horizontal="center" vertical="distributed"/>
    </xf>
    <xf numFmtId="49" fontId="38" fillId="0" borderId="33" xfId="0" applyNumberFormat="1" applyFont="1" applyFill="1" applyBorder="1" applyAlignment="1">
      <alignment horizontal="center" vertical="distributed"/>
    </xf>
    <xf numFmtId="49" fontId="3" fillId="0" borderId="33" xfId="73" applyNumberFormat="1" applyFont="1" applyFill="1" applyBorder="1" applyAlignment="1">
      <alignment horizontal="center" vertical="distributed"/>
    </xf>
    <xf numFmtId="49" fontId="5" fillId="0" borderId="33" xfId="73" applyNumberFormat="1" applyFont="1" applyFill="1" applyBorder="1" applyAlignment="1">
      <alignment horizontal="center" vertical="distributed"/>
    </xf>
    <xf numFmtId="49" fontId="3" fillId="0" borderId="34" xfId="73" applyNumberFormat="1" applyFont="1" applyFill="1" applyBorder="1" applyAlignment="1">
      <alignment horizontal="center" vertical="distributed"/>
    </xf>
    <xf numFmtId="0" fontId="1" fillId="0" borderId="35" xfId="0" applyFont="1" applyFill="1" applyBorder="1" applyAlignment="1">
      <alignment horizontal="center" vertical="distributed"/>
    </xf>
    <xf numFmtId="0" fontId="1" fillId="0" borderId="36" xfId="0" applyFont="1" applyFill="1" applyBorder="1" applyAlignment="1">
      <alignment horizontal="center" vertical="distributed"/>
    </xf>
    <xf numFmtId="0" fontId="1" fillId="0" borderId="37" xfId="0" applyFont="1" applyFill="1" applyBorder="1" applyAlignment="1">
      <alignment horizontal="center" vertical="distributed"/>
    </xf>
    <xf numFmtId="0" fontId="1" fillId="0" borderId="38" xfId="0" applyFont="1" applyFill="1" applyBorder="1" applyAlignment="1">
      <alignment horizontal="center" vertical="distributed"/>
    </xf>
    <xf numFmtId="49" fontId="3" fillId="0" borderId="38" xfId="73" applyNumberFormat="1" applyFont="1" applyFill="1" applyBorder="1" applyAlignment="1">
      <alignment horizontal="center" vertical="distributed"/>
    </xf>
    <xf numFmtId="0" fontId="1" fillId="0" borderId="0" xfId="0" applyFont="1"/>
    <xf numFmtId="4" fontId="5" fillId="0" borderId="0" xfId="0" applyNumberFormat="1" applyFont="1" applyFill="1" applyBorder="1" applyAlignment="1">
      <alignment horizontal="right" vertical="distributed"/>
    </xf>
    <xf numFmtId="49" fontId="3" fillId="0" borderId="28" xfId="73" applyNumberFormat="1" applyFont="1" applyFill="1" applyBorder="1" applyAlignment="1">
      <alignment horizontal="center" vertical="distributed"/>
    </xf>
    <xf numFmtId="49" fontId="3" fillId="0" borderId="28" xfId="73" applyNumberFormat="1" applyFont="1" applyFill="1" applyBorder="1" applyAlignment="1">
      <alignment horizontal="center" vertical="distributed" wrapText="1"/>
    </xf>
    <xf numFmtId="49" fontId="2" fillId="0" borderId="28" xfId="73" applyNumberFormat="1" applyFont="1" applyFill="1" applyBorder="1" applyAlignment="1">
      <alignment horizontal="center" vertical="distributed"/>
    </xf>
    <xf numFmtId="49" fontId="2" fillId="0" borderId="31" xfId="73" applyNumberFormat="1" applyFont="1" applyFill="1" applyBorder="1" applyAlignment="1">
      <alignment horizontal="center" vertical="distributed"/>
    </xf>
    <xf numFmtId="49" fontId="2" fillId="0" borderId="33" xfId="73" applyNumberFormat="1" applyFont="1" applyFill="1" applyBorder="1" applyAlignment="1">
      <alignment horizontal="center" vertical="distributed"/>
    </xf>
    <xf numFmtId="0" fontId="1" fillId="0" borderId="29" xfId="0" applyFont="1" applyFill="1" applyBorder="1" applyAlignment="1">
      <alignment horizontal="center" vertical="distributed"/>
    </xf>
    <xf numFmtId="0" fontId="1" fillId="0" borderId="28" xfId="0" applyFont="1" applyFill="1" applyBorder="1" applyAlignment="1">
      <alignment horizontal="center" vertical="distributed"/>
    </xf>
    <xf numFmtId="49" fontId="38" fillId="0" borderId="29" xfId="0" applyNumberFormat="1" applyFont="1" applyFill="1" applyBorder="1" applyAlignment="1">
      <alignment horizontal="center" vertical="distributed"/>
    </xf>
    <xf numFmtId="49" fontId="38" fillId="0" borderId="28" xfId="0" applyNumberFormat="1" applyFont="1" applyFill="1" applyBorder="1" applyAlignment="1">
      <alignment horizontal="center" vertical="distributed"/>
    </xf>
    <xf numFmtId="49" fontId="38" fillId="0" borderId="0" xfId="73" applyNumberFormat="1" applyFont="1" applyFill="1" applyBorder="1" applyAlignment="1">
      <alignment horizontal="center" vertical="distributed" wrapText="1"/>
    </xf>
    <xf numFmtId="49" fontId="38" fillId="0" borderId="0" xfId="73" applyNumberFormat="1" applyFont="1" applyFill="1" applyBorder="1" applyAlignment="1">
      <alignment horizontal="center" vertical="distributed"/>
    </xf>
    <xf numFmtId="49" fontId="38" fillId="0" borderId="30" xfId="73" applyNumberFormat="1" applyFont="1" applyFill="1" applyBorder="1" applyAlignment="1">
      <alignment horizontal="center" vertical="distributed"/>
    </xf>
    <xf numFmtId="49" fontId="3" fillId="0" borderId="28" xfId="73" applyNumberFormat="1" applyFont="1" applyFill="1" applyBorder="1" applyAlignment="1">
      <alignment horizontal="center" vertical="center"/>
    </xf>
    <xf numFmtId="4" fontId="3" fillId="0" borderId="0" xfId="73" applyNumberFormat="1" applyFont="1" applyFill="1" applyBorder="1" applyAlignment="1">
      <alignment vertical="center"/>
    </xf>
    <xf numFmtId="49" fontId="3" fillId="23" borderId="0" xfId="73" applyNumberFormat="1" applyFont="1" applyFill="1" applyBorder="1" applyAlignment="1">
      <alignment horizontal="center" vertical="distributed"/>
    </xf>
    <xf numFmtId="0" fontId="3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49" fontId="5" fillId="0" borderId="32" xfId="0" applyNumberFormat="1" applyFont="1" applyFill="1" applyBorder="1" applyAlignment="1">
      <alignment horizontal="center" vertical="distributed"/>
    </xf>
    <xf numFmtId="49" fontId="5" fillId="0" borderId="31" xfId="0" applyNumberFormat="1" applyFont="1" applyFill="1" applyBorder="1" applyAlignment="1">
      <alignment horizontal="center" vertical="distributed"/>
    </xf>
    <xf numFmtId="49" fontId="3" fillId="0" borderId="31" xfId="73" applyNumberFormat="1" applyFont="1" applyFill="1" applyBorder="1" applyAlignment="1">
      <alignment horizontal="center" vertical="distributed"/>
    </xf>
    <xf numFmtId="49" fontId="6" fillId="0" borderId="29" xfId="0" applyNumberFormat="1" applyFont="1" applyFill="1" applyBorder="1" applyAlignment="1">
      <alignment horizontal="center" vertical="distributed"/>
    </xf>
    <xf numFmtId="49" fontId="6" fillId="0" borderId="28" xfId="0" applyNumberFormat="1" applyFont="1" applyFill="1" applyBorder="1" applyAlignment="1">
      <alignment horizontal="center" vertical="distributed"/>
    </xf>
    <xf numFmtId="49" fontId="6" fillId="0" borderId="0" xfId="0" applyNumberFormat="1" applyFont="1" applyFill="1" applyBorder="1" applyAlignment="1">
      <alignment horizontal="center" vertical="distributed"/>
    </xf>
    <xf numFmtId="49" fontId="6" fillId="0" borderId="30" xfId="0" applyNumberFormat="1" applyFont="1" applyFill="1" applyBorder="1" applyAlignment="1">
      <alignment horizontal="center" vertical="distributed"/>
    </xf>
    <xf numFmtId="49" fontId="5" fillId="0" borderId="29" xfId="0" applyNumberFormat="1" applyFont="1" applyFill="1" applyBorder="1" applyAlignment="1" applyProtection="1">
      <alignment horizontal="center" vertical="distributed"/>
      <protection hidden="1"/>
    </xf>
    <xf numFmtId="49" fontId="6" fillId="0" borderId="35" xfId="0" applyNumberFormat="1" applyFont="1" applyFill="1" applyBorder="1" applyAlignment="1">
      <alignment horizontal="center" vertical="distributed"/>
    </xf>
    <xf numFmtId="49" fontId="6" fillId="0" borderId="38" xfId="0" applyNumberFormat="1" applyFont="1" applyFill="1" applyBorder="1" applyAlignment="1">
      <alignment horizontal="center" vertical="distributed"/>
    </xf>
    <xf numFmtId="49" fontId="6" fillId="0" borderId="36" xfId="0" applyNumberFormat="1" applyFont="1" applyFill="1" applyBorder="1" applyAlignment="1">
      <alignment horizontal="center" vertical="distributed"/>
    </xf>
    <xf numFmtId="49" fontId="5" fillId="0" borderId="29" xfId="0" applyNumberFormat="1" applyFont="1" applyFill="1" applyBorder="1" applyAlignment="1" applyProtection="1">
      <alignment horizontal="center"/>
      <protection hidden="1"/>
    </xf>
    <xf numFmtId="0" fontId="3" fillId="0" borderId="0" xfId="73" applyFont="1" applyFill="1" applyBorder="1" applyAlignment="1">
      <alignment horizontal="center" vertical="distributed"/>
    </xf>
    <xf numFmtId="49" fontId="6" fillId="0" borderId="37" xfId="0" applyNumberFormat="1" applyFont="1" applyFill="1" applyBorder="1" applyAlignment="1">
      <alignment horizontal="center" vertical="distributed"/>
    </xf>
    <xf numFmtId="49" fontId="5" fillId="0" borderId="0" xfId="0" applyNumberFormat="1" applyFont="1" applyFill="1" applyBorder="1" applyAlignment="1">
      <alignment vertical="distributed"/>
    </xf>
    <xf numFmtId="49" fontId="3" fillId="0" borderId="33" xfId="73" applyNumberFormat="1" applyFont="1" applyFill="1" applyBorder="1" applyAlignment="1">
      <alignment horizontal="center" vertical="center"/>
    </xf>
    <xf numFmtId="49" fontId="5" fillId="0" borderId="33" xfId="73" applyNumberFormat="1" applyFont="1" applyFill="1" applyBorder="1" applyAlignment="1">
      <alignment horizontal="center" vertical="center"/>
    </xf>
    <xf numFmtId="49" fontId="3" fillId="0" borderId="0" xfId="73" applyNumberFormat="1" applyFont="1" applyFill="1" applyBorder="1" applyAlignment="1">
      <alignment horizontal="center" vertical="center" wrapText="1"/>
    </xf>
    <xf numFmtId="49" fontId="3" fillId="23" borderId="0" xfId="0" applyNumberFormat="1" applyFont="1" applyFill="1" applyBorder="1" applyAlignment="1">
      <alignment horizontal="center" vertical="distributed"/>
    </xf>
    <xf numFmtId="0" fontId="1" fillId="0" borderId="0" xfId="0" applyFont="1" applyBorder="1"/>
    <xf numFmtId="0" fontId="40" fillId="0" borderId="0" xfId="0" applyFont="1" applyFill="1" applyBorder="1"/>
    <xf numFmtId="0" fontId="41" fillId="0" borderId="0" xfId="0" applyFont="1" applyFill="1" applyBorder="1" applyAlignment="1">
      <alignment horizontal="center" vertical="distributed"/>
    </xf>
    <xf numFmtId="0" fontId="3" fillId="0" borderId="0" xfId="0" applyFont="1" applyBorder="1"/>
    <xf numFmtId="4" fontId="3" fillId="0" borderId="0" xfId="0" applyNumberFormat="1" applyFont="1" applyBorder="1"/>
    <xf numFmtId="0" fontId="3" fillId="0" borderId="0" xfId="0" applyFont="1" applyFill="1" applyAlignment="1">
      <alignment horizontal="center" vertical="distributed"/>
    </xf>
    <xf numFmtId="0" fontId="3" fillId="0" borderId="0" xfId="0" applyFont="1" applyBorder="1" applyAlignment="1">
      <alignment horizontal="center" vertical="distributed"/>
    </xf>
    <xf numFmtId="0" fontId="3" fillId="0" borderId="0" xfId="0" applyFont="1" applyAlignment="1">
      <alignment horizontal="center" vertical="distributed"/>
    </xf>
    <xf numFmtId="0" fontId="3" fillId="0" borderId="0" xfId="0" applyFont="1" applyAlignment="1">
      <alignment horizontal="center" vertical="center"/>
    </xf>
    <xf numFmtId="49" fontId="3" fillId="0" borderId="0" xfId="73" applyNumberFormat="1" applyFont="1" applyFill="1" applyAlignment="1">
      <alignment horizontal="center" vertical="center"/>
    </xf>
    <xf numFmtId="0" fontId="3" fillId="23" borderId="0" xfId="73" applyFont="1" applyFill="1"/>
    <xf numFmtId="49" fontId="3" fillId="23" borderId="0" xfId="73" applyNumberFormat="1" applyFont="1" applyFill="1"/>
    <xf numFmtId="0" fontId="3" fillId="0" borderId="0" xfId="73" applyFont="1" applyFill="1"/>
    <xf numFmtId="0" fontId="3" fillId="23" borderId="0" xfId="73" applyFont="1" applyFill="1" applyBorder="1" applyAlignment="1">
      <alignment horizontal="center"/>
    </xf>
    <xf numFmtId="0" fontId="3" fillId="0" borderId="39" xfId="73" applyFont="1" applyFill="1" applyBorder="1" applyAlignment="1">
      <alignment horizontal="center" vertical="center" wrapText="1"/>
    </xf>
    <xf numFmtId="0" fontId="3" fillId="0" borderId="39" xfId="73" applyFont="1" applyFill="1" applyBorder="1" applyAlignment="1">
      <alignment horizontal="center" vertical="center"/>
    </xf>
    <xf numFmtId="0" fontId="3" fillId="0" borderId="41" xfId="73" applyFont="1" applyFill="1" applyBorder="1" applyAlignment="1">
      <alignment horizontal="center" vertical="center"/>
    </xf>
    <xf numFmtId="0" fontId="9" fillId="0" borderId="40" xfId="73" applyFont="1" applyFill="1" applyBorder="1" applyAlignment="1">
      <alignment horizontal="center" vertical="center" wrapText="1"/>
    </xf>
    <xf numFmtId="0" fontId="9" fillId="0" borderId="39" xfId="73" applyFont="1" applyFill="1" applyBorder="1" applyAlignment="1">
      <alignment horizontal="center" vertical="center" wrapText="1"/>
    </xf>
    <xf numFmtId="0" fontId="11" fillId="0" borderId="39" xfId="73" applyFont="1" applyFill="1" applyBorder="1" applyAlignment="1">
      <alignment horizontal="center" vertical="center"/>
    </xf>
    <xf numFmtId="0" fontId="11" fillId="0" borderId="41" xfId="73" applyFont="1" applyFill="1" applyBorder="1" applyAlignment="1">
      <alignment horizontal="center" vertical="center"/>
    </xf>
    <xf numFmtId="0" fontId="3" fillId="0" borderId="0" xfId="73" applyFont="1" applyFill="1" applyAlignment="1">
      <alignment vertical="center"/>
    </xf>
    <xf numFmtId="49" fontId="3" fillId="0" borderId="43" xfId="73" applyNumberFormat="1" applyFont="1" applyFill="1" applyBorder="1" applyAlignment="1">
      <alignment horizontal="center" vertical="center" wrapText="1"/>
    </xf>
    <xf numFmtId="0" fontId="9" fillId="0" borderId="37" xfId="73" applyFont="1" applyFill="1" applyBorder="1" applyAlignment="1">
      <alignment horizontal="center" vertical="center" wrapText="1"/>
    </xf>
    <xf numFmtId="0" fontId="3" fillId="0" borderId="38" xfId="73" applyFont="1" applyFill="1" applyBorder="1" applyAlignment="1">
      <alignment horizontal="center" vertical="center" wrapText="1"/>
    </xf>
    <xf numFmtId="0" fontId="3" fillId="0" borderId="36" xfId="73" applyFont="1" applyFill="1" applyBorder="1" applyAlignment="1">
      <alignment horizontal="center" vertical="center" wrapText="1"/>
    </xf>
    <xf numFmtId="49" fontId="3" fillId="0" borderId="35" xfId="73" applyNumberFormat="1" applyFont="1" applyFill="1" applyBorder="1" applyAlignment="1">
      <alignment horizontal="center" vertical="center" wrapText="1"/>
    </xf>
    <xf numFmtId="4" fontId="3" fillId="0" borderId="35" xfId="73" applyNumberFormat="1" applyFont="1" applyFill="1" applyBorder="1"/>
    <xf numFmtId="49" fontId="43" fillId="0" borderId="44" xfId="73" applyNumberFormat="1" applyFont="1" applyFill="1" applyBorder="1" applyAlignment="1">
      <alignment horizontal="center" vertical="center" wrapText="1"/>
    </xf>
    <xf numFmtId="0" fontId="44" fillId="0" borderId="28" xfId="73" applyFont="1" applyFill="1" applyBorder="1" applyAlignment="1">
      <alignment horizontal="left" vertical="center" wrapText="1"/>
    </xf>
    <xf numFmtId="49" fontId="45" fillId="0" borderId="28" xfId="73" applyNumberFormat="1" applyFont="1" applyFill="1" applyBorder="1" applyAlignment="1">
      <alignment horizontal="center" vertical="center" wrapText="1"/>
    </xf>
    <xf numFmtId="49" fontId="45" fillId="0" borderId="0" xfId="73" applyNumberFormat="1" applyFont="1" applyFill="1" applyBorder="1" applyAlignment="1">
      <alignment horizontal="center" vertical="center" wrapText="1"/>
    </xf>
    <xf numFmtId="0" fontId="45" fillId="0" borderId="0" xfId="73" applyFont="1" applyFill="1" applyBorder="1" applyAlignment="1">
      <alignment horizontal="center" vertical="center" wrapText="1"/>
    </xf>
    <xf numFmtId="0" fontId="45" fillId="0" borderId="30" xfId="73" applyFont="1" applyFill="1" applyBorder="1" applyAlignment="1">
      <alignment horizontal="center" vertical="center" wrapText="1"/>
    </xf>
    <xf numFmtId="49" fontId="45" fillId="0" borderId="29" xfId="73" applyNumberFormat="1" applyFont="1" applyFill="1" applyBorder="1" applyAlignment="1">
      <alignment horizontal="center" vertical="center" wrapText="1"/>
    </xf>
    <xf numFmtId="4" fontId="1" fillId="0" borderId="28" xfId="73" applyNumberFormat="1" applyFont="1" applyFill="1" applyBorder="1" applyAlignment="1">
      <alignment vertical="center"/>
    </xf>
    <xf numFmtId="4" fontId="1" fillId="0" borderId="29" xfId="73" applyNumberFormat="1" applyFont="1" applyFill="1" applyBorder="1" applyAlignment="1">
      <alignment vertical="center"/>
    </xf>
    <xf numFmtId="0" fontId="41" fillId="0" borderId="28" xfId="73" applyFont="1" applyFill="1" applyBorder="1" applyAlignment="1">
      <alignment horizontal="left" vertical="center" wrapText="1"/>
    </xf>
    <xf numFmtId="49" fontId="1" fillId="0" borderId="28" xfId="73" applyNumberFormat="1" applyFont="1" applyFill="1" applyBorder="1" applyAlignment="1">
      <alignment horizontal="center" vertical="center" wrapText="1"/>
    </xf>
    <xf numFmtId="49" fontId="1" fillId="0" borderId="0" xfId="73" applyNumberFormat="1" applyFont="1" applyFill="1" applyBorder="1" applyAlignment="1">
      <alignment horizontal="center" vertical="center" wrapText="1"/>
    </xf>
    <xf numFmtId="49" fontId="1" fillId="0" borderId="30" xfId="73" applyNumberFormat="1" applyFont="1" applyFill="1" applyBorder="1" applyAlignment="1">
      <alignment horizontal="center" vertical="center" wrapText="1"/>
    </xf>
    <xf numFmtId="49" fontId="1" fillId="0" borderId="29" xfId="73" applyNumberFormat="1" applyFont="1" applyFill="1" applyBorder="1" applyAlignment="1">
      <alignment horizontal="center" vertical="center" wrapText="1"/>
    </xf>
    <xf numFmtId="4" fontId="1" fillId="0" borderId="30" xfId="73" applyNumberFormat="1" applyFont="1" applyFill="1" applyBorder="1" applyAlignment="1">
      <alignment vertical="center"/>
    </xf>
    <xf numFmtId="49" fontId="45" fillId="0" borderId="44" xfId="73" applyNumberFormat="1" applyFont="1" applyFill="1" applyBorder="1" applyAlignment="1">
      <alignment horizontal="center" vertical="center" wrapText="1"/>
    </xf>
    <xf numFmtId="0" fontId="1" fillId="0" borderId="28" xfId="73" applyNumberFormat="1" applyFont="1" applyFill="1" applyBorder="1" applyAlignment="1">
      <alignment horizontal="left" vertical="center" wrapText="1"/>
    </xf>
    <xf numFmtId="0" fontId="1" fillId="0" borderId="0" xfId="73" applyFont="1" applyFill="1"/>
    <xf numFmtId="0" fontId="3" fillId="0" borderId="28" xfId="0" applyFont="1" applyFill="1" applyBorder="1" applyAlignment="1">
      <alignment wrapText="1"/>
    </xf>
    <xf numFmtId="49" fontId="5" fillId="0" borderId="29" xfId="73" applyNumberFormat="1" applyFont="1" applyFill="1" applyBorder="1" applyAlignment="1">
      <alignment horizontal="center" vertical="center"/>
    </xf>
    <xf numFmtId="4" fontId="3" fillId="0" borderId="29" xfId="73" applyNumberFormat="1" applyFont="1" applyFill="1" applyBorder="1" applyAlignment="1">
      <alignment vertical="center"/>
    </xf>
    <xf numFmtId="4" fontId="3" fillId="0" borderId="30" xfId="73" applyNumberFormat="1" applyFont="1" applyFill="1" applyBorder="1" applyAlignment="1">
      <alignment vertical="center"/>
    </xf>
    <xf numFmtId="0" fontId="3" fillId="0" borderId="28" xfId="73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justify"/>
    </xf>
    <xf numFmtId="49" fontId="3" fillId="0" borderId="29" xfId="73" applyNumberFormat="1" applyFont="1" applyFill="1" applyBorder="1" applyAlignment="1">
      <alignment horizontal="center" vertical="center"/>
    </xf>
    <xf numFmtId="4" fontId="3" fillId="0" borderId="28" xfId="73" applyNumberFormat="1" applyFont="1" applyFill="1" applyBorder="1" applyAlignment="1">
      <alignment horizontal="right" vertical="distributed"/>
    </xf>
    <xf numFmtId="4" fontId="3" fillId="0" borderId="29" xfId="73" applyNumberFormat="1" applyFont="1" applyFill="1" applyBorder="1" applyAlignment="1">
      <alignment horizontal="right" vertical="distributed"/>
    </xf>
    <xf numFmtId="4" fontId="3" fillId="0" borderId="30" xfId="73" applyNumberFormat="1" applyFont="1" applyFill="1" applyBorder="1" applyAlignment="1">
      <alignment horizontal="right" vertical="distributed"/>
    </xf>
    <xf numFmtId="49" fontId="3" fillId="0" borderId="28" xfId="73" applyNumberFormat="1" applyFont="1" applyFill="1" applyBorder="1" applyAlignment="1">
      <alignment horizontal="center" vertical="center" wrapText="1"/>
    </xf>
    <xf numFmtId="49" fontId="3" fillId="0" borderId="29" xfId="73" applyNumberFormat="1" applyFont="1" applyFill="1" applyBorder="1" applyAlignment="1">
      <alignment horizontal="center" vertical="center" wrapText="1"/>
    </xf>
    <xf numFmtId="4" fontId="3" fillId="0" borderId="29" xfId="0" applyNumberFormat="1" applyFont="1" applyFill="1" applyBorder="1" applyAlignment="1">
      <alignment vertical="center"/>
    </xf>
    <xf numFmtId="4" fontId="3" fillId="0" borderId="30" xfId="0" applyNumberFormat="1" applyFont="1" applyFill="1" applyBorder="1" applyAlignment="1">
      <alignment vertical="center"/>
    </xf>
    <xf numFmtId="4" fontId="3" fillId="0" borderId="28" xfId="0" applyNumberFormat="1" applyFont="1" applyFill="1" applyBorder="1" applyAlignment="1">
      <alignment horizontal="right" vertical="distributed"/>
    </xf>
    <xf numFmtId="4" fontId="3" fillId="0" borderId="29" xfId="0" applyNumberFormat="1" applyFont="1" applyFill="1" applyBorder="1" applyAlignment="1">
      <alignment horizontal="right" vertical="distributed"/>
    </xf>
    <xf numFmtId="4" fontId="3" fillId="0" borderId="30" xfId="0" applyNumberFormat="1" applyFont="1" applyFill="1" applyBorder="1" applyAlignment="1">
      <alignment horizontal="right" vertical="distributed"/>
    </xf>
    <xf numFmtId="0" fontId="3" fillId="0" borderId="28" xfId="73" applyNumberFormat="1" applyFont="1" applyFill="1" applyBorder="1" applyAlignment="1">
      <alignment horizontal="left" vertical="center" wrapText="1"/>
    </xf>
    <xf numFmtId="49" fontId="1" fillId="0" borderId="0" xfId="73" applyNumberFormat="1" applyFont="1" applyFill="1" applyBorder="1" applyAlignment="1">
      <alignment horizontal="center" vertical="center"/>
    </xf>
    <xf numFmtId="49" fontId="1" fillId="0" borderId="30" xfId="73" applyNumberFormat="1" applyFont="1" applyFill="1" applyBorder="1" applyAlignment="1">
      <alignment horizontal="center" vertical="distributed"/>
    </xf>
    <xf numFmtId="49" fontId="1" fillId="0" borderId="0" xfId="73" applyNumberFormat="1" applyFont="1" applyFill="1" applyBorder="1" applyAlignment="1">
      <alignment horizontal="center" vertical="distributed" wrapText="1"/>
    </xf>
    <xf numFmtId="49" fontId="1" fillId="0" borderId="0" xfId="73" applyNumberFormat="1" applyFont="1" applyFill="1" applyBorder="1" applyAlignment="1">
      <alignment horizontal="center" vertical="distributed"/>
    </xf>
    <xf numFmtId="0" fontId="3" fillId="0" borderId="31" xfId="0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center" vertical="center"/>
    </xf>
    <xf numFmtId="49" fontId="3" fillId="0" borderId="33" xfId="0" applyNumberFormat="1" applyFont="1" applyFill="1" applyBorder="1" applyAlignment="1">
      <alignment horizontal="center" vertical="center"/>
    </xf>
    <xf numFmtId="49" fontId="3" fillId="0" borderId="34" xfId="0" applyNumberFormat="1" applyFont="1" applyFill="1" applyBorder="1" applyAlignment="1">
      <alignment horizontal="center" vertical="center"/>
    </xf>
    <xf numFmtId="49" fontId="3" fillId="0" borderId="32" xfId="0" applyNumberFormat="1" applyFont="1" applyFill="1" applyBorder="1" applyAlignment="1">
      <alignment horizontal="center" vertical="center"/>
    </xf>
    <xf numFmtId="4" fontId="3" fillId="0" borderId="32" xfId="0" applyNumberFormat="1" applyFont="1" applyFill="1" applyBorder="1" applyAlignment="1">
      <alignment vertical="center"/>
    </xf>
    <xf numFmtId="4" fontId="3" fillId="0" borderId="34" xfId="0" applyNumberFormat="1" applyFont="1" applyFill="1" applyBorder="1" applyAlignment="1">
      <alignment vertical="center"/>
    </xf>
    <xf numFmtId="49" fontId="1" fillId="0" borderId="37" xfId="73" applyNumberFormat="1" applyFont="1" applyFill="1" applyBorder="1" applyAlignment="1">
      <alignment horizontal="center" vertical="distributed"/>
    </xf>
    <xf numFmtId="49" fontId="1" fillId="0" borderId="38" xfId="73" applyNumberFormat="1" applyFont="1" applyFill="1" applyBorder="1" applyAlignment="1">
      <alignment horizontal="center" vertical="distributed"/>
    </xf>
    <xf numFmtId="49" fontId="1" fillId="0" borderId="36" xfId="73" applyNumberFormat="1" applyFont="1" applyFill="1" applyBorder="1" applyAlignment="1">
      <alignment horizontal="center" vertical="distributed"/>
    </xf>
    <xf numFmtId="49" fontId="3" fillId="0" borderId="35" xfId="73" applyNumberFormat="1" applyFont="1" applyFill="1" applyBorder="1" applyAlignment="1">
      <alignment horizontal="center" vertical="center"/>
    </xf>
    <xf numFmtId="4" fontId="1" fillId="0" borderId="35" xfId="0" applyNumberFormat="1" applyFont="1" applyFill="1" applyBorder="1" applyAlignment="1">
      <alignment vertical="center"/>
    </xf>
    <xf numFmtId="49" fontId="5" fillId="0" borderId="29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 applyProtection="1">
      <alignment horizontal="left" vertical="center" wrapText="1"/>
      <protection locked="0"/>
    </xf>
    <xf numFmtId="4" fontId="5" fillId="0" borderId="29" xfId="0" applyNumberFormat="1" applyFont="1" applyFill="1" applyBorder="1" applyAlignment="1">
      <alignment horizontal="right" vertical="distributed"/>
    </xf>
    <xf numFmtId="4" fontId="5" fillId="0" borderId="30" xfId="0" applyNumberFormat="1" applyFont="1" applyFill="1" applyBorder="1" applyAlignment="1">
      <alignment horizontal="right" vertical="distributed"/>
    </xf>
    <xf numFmtId="0" fontId="41" fillId="0" borderId="28" xfId="73" applyNumberFormat="1" applyFont="1" applyFill="1" applyBorder="1" applyAlignment="1">
      <alignment horizontal="left" vertical="center" wrapText="1"/>
    </xf>
    <xf numFmtId="49" fontId="1" fillId="0" borderId="37" xfId="73" applyNumberFormat="1" applyFont="1" applyFill="1" applyBorder="1" applyAlignment="1">
      <alignment horizontal="center" vertical="center" wrapText="1"/>
    </xf>
    <xf numFmtId="49" fontId="1" fillId="0" borderId="38" xfId="73" applyNumberFormat="1" applyFont="1" applyFill="1" applyBorder="1" applyAlignment="1">
      <alignment horizontal="center" vertical="center" wrapText="1"/>
    </xf>
    <xf numFmtId="49" fontId="1" fillId="0" borderId="38" xfId="73" applyNumberFormat="1" applyFont="1" applyFill="1" applyBorder="1" applyAlignment="1">
      <alignment horizontal="center" vertical="center"/>
    </xf>
    <xf numFmtId="4" fontId="1" fillId="0" borderId="37" xfId="73" applyNumberFormat="1" applyFont="1" applyFill="1" applyBorder="1" applyAlignment="1">
      <alignment vertical="center"/>
    </xf>
    <xf numFmtId="4" fontId="1" fillId="0" borderId="35" xfId="73" applyNumberFormat="1" applyFont="1" applyFill="1" applyBorder="1" applyAlignment="1">
      <alignment vertical="center"/>
    </xf>
    <xf numFmtId="4" fontId="1" fillId="0" borderId="36" xfId="73" applyNumberFormat="1" applyFont="1" applyFill="1" applyBorder="1" applyAlignment="1">
      <alignment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wrapText="1"/>
    </xf>
    <xf numFmtId="49" fontId="3" fillId="0" borderId="29" xfId="0" applyNumberFormat="1" applyFont="1" applyFill="1" applyBorder="1" applyAlignment="1">
      <alignment horizontal="center" vertical="center"/>
    </xf>
    <xf numFmtId="49" fontId="5" fillId="0" borderId="33" xfId="0" applyNumberFormat="1" applyFont="1" applyFill="1" applyBorder="1" applyAlignment="1">
      <alignment horizontal="center" vertical="distributed"/>
    </xf>
    <xf numFmtId="49" fontId="5" fillId="0" borderId="34" xfId="0" applyNumberFormat="1" applyFont="1" applyFill="1" applyBorder="1" applyAlignment="1">
      <alignment horizontal="center" vertical="distributed"/>
    </xf>
    <xf numFmtId="49" fontId="5" fillId="0" borderId="32" xfId="0" applyNumberFormat="1" applyFont="1" applyFill="1" applyBorder="1" applyAlignment="1">
      <alignment horizontal="center" vertical="center"/>
    </xf>
    <xf numFmtId="4" fontId="3" fillId="0" borderId="32" xfId="73" applyNumberFormat="1" applyFont="1" applyFill="1" applyBorder="1" applyAlignment="1">
      <alignment vertical="center"/>
    </xf>
    <xf numFmtId="4" fontId="3" fillId="0" borderId="34" xfId="73" applyNumberFormat="1" applyFont="1" applyFill="1" applyBorder="1" applyAlignment="1">
      <alignment vertical="center"/>
    </xf>
    <xf numFmtId="0" fontId="3" fillId="0" borderId="37" xfId="73" applyFont="1" applyFill="1" applyBorder="1" applyAlignment="1">
      <alignment horizontal="left" vertical="center" wrapText="1"/>
    </xf>
    <xf numFmtId="49" fontId="2" fillId="0" borderId="37" xfId="73" applyNumberFormat="1" applyFont="1" applyFill="1" applyBorder="1" applyAlignment="1">
      <alignment horizontal="center" vertical="center"/>
    </xf>
    <xf numFmtId="49" fontId="2" fillId="0" borderId="38" xfId="73" applyNumberFormat="1" applyFont="1" applyFill="1" applyBorder="1" applyAlignment="1">
      <alignment horizontal="center" vertical="center"/>
    </xf>
    <xf numFmtId="49" fontId="5" fillId="0" borderId="38" xfId="73" applyNumberFormat="1" applyFont="1" applyFill="1" applyBorder="1" applyAlignment="1">
      <alignment horizontal="center" vertical="center"/>
    </xf>
    <xf numFmtId="49" fontId="5" fillId="0" borderId="36" xfId="73" applyNumberFormat="1" applyFont="1" applyFill="1" applyBorder="1" applyAlignment="1">
      <alignment horizontal="center" vertical="center"/>
    </xf>
    <xf numFmtId="49" fontId="5" fillId="0" borderId="35" xfId="73" applyNumberFormat="1" applyFont="1" applyFill="1" applyBorder="1" applyAlignment="1">
      <alignment horizontal="center" vertical="center"/>
    </xf>
    <xf numFmtId="4" fontId="3" fillId="0" borderId="35" xfId="0" applyNumberFormat="1" applyFont="1" applyFill="1" applyBorder="1" applyAlignment="1">
      <alignment vertical="center"/>
    </xf>
    <xf numFmtId="4" fontId="3" fillId="0" borderId="36" xfId="0" applyNumberFormat="1" applyFont="1" applyFill="1" applyBorder="1" applyAlignment="1">
      <alignment vertical="center"/>
    </xf>
    <xf numFmtId="0" fontId="2" fillId="0" borderId="28" xfId="75" applyFont="1" applyFill="1" applyBorder="1" applyAlignment="1">
      <alignment vertical="top" wrapText="1"/>
    </xf>
    <xf numFmtId="49" fontId="1" fillId="0" borderId="0" xfId="73" applyNumberFormat="1" applyFont="1" applyFill="1" applyAlignment="1">
      <alignment horizontal="center" vertical="center"/>
    </xf>
    <xf numFmtId="49" fontId="1" fillId="0" borderId="35" xfId="73" applyNumberFormat="1" applyFont="1" applyFill="1" applyBorder="1"/>
    <xf numFmtId="0" fontId="3" fillId="0" borderId="31" xfId="73" applyFont="1" applyFill="1" applyBorder="1" applyAlignment="1">
      <alignment horizontal="left" vertical="center" wrapText="1"/>
    </xf>
    <xf numFmtId="0" fontId="3" fillId="0" borderId="33" xfId="73" applyFont="1" applyFill="1" applyBorder="1" applyAlignment="1">
      <alignment horizontal="center" vertical="distributed"/>
    </xf>
    <xf numFmtId="49" fontId="5" fillId="0" borderId="32" xfId="73" applyNumberFormat="1" applyFont="1" applyFill="1" applyBorder="1" applyAlignment="1">
      <alignment horizontal="center" vertical="center"/>
    </xf>
    <xf numFmtId="4" fontId="3" fillId="0" borderId="32" xfId="73" applyNumberFormat="1" applyFont="1" applyFill="1" applyBorder="1" applyAlignment="1"/>
    <xf numFmtId="0" fontId="3" fillId="0" borderId="28" xfId="73" applyFont="1" applyFill="1" applyBorder="1" applyAlignment="1">
      <alignment horizontal="left" vertical="distributed" wrapText="1"/>
    </xf>
    <xf numFmtId="49" fontId="3" fillId="0" borderId="33" xfId="73" applyNumberFormat="1" applyFont="1" applyFill="1" applyBorder="1" applyAlignment="1">
      <alignment horizontal="center" vertical="distributed" wrapText="1"/>
    </xf>
    <xf numFmtId="4" fontId="3" fillId="0" borderId="33" xfId="73" applyNumberFormat="1" applyFont="1" applyFill="1" applyBorder="1" applyAlignment="1">
      <alignment vertical="center"/>
    </xf>
    <xf numFmtId="49" fontId="1" fillId="0" borderId="28" xfId="0" applyNumberFormat="1" applyFont="1" applyFill="1" applyBorder="1" applyAlignment="1">
      <alignment horizontal="center" vertical="distributed"/>
    </xf>
    <xf numFmtId="49" fontId="1" fillId="0" borderId="30" xfId="0" applyNumberFormat="1" applyFont="1" applyFill="1" applyBorder="1" applyAlignment="1">
      <alignment horizontal="center" vertical="center"/>
    </xf>
    <xf numFmtId="49" fontId="3" fillId="0" borderId="30" xfId="0" applyNumberFormat="1" applyFont="1" applyFill="1" applyBorder="1" applyAlignment="1">
      <alignment horizontal="center" vertical="center"/>
    </xf>
    <xf numFmtId="49" fontId="3" fillId="0" borderId="30" xfId="73" applyNumberFormat="1" applyFont="1" applyFill="1" applyBorder="1" applyAlignment="1">
      <alignment horizontal="center" vertical="center" wrapText="1"/>
    </xf>
    <xf numFmtId="49" fontId="1" fillId="0" borderId="28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" fontId="1" fillId="0" borderId="29" xfId="0" applyNumberFormat="1" applyFont="1" applyFill="1" applyBorder="1" applyAlignment="1">
      <alignment vertical="center"/>
    </xf>
    <xf numFmtId="49" fontId="5" fillId="0" borderId="34" xfId="73" applyNumberFormat="1" applyFont="1" applyFill="1" applyBorder="1" applyAlignment="1">
      <alignment horizontal="center" vertical="center"/>
    </xf>
    <xf numFmtId="49" fontId="3" fillId="0" borderId="28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44" xfId="73" applyNumberFormat="1" applyFont="1" applyFill="1" applyBorder="1" applyAlignment="1">
      <alignment horizontal="center" vertical="center"/>
    </xf>
    <xf numFmtId="49" fontId="1" fillId="0" borderId="28" xfId="73" applyNumberFormat="1" applyFont="1" applyFill="1" applyBorder="1" applyAlignment="1">
      <alignment horizontal="center" vertical="center"/>
    </xf>
    <xf numFmtId="49" fontId="1" fillId="0" borderId="29" xfId="73" applyNumberFormat="1" applyFont="1" applyFill="1" applyBorder="1" applyAlignment="1">
      <alignment horizontal="center" vertical="center"/>
    </xf>
    <xf numFmtId="49" fontId="3" fillId="0" borderId="44" xfId="73" applyNumberFormat="1" applyFont="1" applyFill="1" applyBorder="1" applyAlignment="1">
      <alignment horizontal="center" vertical="center"/>
    </xf>
    <xf numFmtId="49" fontId="3" fillId="0" borderId="31" xfId="73" applyNumberFormat="1" applyFont="1" applyFill="1" applyBorder="1" applyAlignment="1">
      <alignment horizontal="center" vertical="center"/>
    </xf>
    <xf numFmtId="49" fontId="3" fillId="0" borderId="34" xfId="73" applyNumberFormat="1" applyFont="1" applyFill="1" applyBorder="1" applyAlignment="1">
      <alignment horizontal="center" vertical="center"/>
    </xf>
    <xf numFmtId="49" fontId="3" fillId="0" borderId="32" xfId="73" applyNumberFormat="1" applyFont="1" applyFill="1" applyBorder="1" applyAlignment="1">
      <alignment horizontal="center" vertical="center"/>
    </xf>
    <xf numFmtId="49" fontId="1" fillId="0" borderId="37" xfId="73" applyNumberFormat="1" applyFont="1" applyFill="1" applyBorder="1" applyAlignment="1">
      <alignment horizontal="center" vertical="center"/>
    </xf>
    <xf numFmtId="49" fontId="3" fillId="0" borderId="30" xfId="73" applyNumberFormat="1" applyFont="1" applyFill="1" applyBorder="1" applyAlignment="1">
      <alignment horizontal="center" vertical="center"/>
    </xf>
    <xf numFmtId="4" fontId="3" fillId="0" borderId="35" xfId="73" applyNumberFormat="1" applyFont="1" applyFill="1" applyBorder="1" applyAlignment="1">
      <alignment vertical="center"/>
    </xf>
    <xf numFmtId="4" fontId="3" fillId="0" borderId="36" xfId="73" applyNumberFormat="1" applyFont="1" applyFill="1" applyBorder="1" applyAlignment="1">
      <alignment vertical="center"/>
    </xf>
    <xf numFmtId="49" fontId="2" fillId="0" borderId="28" xfId="73" applyNumberFormat="1" applyFont="1" applyFill="1" applyBorder="1" applyAlignment="1">
      <alignment horizontal="center" vertical="center"/>
    </xf>
    <xf numFmtId="49" fontId="2" fillId="0" borderId="31" xfId="73" applyNumberFormat="1" applyFont="1" applyFill="1" applyBorder="1" applyAlignment="1">
      <alignment horizontal="center" vertical="center"/>
    </xf>
    <xf numFmtId="49" fontId="2" fillId="0" borderId="33" xfId="73" applyNumberFormat="1" applyFont="1" applyFill="1" applyBorder="1" applyAlignment="1">
      <alignment horizontal="center" vertical="center"/>
    </xf>
    <xf numFmtId="49" fontId="3" fillId="0" borderId="37" xfId="73" applyNumberFormat="1" applyFont="1" applyFill="1" applyBorder="1" applyAlignment="1">
      <alignment horizontal="center" vertical="center"/>
    </xf>
    <xf numFmtId="49" fontId="3" fillId="0" borderId="38" xfId="73" applyNumberFormat="1" applyFont="1" applyFill="1" applyBorder="1" applyAlignment="1">
      <alignment horizontal="center" vertical="center"/>
    </xf>
    <xf numFmtId="49" fontId="3" fillId="0" borderId="36" xfId="73" applyNumberFormat="1" applyFont="1" applyFill="1" applyBorder="1" applyAlignment="1">
      <alignment horizontal="center" vertical="center"/>
    </xf>
    <xf numFmtId="49" fontId="3" fillId="0" borderId="36" xfId="73" applyNumberFormat="1" applyFont="1" applyFill="1" applyBorder="1" applyAlignment="1">
      <alignment horizontal="center" vertical="distributed"/>
    </xf>
    <xf numFmtId="49" fontId="7" fillId="0" borderId="28" xfId="73" applyNumberFormat="1" applyFont="1" applyFill="1" applyBorder="1" applyAlignment="1">
      <alignment horizontal="center" vertical="center"/>
    </xf>
    <xf numFmtId="49" fontId="7" fillId="0" borderId="0" xfId="73" applyNumberFormat="1" applyFont="1" applyFill="1" applyBorder="1" applyAlignment="1">
      <alignment horizontal="center" vertical="center"/>
    </xf>
    <xf numFmtId="49" fontId="6" fillId="0" borderId="0" xfId="73" applyNumberFormat="1" applyFont="1" applyFill="1" applyBorder="1" applyAlignment="1">
      <alignment horizontal="center" vertical="center"/>
    </xf>
    <xf numFmtId="49" fontId="6" fillId="0" borderId="29" xfId="73" applyNumberFormat="1" applyFont="1" applyFill="1" applyBorder="1" applyAlignment="1">
      <alignment horizontal="center" vertical="center"/>
    </xf>
    <xf numFmtId="0" fontId="3" fillId="0" borderId="28" xfId="73" applyFont="1" applyFill="1" applyBorder="1" applyAlignment="1">
      <alignment wrapText="1"/>
    </xf>
    <xf numFmtId="4" fontId="3" fillId="0" borderId="31" xfId="73" applyNumberFormat="1" applyFont="1" applyFill="1" applyBorder="1" applyAlignment="1">
      <alignment horizontal="right" vertical="distributed"/>
    </xf>
    <xf numFmtId="4" fontId="3" fillId="0" borderId="32" xfId="73" applyNumberFormat="1" applyFont="1" applyFill="1" applyBorder="1" applyAlignment="1">
      <alignment horizontal="right" vertical="distributed"/>
    </xf>
    <xf numFmtId="4" fontId="3" fillId="0" borderId="34" xfId="73" applyNumberFormat="1" applyFont="1" applyFill="1" applyBorder="1" applyAlignment="1">
      <alignment horizontal="right" vertical="distributed"/>
    </xf>
    <xf numFmtId="0" fontId="3" fillId="0" borderId="37" xfId="0" applyFont="1" applyFill="1" applyBorder="1" applyAlignment="1">
      <alignment horizontal="left" vertical="center" wrapText="1"/>
    </xf>
    <xf numFmtId="0" fontId="1" fillId="0" borderId="28" xfId="73" applyFont="1" applyFill="1" applyBorder="1" applyAlignment="1">
      <alignment horizontal="left" vertical="center" wrapText="1"/>
    </xf>
    <xf numFmtId="49" fontId="1" fillId="0" borderId="36" xfId="73" applyNumberFormat="1" applyFont="1" applyFill="1" applyBorder="1" applyAlignment="1">
      <alignment vertical="center"/>
    </xf>
    <xf numFmtId="49" fontId="1" fillId="0" borderId="30" xfId="73" applyNumberFormat="1" applyFont="1" applyFill="1" applyBorder="1" applyAlignment="1">
      <alignment horizontal="center" vertical="center"/>
    </xf>
    <xf numFmtId="49" fontId="1" fillId="0" borderId="37" xfId="73" applyNumberFormat="1" applyFont="1" applyFill="1" applyBorder="1" applyAlignment="1">
      <alignment horizontal="center" vertical="distributed" wrapText="1"/>
    </xf>
    <xf numFmtId="49" fontId="1" fillId="0" borderId="38" xfId="73" applyNumberFormat="1" applyFont="1" applyFill="1" applyBorder="1" applyAlignment="1">
      <alignment horizontal="center" vertical="distributed" wrapText="1"/>
    </xf>
    <xf numFmtId="49" fontId="6" fillId="0" borderId="35" xfId="0" applyNumberFormat="1" applyFont="1" applyFill="1" applyBorder="1" applyAlignment="1">
      <alignment horizontal="center" vertical="center"/>
    </xf>
    <xf numFmtId="49" fontId="3" fillId="0" borderId="37" xfId="73" applyNumberFormat="1" applyFont="1" applyFill="1" applyBorder="1" applyAlignment="1">
      <alignment horizontal="center" vertical="distributed"/>
    </xf>
    <xf numFmtId="49" fontId="2" fillId="0" borderId="38" xfId="73" applyNumberFormat="1" applyFont="1" applyFill="1" applyBorder="1" applyAlignment="1">
      <alignment horizontal="center" vertical="distributed"/>
    </xf>
    <xf numFmtId="49" fontId="5" fillId="0" borderId="38" xfId="73" applyNumberFormat="1" applyFont="1" applyFill="1" applyBorder="1" applyAlignment="1">
      <alignment horizontal="center" vertical="distributed"/>
    </xf>
    <xf numFmtId="49" fontId="5" fillId="0" borderId="36" xfId="73" applyNumberFormat="1" applyFont="1" applyFill="1" applyBorder="1" applyAlignment="1">
      <alignment horizontal="center" vertical="distributed"/>
    </xf>
    <xf numFmtId="49" fontId="1" fillId="0" borderId="35" xfId="73" applyNumberFormat="1" applyFont="1" applyFill="1" applyBorder="1" applyAlignment="1">
      <alignment horizontal="center" vertical="center"/>
    </xf>
    <xf numFmtId="0" fontId="41" fillId="0" borderId="28" xfId="0" applyFont="1" applyFill="1" applyBorder="1" applyAlignment="1">
      <alignment horizontal="left" vertical="center" wrapText="1"/>
    </xf>
    <xf numFmtId="49" fontId="2" fillId="0" borderId="37" xfId="73" applyNumberFormat="1" applyFont="1" applyFill="1" applyBorder="1" applyAlignment="1">
      <alignment horizontal="center" vertical="distributed"/>
    </xf>
    <xf numFmtId="4" fontId="38" fillId="0" borderId="29" xfId="73" applyNumberFormat="1" applyFont="1" applyFill="1" applyBorder="1" applyAlignment="1">
      <alignment horizontal="right" vertical="distributed"/>
    </xf>
    <xf numFmtId="0" fontId="41" fillId="0" borderId="37" xfId="73" applyFont="1" applyFill="1" applyBorder="1" applyAlignment="1">
      <alignment horizontal="left" vertical="center" wrapText="1"/>
    </xf>
    <xf numFmtId="4" fontId="2" fillId="0" borderId="29" xfId="0" applyNumberFormat="1" applyFont="1" applyFill="1" applyBorder="1" applyAlignment="1">
      <alignment horizontal="right" vertical="distributed"/>
    </xf>
    <xf numFmtId="4" fontId="2" fillId="0" borderId="32" xfId="0" applyNumberFormat="1" applyFont="1" applyFill="1" applyBorder="1" applyAlignment="1">
      <alignment horizontal="right" vertical="distributed"/>
    </xf>
    <xf numFmtId="49" fontId="3" fillId="0" borderId="37" xfId="0" applyNumberFormat="1" applyFont="1" applyFill="1" applyBorder="1" applyAlignment="1">
      <alignment horizontal="center" vertical="distributed"/>
    </xf>
    <xf numFmtId="49" fontId="3" fillId="0" borderId="38" xfId="0" applyNumberFormat="1" applyFont="1" applyFill="1" applyBorder="1" applyAlignment="1">
      <alignment horizontal="center" vertical="distributed"/>
    </xf>
    <xf numFmtId="49" fontId="3" fillId="0" borderId="36" xfId="0" applyNumberFormat="1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left" vertical="center" wrapText="1"/>
    </xf>
    <xf numFmtId="0" fontId="41" fillId="0" borderId="39" xfId="73" applyFont="1" applyFill="1" applyBorder="1" applyAlignment="1">
      <alignment horizontal="left" vertical="center" wrapText="1"/>
    </xf>
    <xf numFmtId="4" fontId="1" fillId="0" borderId="39" xfId="73" applyNumberFormat="1" applyFont="1" applyFill="1" applyBorder="1" applyAlignment="1">
      <alignment vertical="center"/>
    </xf>
    <xf numFmtId="4" fontId="1" fillId="0" borderId="41" xfId="73" applyNumberFormat="1" applyFont="1" applyFill="1" applyBorder="1" applyAlignment="1">
      <alignment vertical="center"/>
    </xf>
    <xf numFmtId="49" fontId="3" fillId="0" borderId="0" xfId="73" applyNumberFormat="1" applyFont="1" applyFill="1"/>
    <xf numFmtId="4" fontId="3" fillId="0" borderId="0" xfId="73" applyNumberFormat="1" applyFont="1" applyFill="1"/>
    <xf numFmtId="49" fontId="3" fillId="0" borderId="0" xfId="73" applyNumberFormat="1" applyFont="1" applyFill="1" applyBorder="1"/>
    <xf numFmtId="0" fontId="3" fillId="0" borderId="0" xfId="73" applyFont="1" applyFill="1" applyBorder="1"/>
    <xf numFmtId="0" fontId="33" fillId="23" borderId="0" xfId="0" applyFont="1" applyFill="1" applyAlignment="1">
      <alignment horizontal="center"/>
    </xf>
    <xf numFmtId="0" fontId="3" fillId="0" borderId="29" xfId="73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wrapText="1"/>
    </xf>
    <xf numFmtId="0" fontId="3" fillId="0" borderId="29" xfId="0" applyFont="1" applyFill="1" applyBorder="1" applyAlignment="1">
      <alignment horizontal="left" vertical="center" wrapText="1"/>
    </xf>
    <xf numFmtId="49" fontId="7" fillId="0" borderId="37" xfId="73" applyNumberFormat="1" applyFont="1" applyFill="1" applyBorder="1" applyAlignment="1">
      <alignment horizontal="center" vertical="distributed"/>
    </xf>
    <xf numFmtId="49" fontId="7" fillId="0" borderId="38" xfId="73" applyNumberFormat="1" applyFont="1" applyFill="1" applyBorder="1" applyAlignment="1">
      <alignment horizontal="center" vertical="distributed"/>
    </xf>
    <xf numFmtId="4" fontId="5" fillId="0" borderId="32" xfId="0" applyNumberFormat="1" applyFont="1" applyFill="1" applyBorder="1" applyAlignment="1">
      <alignment horizontal="right" vertical="distributed"/>
    </xf>
    <xf numFmtId="4" fontId="5" fillId="0" borderId="34" xfId="0" applyNumberFormat="1" applyFont="1" applyFill="1" applyBorder="1" applyAlignment="1">
      <alignment horizontal="right" vertical="distributed"/>
    </xf>
    <xf numFmtId="49" fontId="6" fillId="0" borderId="38" xfId="73" applyNumberFormat="1" applyFont="1" applyFill="1" applyBorder="1" applyAlignment="1">
      <alignment horizontal="center" vertical="distributed"/>
    </xf>
    <xf numFmtId="0" fontId="3" fillId="0" borderId="29" xfId="0" applyFont="1" applyFill="1" applyBorder="1" applyAlignment="1">
      <alignment horizontal="justify"/>
    </xf>
    <xf numFmtId="49" fontId="5" fillId="0" borderId="30" xfId="73" applyNumberFormat="1" applyFont="1" applyFill="1" applyBorder="1" applyAlignment="1">
      <alignment horizontal="center" vertical="center"/>
    </xf>
    <xf numFmtId="4" fontId="1" fillId="0" borderId="29" xfId="73" applyNumberFormat="1" applyFont="1" applyFill="1" applyBorder="1" applyAlignment="1">
      <alignment horizontal="right" vertical="distributed"/>
    </xf>
    <xf numFmtId="49" fontId="1" fillId="0" borderId="15" xfId="0" applyNumberFormat="1" applyFont="1" applyFill="1" applyBorder="1" applyAlignment="1">
      <alignment horizontal="left" vertical="center"/>
    </xf>
    <xf numFmtId="49" fontId="5" fillId="0" borderId="45" xfId="0" applyNumberFormat="1" applyFont="1" applyFill="1" applyBorder="1" applyAlignment="1">
      <alignment horizontal="center" vertical="center"/>
    </xf>
    <xf numFmtId="49" fontId="5" fillId="0" borderId="46" xfId="0" applyNumberFormat="1" applyFont="1" applyFill="1" applyBorder="1" applyAlignment="1">
      <alignment horizontal="center" vertical="center"/>
    </xf>
    <xf numFmtId="166" fontId="3" fillId="0" borderId="47" xfId="0" applyNumberFormat="1" applyFont="1" applyFill="1" applyBorder="1" applyAlignment="1">
      <alignment horizontal="center" vertical="center"/>
    </xf>
    <xf numFmtId="0" fontId="1" fillId="0" borderId="15" xfId="0" applyFont="1" applyFill="1" applyBorder="1"/>
    <xf numFmtId="49" fontId="5" fillId="0" borderId="16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166" fontId="3" fillId="0" borderId="15" xfId="0" applyNumberFormat="1" applyFont="1" applyFill="1" applyBorder="1" applyAlignment="1">
      <alignment horizontal="center" vertical="center"/>
    </xf>
    <xf numFmtId="0" fontId="34" fillId="23" borderId="0" xfId="0" applyFont="1" applyFill="1" applyAlignment="1"/>
    <xf numFmtId="0" fontId="1" fillId="0" borderId="0" xfId="0" applyFont="1" applyFill="1" applyBorder="1" applyAlignment="1">
      <alignment horizontal="center" vertical="distributed"/>
    </xf>
    <xf numFmtId="0" fontId="1" fillId="0" borderId="30" xfId="0" applyFont="1" applyFill="1" applyBorder="1" applyAlignment="1">
      <alignment horizontal="center" vertical="distributed"/>
    </xf>
    <xf numFmtId="49" fontId="5" fillId="0" borderId="28" xfId="0" applyNumberFormat="1" applyFont="1" applyFill="1" applyBorder="1" applyAlignment="1">
      <alignment horizontal="center"/>
    </xf>
    <xf numFmtId="0" fontId="3" fillId="0" borderId="31" xfId="0" applyFont="1" applyBorder="1" applyAlignment="1">
      <alignment horizontal="center" vertical="distributed"/>
    </xf>
    <xf numFmtId="0" fontId="1" fillId="0" borderId="28" xfId="0" applyFont="1" applyBorder="1"/>
    <xf numFmtId="49" fontId="5" fillId="0" borderId="28" xfId="0" applyNumberFormat="1" applyFont="1" applyFill="1" applyBorder="1" applyAlignment="1">
      <alignment vertical="distributed"/>
    </xf>
    <xf numFmtId="49" fontId="1" fillId="0" borderId="29" xfId="0" applyNumberFormat="1" applyFont="1" applyFill="1" applyBorder="1" applyAlignment="1">
      <alignment horizontal="center" vertical="distributed"/>
    </xf>
    <xf numFmtId="49" fontId="7" fillId="0" borderId="28" xfId="73" applyNumberFormat="1" applyFont="1" applyFill="1" applyBorder="1" applyAlignment="1">
      <alignment horizontal="center" vertical="distributed"/>
    </xf>
    <xf numFmtId="49" fontId="7" fillId="0" borderId="0" xfId="73" applyNumberFormat="1" applyFont="1" applyFill="1" applyBorder="1" applyAlignment="1">
      <alignment horizontal="center" vertical="distributed"/>
    </xf>
    <xf numFmtId="49" fontId="6" fillId="0" borderId="0" xfId="73" applyNumberFormat="1" applyFont="1" applyFill="1" applyBorder="1" applyAlignment="1">
      <alignment horizontal="center" vertical="distributed"/>
    </xf>
    <xf numFmtId="49" fontId="1" fillId="0" borderId="37" xfId="0" applyNumberFormat="1" applyFont="1" applyFill="1" applyBorder="1" applyAlignment="1">
      <alignment horizontal="center" vertical="distributed"/>
    </xf>
    <xf numFmtId="49" fontId="3" fillId="0" borderId="35" xfId="0" applyNumberFormat="1" applyFont="1" applyFill="1" applyBorder="1" applyAlignment="1">
      <alignment horizontal="center" vertical="distributed"/>
    </xf>
    <xf numFmtId="0" fontId="3" fillId="0" borderId="28" xfId="0" applyFont="1" applyFill="1" applyBorder="1"/>
    <xf numFmtId="0" fontId="1" fillId="0" borderId="28" xfId="0" applyFont="1" applyFill="1" applyBorder="1" applyAlignment="1">
      <alignment horizontal="left" wrapText="1"/>
    </xf>
    <xf numFmtId="0" fontId="1" fillId="0" borderId="28" xfId="0" applyFont="1" applyFill="1" applyBorder="1" applyAlignment="1">
      <alignment wrapText="1"/>
    </xf>
    <xf numFmtId="0" fontId="3" fillId="23" borderId="28" xfId="73" applyFont="1" applyFill="1" applyBorder="1" applyAlignment="1">
      <alignment horizontal="left" vertical="center" wrapText="1"/>
    </xf>
    <xf numFmtId="0" fontId="1" fillId="23" borderId="28" xfId="73" applyFont="1" applyFill="1" applyBorder="1" applyAlignment="1">
      <alignment horizontal="left" vertical="center" wrapText="1"/>
    </xf>
    <xf numFmtId="0" fontId="3" fillId="22" borderId="40" xfId="0" applyFont="1" applyFill="1" applyBorder="1" applyAlignment="1">
      <alignment horizontal="center"/>
    </xf>
    <xf numFmtId="49" fontId="5" fillId="0" borderId="30" xfId="0" applyNumberFormat="1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49" fontId="6" fillId="0" borderId="30" xfId="73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distributed"/>
    </xf>
    <xf numFmtId="0" fontId="38" fillId="0" borderId="28" xfId="0" applyFont="1" applyFill="1" applyBorder="1" applyAlignment="1">
      <alignment horizontal="center" vertical="distributed"/>
    </xf>
    <xf numFmtId="49" fontId="38" fillId="0" borderId="30" xfId="73" applyNumberFormat="1" applyFont="1" applyFill="1" applyBorder="1" applyAlignment="1">
      <alignment horizontal="center" vertical="center" wrapText="1"/>
    </xf>
    <xf numFmtId="49" fontId="38" fillId="0" borderId="30" xfId="73" applyNumberFormat="1" applyFont="1" applyFill="1" applyBorder="1" applyAlignment="1">
      <alignment horizontal="center" vertical="center"/>
    </xf>
    <xf numFmtId="0" fontId="3" fillId="0" borderId="30" xfId="0" applyFont="1" applyFill="1" applyBorder="1"/>
    <xf numFmtId="49" fontId="3" fillId="23" borderId="30" xfId="73" applyNumberFormat="1" applyFont="1" applyFill="1" applyBorder="1" applyAlignment="1">
      <alignment horizontal="center" vertical="center"/>
    </xf>
    <xf numFmtId="49" fontId="6" fillId="0" borderId="30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distributed"/>
    </xf>
    <xf numFmtId="49" fontId="3" fillId="23" borderId="28" xfId="0" applyNumberFormat="1" applyFont="1" applyFill="1" applyBorder="1" applyAlignment="1">
      <alignment horizontal="center" vertical="distributed"/>
    </xf>
    <xf numFmtId="0" fontId="3" fillId="22" borderId="40" xfId="0" applyFont="1" applyFill="1" applyBorder="1" applyAlignment="1">
      <alignment horizontal="center" vertical="distributed"/>
    </xf>
    <xf numFmtId="0" fontId="3" fillId="22" borderId="39" xfId="0" applyFont="1" applyFill="1" applyBorder="1" applyAlignment="1">
      <alignment horizontal="center" vertical="distributed"/>
    </xf>
    <xf numFmtId="0" fontId="3" fillId="22" borderId="39" xfId="0" applyFont="1" applyFill="1" applyBorder="1" applyAlignment="1">
      <alignment horizontal="center" vertical="center"/>
    </xf>
    <xf numFmtId="0" fontId="5" fillId="22" borderId="39" xfId="0" applyFont="1" applyFill="1" applyBorder="1" applyAlignment="1">
      <alignment horizontal="center" vertical="distributed"/>
    </xf>
    <xf numFmtId="4" fontId="1" fillId="0" borderId="29" xfId="0" applyNumberFormat="1" applyFont="1" applyFill="1" applyBorder="1" applyAlignment="1">
      <alignment horizontal="right" vertical="distributed"/>
    </xf>
    <xf numFmtId="4" fontId="6" fillId="0" borderId="29" xfId="0" applyNumberFormat="1" applyFont="1" applyFill="1" applyBorder="1" applyAlignment="1">
      <alignment horizontal="right" vertical="distributed"/>
    </xf>
    <xf numFmtId="4" fontId="7" fillId="0" borderId="29" xfId="0" applyNumberFormat="1" applyFont="1" applyFill="1" applyBorder="1" applyAlignment="1">
      <alignment horizontal="right" vertical="distributed"/>
    </xf>
    <xf numFmtId="0" fontId="3" fillId="22" borderId="39" xfId="0" applyFont="1" applyFill="1" applyBorder="1" applyAlignment="1">
      <alignment horizontal="center"/>
    </xf>
    <xf numFmtId="165" fontId="5" fillId="0" borderId="29" xfId="0" applyNumberFormat="1" applyFont="1" applyFill="1" applyBorder="1" applyAlignment="1">
      <alignment horizontal="right" vertical="distributed"/>
    </xf>
    <xf numFmtId="0" fontId="1" fillId="0" borderId="40" xfId="0" applyFont="1" applyFill="1" applyBorder="1"/>
    <xf numFmtId="49" fontId="5" fillId="0" borderId="39" xfId="0" applyNumberFormat="1" applyFont="1" applyFill="1" applyBorder="1" applyAlignment="1">
      <alignment horizontal="center" vertical="distributed"/>
    </xf>
    <xf numFmtId="49" fontId="5" fillId="0" borderId="40" xfId="0" applyNumberFormat="1" applyFont="1" applyFill="1" applyBorder="1" applyAlignment="1">
      <alignment horizontal="center" vertical="distributed"/>
    </xf>
    <xf numFmtId="0" fontId="3" fillId="0" borderId="39" xfId="0" applyFont="1" applyFill="1" applyBorder="1" applyAlignment="1">
      <alignment horizontal="center" vertical="center"/>
    </xf>
    <xf numFmtId="4" fontId="39" fillId="0" borderId="39" xfId="0" applyNumberFormat="1" applyFont="1" applyFill="1" applyBorder="1" applyAlignment="1">
      <alignment horizontal="right" vertical="distributed"/>
    </xf>
    <xf numFmtId="49" fontId="5" fillId="0" borderId="37" xfId="0" applyNumberFormat="1" applyFont="1" applyFill="1" applyBorder="1" applyAlignment="1">
      <alignment horizontal="center" vertical="distributed"/>
    </xf>
    <xf numFmtId="49" fontId="6" fillId="0" borderId="36" xfId="0" applyNumberFormat="1" applyFont="1" applyFill="1" applyBorder="1" applyAlignment="1">
      <alignment horizontal="center" vertical="center"/>
    </xf>
    <xf numFmtId="0" fontId="3" fillId="0" borderId="32" xfId="73" applyFont="1" applyFill="1" applyBorder="1" applyAlignment="1">
      <alignment horizontal="left" vertical="center" wrapText="1"/>
    </xf>
    <xf numFmtId="49" fontId="5" fillId="0" borderId="28" xfId="73" applyNumberFormat="1" applyFont="1" applyFill="1" applyBorder="1" applyAlignment="1">
      <alignment horizontal="center" vertical="distributed"/>
    </xf>
    <xf numFmtId="4" fontId="3" fillId="0" borderId="35" xfId="73" applyNumberFormat="1" applyFont="1" applyFill="1" applyBorder="1" applyAlignment="1">
      <alignment horizontal="right" vertical="distributed"/>
    </xf>
    <xf numFmtId="49" fontId="1" fillId="0" borderId="38" xfId="0" applyNumberFormat="1" applyFont="1" applyFill="1" applyBorder="1" applyAlignment="1">
      <alignment horizontal="center" vertical="distributed"/>
    </xf>
    <xf numFmtId="0" fontId="3" fillId="0" borderId="27" xfId="0" applyFont="1" applyFill="1" applyBorder="1" applyAlignment="1">
      <alignment horizontal="left" vertical="center" wrapText="1"/>
    </xf>
    <xf numFmtId="166" fontId="7" fillId="0" borderId="49" xfId="0" applyNumberFormat="1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wrapText="1"/>
    </xf>
    <xf numFmtId="166" fontId="1" fillId="0" borderId="23" xfId="0" applyNumberFormat="1" applyFont="1" applyFill="1" applyBorder="1" applyAlignment="1">
      <alignment horizontal="center" vertical="center"/>
    </xf>
    <xf numFmtId="166" fontId="6" fillId="0" borderId="23" xfId="0" applyNumberFormat="1" applyFont="1" applyFill="1" applyBorder="1" applyAlignment="1">
      <alignment horizontal="center" vertical="center"/>
    </xf>
    <xf numFmtId="4" fontId="1" fillId="0" borderId="32" xfId="73" applyNumberFormat="1" applyFont="1" applyFill="1" applyBorder="1" applyAlignment="1">
      <alignment vertical="center"/>
    </xf>
    <xf numFmtId="4" fontId="1" fillId="0" borderId="34" xfId="73" applyNumberFormat="1" applyFont="1" applyFill="1" applyBorder="1" applyAlignment="1">
      <alignment vertical="center"/>
    </xf>
    <xf numFmtId="166" fontId="1" fillId="0" borderId="15" xfId="0" applyNumberFormat="1" applyFont="1" applyFill="1" applyBorder="1" applyAlignment="1">
      <alignment horizontal="center" vertical="center"/>
    </xf>
    <xf numFmtId="164" fontId="5" fillId="0" borderId="29" xfId="0" applyNumberFormat="1" applyFont="1" applyFill="1" applyBorder="1" applyAlignment="1">
      <alignment horizontal="right" vertical="distributed"/>
    </xf>
    <xf numFmtId="0" fontId="3" fillId="0" borderId="29" xfId="73" applyNumberFormat="1" applyFont="1" applyFill="1" applyBorder="1" applyAlignment="1">
      <alignment horizontal="left" vertical="center" wrapText="1"/>
    </xf>
    <xf numFmtId="0" fontId="41" fillId="0" borderId="37" xfId="73" applyNumberFormat="1" applyFont="1" applyFill="1" applyBorder="1" applyAlignment="1">
      <alignment horizontal="left" vertical="center" wrapText="1"/>
    </xf>
    <xf numFmtId="0" fontId="41" fillId="0" borderId="37" xfId="73" applyFont="1" applyFill="1" applyBorder="1" applyAlignment="1">
      <alignment wrapText="1"/>
    </xf>
    <xf numFmtId="0" fontId="2" fillId="0" borderId="29" xfId="75" applyFont="1" applyFill="1" applyBorder="1" applyAlignment="1">
      <alignment vertical="top" wrapText="1"/>
    </xf>
    <xf numFmtId="0" fontId="41" fillId="0" borderId="28" xfId="0" applyFont="1" applyFill="1" applyBorder="1" applyAlignment="1">
      <alignment wrapText="1"/>
    </xf>
    <xf numFmtId="0" fontId="3" fillId="0" borderId="29" xfId="0" applyFont="1" applyFill="1" applyBorder="1"/>
    <xf numFmtId="0" fontId="5" fillId="0" borderId="22" xfId="0" applyFont="1" applyFill="1" applyBorder="1" applyAlignment="1">
      <alignment horizontal="left" vertical="center" wrapText="1"/>
    </xf>
    <xf numFmtId="0" fontId="3" fillId="23" borderId="0" xfId="0" applyFont="1" applyFill="1" applyAlignment="1">
      <alignment horizontal="center" vertical="distributed"/>
    </xf>
    <xf numFmtId="4" fontId="3" fillId="0" borderId="48" xfId="73" applyNumberFormat="1" applyFont="1" applyFill="1" applyBorder="1" applyAlignment="1">
      <alignment horizontal="right" vertical="distributed"/>
    </xf>
    <xf numFmtId="0" fontId="3" fillId="0" borderId="29" xfId="0" applyFont="1" applyFill="1" applyBorder="1" applyAlignment="1">
      <alignment horizontal="center" vertical="distributed"/>
    </xf>
    <xf numFmtId="0" fontId="1" fillId="0" borderId="29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left" wrapText="1"/>
    </xf>
    <xf numFmtId="49" fontId="38" fillId="0" borderId="29" xfId="0" applyNumberFormat="1" applyFont="1" applyFill="1" applyBorder="1" applyAlignment="1">
      <alignment horizontal="center" vertical="center"/>
    </xf>
    <xf numFmtId="4" fontId="3" fillId="0" borderId="50" xfId="73" applyNumberFormat="1" applyFont="1" applyFill="1" applyBorder="1" applyAlignment="1">
      <alignment horizontal="right" vertical="distributed"/>
    </xf>
    <xf numFmtId="4" fontId="3" fillId="0" borderId="32" xfId="0" applyNumberFormat="1" applyFont="1" applyFill="1" applyBorder="1" applyAlignment="1">
      <alignment horizontal="right" vertical="distributed"/>
    </xf>
    <xf numFmtId="4" fontId="1" fillId="0" borderId="30" xfId="73" applyNumberFormat="1" applyFont="1" applyFill="1" applyBorder="1" applyAlignment="1">
      <alignment horizontal="right" vertical="distributed"/>
    </xf>
    <xf numFmtId="49" fontId="5" fillId="0" borderId="54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66" fontId="3" fillId="0" borderId="22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4" fontId="39" fillId="0" borderId="32" xfId="0" applyNumberFormat="1" applyFont="1" applyFill="1" applyBorder="1" applyAlignment="1">
      <alignment horizontal="right" vertical="distributed"/>
    </xf>
    <xf numFmtId="4" fontId="1" fillId="0" borderId="35" xfId="0" applyNumberFormat="1" applyFont="1" applyFill="1" applyBorder="1" applyAlignment="1">
      <alignment horizontal="right" vertical="distributed"/>
    </xf>
    <xf numFmtId="4" fontId="3" fillId="23" borderId="32" xfId="73" applyNumberFormat="1" applyFont="1" applyFill="1" applyBorder="1" applyAlignment="1">
      <alignment horizontal="right" vertical="distributed"/>
    </xf>
    <xf numFmtId="4" fontId="5" fillId="0" borderId="33" xfId="0" applyNumberFormat="1" applyFont="1" applyFill="1" applyBorder="1" applyAlignment="1">
      <alignment horizontal="right" vertical="distributed"/>
    </xf>
    <xf numFmtId="4" fontId="3" fillId="23" borderId="29" xfId="73" applyNumberFormat="1" applyFont="1" applyFill="1" applyBorder="1" applyAlignment="1">
      <alignment horizontal="right" vertical="distributed"/>
    </xf>
    <xf numFmtId="49" fontId="3" fillId="23" borderId="0" xfId="73" applyNumberFormat="1" applyFont="1" applyFill="1" applyBorder="1" applyAlignment="1">
      <alignment horizontal="center" vertical="center"/>
    </xf>
    <xf numFmtId="4" fontId="3" fillId="23" borderId="0" xfId="73" applyNumberFormat="1" applyFont="1" applyFill="1" applyBorder="1" applyAlignment="1">
      <alignment vertical="center"/>
    </xf>
    <xf numFmtId="49" fontId="3" fillId="23" borderId="30" xfId="73" applyNumberFormat="1" applyFont="1" applyFill="1" applyBorder="1" applyAlignment="1">
      <alignment horizontal="center" vertical="distributed"/>
    </xf>
    <xf numFmtId="49" fontId="3" fillId="23" borderId="29" xfId="73" applyNumberFormat="1" applyFont="1" applyFill="1" applyBorder="1" applyAlignment="1">
      <alignment horizontal="center" vertical="center"/>
    </xf>
    <xf numFmtId="49" fontId="7" fillId="0" borderId="32" xfId="0" applyNumberFormat="1" applyFont="1" applyFill="1" applyBorder="1" applyAlignment="1">
      <alignment horizontal="center" vertical="center"/>
    </xf>
    <xf numFmtId="4" fontId="3" fillId="23" borderId="29" xfId="73" applyNumberFormat="1" applyFont="1" applyFill="1" applyBorder="1" applyAlignment="1">
      <alignment vertical="center"/>
    </xf>
    <xf numFmtId="4" fontId="3" fillId="23" borderId="30" xfId="73" applyNumberFormat="1" applyFont="1" applyFill="1" applyBorder="1" applyAlignment="1">
      <alignment vertical="center"/>
    </xf>
    <xf numFmtId="165" fontId="5" fillId="0" borderId="32" xfId="0" applyNumberFormat="1" applyFont="1" applyFill="1" applyBorder="1" applyAlignment="1">
      <alignment horizontal="right" vertical="distributed"/>
    </xf>
    <xf numFmtId="4" fontId="7" fillId="0" borderId="15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distributed"/>
    </xf>
    <xf numFmtId="0" fontId="3" fillId="23" borderId="0" xfId="0" applyFont="1" applyFill="1" applyBorder="1" applyAlignment="1">
      <alignment horizontal="center" vertical="distributed"/>
    </xf>
    <xf numFmtId="0" fontId="3" fillId="0" borderId="50" xfId="73" applyFont="1" applyFill="1" applyBorder="1" applyAlignment="1">
      <alignment horizontal="left" vertical="center" wrapText="1"/>
    </xf>
    <xf numFmtId="4" fontId="3" fillId="0" borderId="36" xfId="73" applyNumberFormat="1" applyFont="1" applyFill="1" applyBorder="1"/>
    <xf numFmtId="4" fontId="1" fillId="0" borderId="36" xfId="0" applyNumberFormat="1" applyFont="1" applyFill="1" applyBorder="1" applyAlignment="1">
      <alignment vertical="center"/>
    </xf>
    <xf numFmtId="4" fontId="3" fillId="0" borderId="34" xfId="73" applyNumberFormat="1" applyFont="1" applyFill="1" applyBorder="1" applyAlignment="1"/>
    <xf numFmtId="4" fontId="1" fillId="0" borderId="30" xfId="0" applyNumberFormat="1" applyFont="1" applyFill="1" applyBorder="1" applyAlignment="1">
      <alignment vertical="center"/>
    </xf>
    <xf numFmtId="4" fontId="1" fillId="0" borderId="38" xfId="73" applyNumberFormat="1" applyFont="1" applyFill="1" applyBorder="1" applyAlignment="1">
      <alignment vertical="center"/>
    </xf>
    <xf numFmtId="4" fontId="1" fillId="0" borderId="30" xfId="0" applyNumberFormat="1" applyFont="1" applyFill="1" applyBorder="1" applyAlignment="1">
      <alignment horizontal="right" vertical="distributed"/>
    </xf>
    <xf numFmtId="4" fontId="38" fillId="0" borderId="30" xfId="73" applyNumberFormat="1" applyFont="1" applyFill="1" applyBorder="1" applyAlignment="1">
      <alignment horizontal="right" vertical="distributed"/>
    </xf>
    <xf numFmtId="4" fontId="2" fillId="0" borderId="30" xfId="0" applyNumberFormat="1" applyFont="1" applyFill="1" applyBorder="1" applyAlignment="1">
      <alignment horizontal="right" vertical="distributed"/>
    </xf>
    <xf numFmtId="4" fontId="2" fillId="0" borderId="34" xfId="0" applyNumberFormat="1" applyFont="1" applyFill="1" applyBorder="1" applyAlignment="1">
      <alignment horizontal="right" vertical="distributed"/>
    </xf>
    <xf numFmtId="49" fontId="1" fillId="0" borderId="28" xfId="73" applyNumberFormat="1" applyFont="1" applyFill="1" applyBorder="1" applyAlignment="1">
      <alignment horizontal="center" vertical="distributed" wrapText="1"/>
    </xf>
    <xf numFmtId="49" fontId="1" fillId="0" borderId="28" xfId="73" applyNumberFormat="1" applyFont="1" applyFill="1" applyBorder="1" applyAlignment="1">
      <alignment horizontal="center" vertical="distributed"/>
    </xf>
    <xf numFmtId="49" fontId="3" fillId="23" borderId="28" xfId="73" applyNumberFormat="1" applyFont="1" applyFill="1" applyBorder="1" applyAlignment="1">
      <alignment horizontal="center" vertical="center"/>
    </xf>
    <xf numFmtId="0" fontId="34" fillId="23" borderId="0" xfId="0" applyFont="1" applyFill="1" applyBorder="1" applyAlignment="1">
      <alignment horizontal="center" wrapText="1"/>
    </xf>
    <xf numFmtId="49" fontId="3" fillId="0" borderId="37" xfId="73" applyNumberFormat="1" applyFont="1" applyFill="1" applyBorder="1" applyAlignment="1">
      <alignment horizontal="center" vertical="center" wrapText="1"/>
    </xf>
    <xf numFmtId="49" fontId="9" fillId="0" borderId="39" xfId="73" applyNumberFormat="1" applyFont="1" applyFill="1" applyBorder="1" applyAlignment="1">
      <alignment horizontal="center" vertical="center" wrapText="1"/>
    </xf>
    <xf numFmtId="49" fontId="3" fillId="0" borderId="37" xfId="73" applyNumberFormat="1" applyFont="1" applyFill="1" applyBorder="1" applyAlignment="1">
      <alignment horizontal="center" vertical="center" wrapText="1"/>
    </xf>
    <xf numFmtId="49" fontId="3" fillId="0" borderId="38" xfId="73" applyNumberFormat="1" applyFont="1" applyFill="1" applyBorder="1" applyAlignment="1">
      <alignment horizontal="center" vertical="center" wrapText="1"/>
    </xf>
    <xf numFmtId="49" fontId="3" fillId="0" borderId="36" xfId="73" applyNumberFormat="1" applyFont="1" applyFill="1" applyBorder="1" applyAlignment="1">
      <alignment horizontal="center" vertical="center" wrapText="1"/>
    </xf>
    <xf numFmtId="0" fontId="3" fillId="0" borderId="40" xfId="73" applyFont="1" applyFill="1" applyBorder="1" applyAlignment="1">
      <alignment horizontal="center" vertical="center"/>
    </xf>
    <xf numFmtId="0" fontId="11" fillId="0" borderId="40" xfId="73" applyFont="1" applyFill="1" applyBorder="1" applyAlignment="1">
      <alignment horizontal="center" vertical="center"/>
    </xf>
    <xf numFmtId="4" fontId="3" fillId="0" borderId="37" xfId="73" applyNumberFormat="1" applyFont="1" applyFill="1" applyBorder="1"/>
    <xf numFmtId="4" fontId="3" fillId="0" borderId="28" xfId="73" applyNumberFormat="1" applyFont="1" applyFill="1" applyBorder="1" applyAlignment="1">
      <alignment vertical="center"/>
    </xf>
    <xf numFmtId="4" fontId="3" fillId="0" borderId="28" xfId="0" applyNumberFormat="1" applyFont="1" applyFill="1" applyBorder="1" applyAlignment="1">
      <alignment vertical="center"/>
    </xf>
    <xf numFmtId="4" fontId="3" fillId="0" borderId="31" xfId="0" applyNumberFormat="1" applyFont="1" applyFill="1" applyBorder="1" applyAlignment="1">
      <alignment vertical="center"/>
    </xf>
    <xf numFmtId="4" fontId="1" fillId="0" borderId="37" xfId="0" applyNumberFormat="1" applyFont="1" applyFill="1" applyBorder="1" applyAlignment="1">
      <alignment vertical="center"/>
    </xf>
    <xf numFmtId="4" fontId="3" fillId="0" borderId="31" xfId="73" applyNumberFormat="1" applyFont="1" applyFill="1" applyBorder="1" applyAlignment="1">
      <alignment vertical="center"/>
    </xf>
    <xf numFmtId="4" fontId="3" fillId="0" borderId="37" xfId="0" applyNumberFormat="1" applyFont="1" applyFill="1" applyBorder="1" applyAlignment="1">
      <alignment vertical="center"/>
    </xf>
    <xf numFmtId="4" fontId="5" fillId="0" borderId="28" xfId="0" applyNumberFormat="1" applyFont="1" applyFill="1" applyBorder="1" applyAlignment="1">
      <alignment horizontal="right" vertical="distributed"/>
    </xf>
    <xf numFmtId="4" fontId="3" fillId="0" borderId="31" xfId="73" applyNumberFormat="1" applyFont="1" applyFill="1" applyBorder="1" applyAlignment="1"/>
    <xf numFmtId="4" fontId="1" fillId="0" borderId="28" xfId="0" applyNumberFormat="1" applyFont="1" applyFill="1" applyBorder="1" applyAlignment="1">
      <alignment vertical="center"/>
    </xf>
    <xf numFmtId="4" fontId="3" fillId="0" borderId="37" xfId="73" applyNumberFormat="1" applyFont="1" applyFill="1" applyBorder="1" applyAlignment="1">
      <alignment vertical="center"/>
    </xf>
    <xf numFmtId="4" fontId="5" fillId="0" borderId="31" xfId="0" applyNumberFormat="1" applyFont="1" applyFill="1" applyBorder="1" applyAlignment="1">
      <alignment horizontal="right" vertical="distributed"/>
    </xf>
    <xf numFmtId="4" fontId="1" fillId="0" borderId="28" xfId="73" applyNumberFormat="1" applyFont="1" applyFill="1" applyBorder="1" applyAlignment="1">
      <alignment horizontal="right" vertical="distributed"/>
    </xf>
    <xf numFmtId="4" fontId="1" fillId="0" borderId="28" xfId="0" applyNumberFormat="1" applyFont="1" applyFill="1" applyBorder="1" applyAlignment="1">
      <alignment horizontal="right" vertical="distributed"/>
    </xf>
    <xf numFmtId="4" fontId="38" fillId="0" borderId="28" xfId="73" applyNumberFormat="1" applyFont="1" applyFill="1" applyBorder="1" applyAlignment="1">
      <alignment horizontal="right" vertical="distributed"/>
    </xf>
    <xf numFmtId="4" fontId="2" fillId="0" borderId="28" xfId="0" applyNumberFormat="1" applyFont="1" applyFill="1" applyBorder="1" applyAlignment="1">
      <alignment horizontal="right" vertical="distributed"/>
    </xf>
    <xf numFmtId="4" fontId="2" fillId="0" borderId="31" xfId="0" applyNumberFormat="1" applyFont="1" applyFill="1" applyBorder="1" applyAlignment="1">
      <alignment horizontal="right" vertical="distributed"/>
    </xf>
    <xf numFmtId="4" fontId="3" fillId="23" borderId="28" xfId="73" applyNumberFormat="1" applyFont="1" applyFill="1" applyBorder="1" applyAlignment="1">
      <alignment vertical="center"/>
    </xf>
    <xf numFmtId="4" fontId="1" fillId="0" borderId="40" xfId="73" applyNumberFormat="1" applyFont="1" applyFill="1" applyBorder="1" applyAlignment="1">
      <alignment vertical="center"/>
    </xf>
    <xf numFmtId="4" fontId="3" fillId="0" borderId="34" xfId="0" applyNumberFormat="1" applyFont="1" applyFill="1" applyBorder="1" applyAlignment="1">
      <alignment horizontal="right" vertical="distributed"/>
    </xf>
    <xf numFmtId="0" fontId="3" fillId="0" borderId="14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4" fillId="23" borderId="0" xfId="0" applyFont="1" applyFill="1" applyBorder="1" applyAlignment="1">
      <alignment horizontal="center" wrapText="1"/>
    </xf>
    <xf numFmtId="0" fontId="5" fillId="0" borderId="52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46" fillId="23" borderId="0" xfId="0" applyFont="1" applyFill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distributed"/>
    </xf>
    <xf numFmtId="0" fontId="3" fillId="22" borderId="42" xfId="0" applyFont="1" applyFill="1" applyBorder="1" applyAlignment="1">
      <alignment horizontal="center" vertical="distributed"/>
    </xf>
    <xf numFmtId="4" fontId="1" fillId="23" borderId="35" xfId="73" applyNumberFormat="1" applyFont="1" applyFill="1" applyBorder="1" applyAlignment="1">
      <alignment horizontal="right" vertical="distributed"/>
    </xf>
    <xf numFmtId="4" fontId="1" fillId="23" borderId="32" xfId="73" applyNumberFormat="1" applyFont="1" applyFill="1" applyBorder="1" applyAlignment="1">
      <alignment horizontal="right" vertical="distributed"/>
    </xf>
    <xf numFmtId="0" fontId="36" fillId="22" borderId="37" xfId="0" applyFont="1" applyFill="1" applyBorder="1" applyAlignment="1">
      <alignment horizontal="center" vertical="center" wrapText="1"/>
    </xf>
    <xf numFmtId="0" fontId="36" fillId="22" borderId="28" xfId="0" applyFont="1" applyFill="1" applyBorder="1" applyAlignment="1">
      <alignment horizontal="center" vertical="center" wrapText="1"/>
    </xf>
    <xf numFmtId="0" fontId="36" fillId="22" borderId="35" xfId="0" applyFont="1" applyFill="1" applyBorder="1" applyAlignment="1">
      <alignment horizontal="center" vertical="center" wrapText="1"/>
    </xf>
    <xf numFmtId="0" fontId="36" fillId="22" borderId="29" xfId="0" applyFont="1" applyFill="1" applyBorder="1" applyAlignment="1">
      <alignment horizontal="center" vertical="center" wrapText="1"/>
    </xf>
    <xf numFmtId="0" fontId="36" fillId="22" borderId="38" xfId="0" applyFont="1" applyFill="1" applyBorder="1" applyAlignment="1">
      <alignment horizontal="center" vertical="center" wrapText="1"/>
    </xf>
    <xf numFmtId="0" fontId="36" fillId="22" borderId="0" xfId="0" applyFont="1" applyFill="1" applyBorder="1" applyAlignment="1">
      <alignment horizontal="center" vertical="center" wrapText="1"/>
    </xf>
    <xf numFmtId="0" fontId="36" fillId="22" borderId="32" xfId="0" applyFont="1" applyFill="1" applyBorder="1" applyAlignment="1">
      <alignment horizontal="center" vertical="center"/>
    </xf>
    <xf numFmtId="0" fontId="36" fillId="22" borderId="39" xfId="0" applyFont="1" applyFill="1" applyBorder="1" applyAlignment="1">
      <alignment horizontal="center" vertical="center"/>
    </xf>
    <xf numFmtId="0" fontId="36" fillId="22" borderId="35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47" fillId="23" borderId="0" xfId="0" applyFont="1" applyFill="1" applyBorder="1" applyAlignment="1">
      <alignment horizontal="center" wrapText="1"/>
    </xf>
    <xf numFmtId="49" fontId="5" fillId="0" borderId="42" xfId="0" applyNumberFormat="1" applyFont="1" applyFill="1" applyBorder="1" applyAlignment="1">
      <alignment horizontal="center" vertical="distributed"/>
    </xf>
    <xf numFmtId="0" fontId="3" fillId="23" borderId="0" xfId="0" applyFont="1" applyFill="1" applyBorder="1" applyAlignment="1">
      <alignment horizontal="right"/>
    </xf>
    <xf numFmtId="0" fontId="34" fillId="23" borderId="0" xfId="0" applyFont="1" applyFill="1" applyAlignment="1">
      <alignment horizontal="center"/>
    </xf>
    <xf numFmtId="0" fontId="3" fillId="0" borderId="40" xfId="73" applyFont="1" applyFill="1" applyBorder="1" applyAlignment="1">
      <alignment horizontal="center" vertical="center" wrapText="1"/>
    </xf>
    <xf numFmtId="0" fontId="3" fillId="0" borderId="42" xfId="73" applyFont="1" applyFill="1" applyBorder="1" applyAlignment="1">
      <alignment horizontal="center" vertical="center" wrapText="1"/>
    </xf>
    <xf numFmtId="0" fontId="3" fillId="0" borderId="41" xfId="73" applyFont="1" applyFill="1" applyBorder="1" applyAlignment="1">
      <alignment horizontal="center" vertical="center" wrapText="1"/>
    </xf>
    <xf numFmtId="0" fontId="47" fillId="23" borderId="0" xfId="73" applyFont="1" applyFill="1" applyAlignment="1">
      <alignment horizontal="center" vertical="center" wrapText="1"/>
    </xf>
    <xf numFmtId="49" fontId="35" fillId="0" borderId="40" xfId="73" applyNumberFormat="1" applyFont="1" applyFill="1" applyBorder="1" applyAlignment="1">
      <alignment horizontal="center" vertical="center"/>
    </xf>
    <xf numFmtId="49" fontId="35" fillId="0" borderId="42" xfId="73" applyNumberFormat="1" applyFont="1" applyFill="1" applyBorder="1" applyAlignment="1">
      <alignment horizontal="center" vertical="center"/>
    </xf>
    <xf numFmtId="49" fontId="9" fillId="0" borderId="39" xfId="73" applyNumberFormat="1" applyFont="1" applyFill="1" applyBorder="1" applyAlignment="1">
      <alignment horizontal="center" vertical="center" wrapText="1"/>
    </xf>
    <xf numFmtId="49" fontId="3" fillId="0" borderId="37" xfId="73" applyNumberFormat="1" applyFont="1" applyFill="1" applyBorder="1" applyAlignment="1">
      <alignment horizontal="center" vertical="center" wrapText="1"/>
    </xf>
    <xf numFmtId="49" fontId="3" fillId="0" borderId="38" xfId="73" applyNumberFormat="1" applyFont="1" applyFill="1" applyBorder="1" applyAlignment="1">
      <alignment horizontal="center" vertical="center" wrapText="1"/>
    </xf>
    <xf numFmtId="49" fontId="3" fillId="0" borderId="36" xfId="73" applyNumberFormat="1" applyFont="1" applyFill="1" applyBorder="1" applyAlignment="1">
      <alignment horizontal="center" vertical="center" wrapText="1"/>
    </xf>
    <xf numFmtId="49" fontId="3" fillId="0" borderId="31" xfId="73" applyNumberFormat="1" applyFont="1" applyFill="1" applyBorder="1" applyAlignment="1">
      <alignment horizontal="center" vertical="center" wrapText="1"/>
    </xf>
    <xf numFmtId="49" fontId="3" fillId="0" borderId="33" xfId="73" applyNumberFormat="1" applyFont="1" applyFill="1" applyBorder="1" applyAlignment="1">
      <alignment horizontal="center" vertical="center" wrapText="1"/>
    </xf>
    <xf numFmtId="49" fontId="3" fillId="0" borderId="34" xfId="73" applyNumberFormat="1" applyFont="1" applyFill="1" applyBorder="1" applyAlignment="1">
      <alignment horizontal="center" vertical="center" wrapText="1"/>
    </xf>
    <xf numFmtId="0" fontId="3" fillId="0" borderId="35" xfId="73" applyFont="1" applyFill="1" applyBorder="1" applyAlignment="1">
      <alignment horizontal="center" vertical="center" wrapText="1"/>
    </xf>
    <xf numFmtId="0" fontId="3" fillId="0" borderId="32" xfId="73" applyFont="1" applyFill="1" applyBorder="1" applyAlignment="1">
      <alignment horizontal="center" vertical="center" wrapText="1"/>
    </xf>
  </cellXfs>
  <cellStyles count="7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br" xfId="26"/>
    <cellStyle name="Calculation" xfId="27"/>
    <cellStyle name="Check Cell" xfId="28"/>
    <cellStyle name="co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style0" xfId="41"/>
    <cellStyle name="td" xfId="42"/>
    <cellStyle name="Title" xfId="43"/>
    <cellStyle name="Total" xfId="44"/>
    <cellStyle name="tr" xfId="45"/>
    <cellStyle name="Warning Text" xfId="46"/>
    <cellStyle name="xl21" xfId="47"/>
    <cellStyle name="xl22" xfId="48"/>
    <cellStyle name="xl23" xfId="49"/>
    <cellStyle name="xl24" xfId="50"/>
    <cellStyle name="xl25" xfId="51"/>
    <cellStyle name="xl26" xfId="52"/>
    <cellStyle name="xl27" xfId="53"/>
    <cellStyle name="xl28" xfId="54"/>
    <cellStyle name="xl29" xfId="55"/>
    <cellStyle name="xl30" xfId="56"/>
    <cellStyle name="xl31" xfId="57"/>
    <cellStyle name="xl32" xfId="58"/>
    <cellStyle name="xl33" xfId="59"/>
    <cellStyle name="xl34" xfId="60"/>
    <cellStyle name="xl35" xfId="61"/>
    <cellStyle name="xl36" xfId="62"/>
    <cellStyle name="xl37" xfId="63"/>
    <cellStyle name="xl38" xfId="64"/>
    <cellStyle name="xl39" xfId="65"/>
    <cellStyle name="xl40" xfId="66"/>
    <cellStyle name="xl41" xfId="67"/>
    <cellStyle name="xl42" xfId="68"/>
    <cellStyle name="xl43" xfId="69"/>
    <cellStyle name="xl44" xfId="70"/>
    <cellStyle name="xl45" xfId="71"/>
    <cellStyle name="xl46" xfId="72"/>
    <cellStyle name="Обычный" xfId="0" builtinId="0"/>
    <cellStyle name="Обычный 2" xfId="73"/>
    <cellStyle name="Обычный 3" xfId="74"/>
    <cellStyle name="Обычный_Ведомственная структура" xfId="7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Z70"/>
  <sheetViews>
    <sheetView view="pageBreakPreview" zoomScale="60" zoomScaleNormal="100" workbookViewId="0">
      <selection activeCell="C5" sqref="C5:Z5"/>
    </sheetView>
  </sheetViews>
  <sheetFormatPr defaultColWidth="9.140625" defaultRowHeight="12.75" x14ac:dyDescent="0.2"/>
  <cols>
    <col min="1" max="1" width="62.42578125" style="1" customWidth="1"/>
    <col min="2" max="2" width="8.42578125" style="16" customWidth="1"/>
    <col min="3" max="3" width="7" style="16" customWidth="1"/>
    <col min="4" max="8" width="20.140625" style="2" hidden="1" customWidth="1"/>
    <col min="9" max="11" width="19.85546875" style="2" hidden="1" customWidth="1"/>
    <col min="12" max="12" width="22.28515625" style="2" hidden="1" customWidth="1"/>
    <col min="13" max="13" width="19.85546875" style="2" hidden="1" customWidth="1"/>
    <col min="14" max="14" width="20.42578125" style="2" hidden="1" customWidth="1"/>
    <col min="15" max="17" width="18.140625" style="2" hidden="1" customWidth="1"/>
    <col min="18" max="18" width="18.140625" style="2" customWidth="1"/>
    <col min="19" max="19" width="23.42578125" style="2" hidden="1" customWidth="1"/>
    <col min="20" max="20" width="23.5703125" style="2" hidden="1" customWidth="1"/>
    <col min="21" max="21" width="16.85546875" style="2" hidden="1" customWidth="1"/>
    <col min="22" max="22" width="20" style="2" hidden="1" customWidth="1"/>
    <col min="23" max="23" width="19.42578125" style="2" customWidth="1"/>
    <col min="24" max="24" width="19.85546875" style="2" hidden="1" customWidth="1"/>
    <col min="25" max="25" width="16.85546875" style="2" hidden="1" customWidth="1"/>
    <col min="26" max="26" width="21.5703125" style="2" customWidth="1"/>
    <col min="27" max="16384" width="9.140625" style="2"/>
  </cols>
  <sheetData>
    <row r="1" spans="1:26" ht="9" customHeight="1" x14ac:dyDescent="0.3">
      <c r="A1" s="32"/>
      <c r="B1" s="44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9" customHeight="1" x14ac:dyDescent="0.3">
      <c r="A2" s="32"/>
      <c r="B2" s="42"/>
      <c r="C2" s="42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27" customHeight="1" x14ac:dyDescent="0.25">
      <c r="A3" s="32"/>
      <c r="B3" s="469"/>
      <c r="C3" s="469"/>
      <c r="D3" s="469"/>
      <c r="E3" s="439"/>
      <c r="F3" s="439"/>
      <c r="G3" s="439"/>
      <c r="H3" s="469" t="s">
        <v>356</v>
      </c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35"/>
      <c r="Y3" s="35"/>
      <c r="Z3" s="35"/>
    </row>
    <row r="4" spans="1:26" ht="31.5" customHeight="1" x14ac:dyDescent="0.25">
      <c r="A4" s="32"/>
      <c r="B4" s="469" t="s">
        <v>435</v>
      </c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  <c r="Q4" s="469"/>
      <c r="R4" s="469"/>
      <c r="S4" s="469"/>
      <c r="T4" s="469"/>
      <c r="U4" s="469"/>
      <c r="V4" s="469"/>
      <c r="W4" s="469"/>
      <c r="X4" s="469"/>
      <c r="Y4" s="469"/>
      <c r="Z4" s="469"/>
    </row>
    <row r="5" spans="1:26" ht="23.25" customHeight="1" x14ac:dyDescent="0.25">
      <c r="A5" s="32"/>
      <c r="B5" s="330"/>
      <c r="C5" s="330" t="s">
        <v>437</v>
      </c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5"/>
      <c r="Y5" s="35"/>
      <c r="Z5" s="35"/>
    </row>
    <row r="6" spans="1:26" ht="23.25" customHeight="1" x14ac:dyDescent="0.3">
      <c r="A6" s="32"/>
      <c r="B6" s="44"/>
      <c r="C6" s="310"/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22.5" customHeight="1" x14ac:dyDescent="0.2">
      <c r="A7" s="32"/>
      <c r="B7" s="36"/>
      <c r="C7" s="36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1.5" customHeight="1" x14ac:dyDescent="0.2">
      <c r="A8" s="32"/>
      <c r="B8" s="36"/>
      <c r="C8" s="36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53.25" customHeight="1" x14ac:dyDescent="0.2">
      <c r="A9" s="477" t="s">
        <v>415</v>
      </c>
      <c r="B9" s="477"/>
      <c r="C9" s="477"/>
      <c r="D9" s="477"/>
      <c r="E9" s="477"/>
      <c r="F9" s="477"/>
      <c r="G9" s="477"/>
      <c r="H9" s="477"/>
      <c r="I9" s="477"/>
      <c r="J9" s="477"/>
      <c r="K9" s="477"/>
      <c r="L9" s="477"/>
      <c r="M9" s="477"/>
      <c r="N9" s="477"/>
      <c r="O9" s="477"/>
      <c r="P9" s="477"/>
      <c r="Q9" s="477"/>
      <c r="R9" s="477"/>
      <c r="S9" s="477"/>
      <c r="T9" s="477"/>
      <c r="U9" s="477"/>
      <c r="V9" s="477"/>
      <c r="W9" s="477"/>
      <c r="X9" s="477"/>
      <c r="Y9" s="477"/>
      <c r="Z9" s="477"/>
    </row>
    <row r="10" spans="1:26" ht="13.5" customHeight="1" thickBot="1" x14ac:dyDescent="0.25">
      <c r="A10" s="37"/>
      <c r="B10" s="37"/>
      <c r="C10" s="37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Z10" s="35"/>
    </row>
    <row r="11" spans="1:26" ht="23.25" customHeight="1" thickBot="1" x14ac:dyDescent="0.25">
      <c r="A11" s="467" t="s">
        <v>81</v>
      </c>
      <c r="B11" s="470" t="s">
        <v>38</v>
      </c>
      <c r="C11" s="472" t="s">
        <v>39</v>
      </c>
      <c r="D11" s="474" t="s">
        <v>225</v>
      </c>
      <c r="E11" s="475"/>
      <c r="F11" s="475"/>
      <c r="G11" s="475"/>
      <c r="H11" s="475"/>
      <c r="I11" s="475"/>
      <c r="J11" s="475"/>
      <c r="K11" s="475"/>
      <c r="L11" s="475"/>
      <c r="M11" s="475"/>
      <c r="N11" s="475"/>
      <c r="O11" s="475"/>
      <c r="P11" s="475"/>
      <c r="Q11" s="475"/>
      <c r="R11" s="475"/>
      <c r="S11" s="475"/>
      <c r="T11" s="475"/>
      <c r="U11" s="475"/>
      <c r="V11" s="475"/>
      <c r="W11" s="475"/>
      <c r="X11" s="475"/>
      <c r="Y11" s="475"/>
      <c r="Z11" s="476"/>
    </row>
    <row r="12" spans="1:26" ht="48" customHeight="1" thickBot="1" x14ac:dyDescent="0.25">
      <c r="A12" s="468"/>
      <c r="B12" s="471"/>
      <c r="C12" s="473"/>
      <c r="D12" s="409" t="s">
        <v>226</v>
      </c>
      <c r="E12" s="409"/>
      <c r="F12" s="409" t="s">
        <v>227</v>
      </c>
      <c r="G12" s="409" t="s">
        <v>227</v>
      </c>
      <c r="H12" s="409" t="s">
        <v>227</v>
      </c>
      <c r="I12" s="409" t="s">
        <v>251</v>
      </c>
      <c r="J12" s="409" t="s">
        <v>251</v>
      </c>
      <c r="K12" s="409" t="s">
        <v>227</v>
      </c>
      <c r="L12" s="409" t="s">
        <v>251</v>
      </c>
      <c r="M12" s="409" t="s">
        <v>251</v>
      </c>
      <c r="N12" s="409" t="s">
        <v>257</v>
      </c>
      <c r="O12" s="409" t="s">
        <v>257</v>
      </c>
      <c r="P12" s="409" t="s">
        <v>251</v>
      </c>
      <c r="Q12" s="409" t="s">
        <v>251</v>
      </c>
      <c r="R12" s="409" t="s">
        <v>251</v>
      </c>
      <c r="S12" s="409" t="s">
        <v>257</v>
      </c>
      <c r="T12" s="409" t="s">
        <v>257</v>
      </c>
      <c r="U12" s="409" t="s">
        <v>257</v>
      </c>
      <c r="V12" s="409" t="s">
        <v>257</v>
      </c>
      <c r="W12" s="409" t="s">
        <v>257</v>
      </c>
      <c r="X12" s="409" t="s">
        <v>418</v>
      </c>
      <c r="Y12" s="409" t="s">
        <v>418</v>
      </c>
      <c r="Z12" s="409" t="s">
        <v>418</v>
      </c>
    </row>
    <row r="13" spans="1:26" ht="8.25" customHeight="1" thickBot="1" x14ac:dyDescent="0.25">
      <c r="A13" s="6">
        <v>1</v>
      </c>
      <c r="B13" s="7">
        <v>2</v>
      </c>
      <c r="C13" s="8">
        <v>3</v>
      </c>
      <c r="D13" s="3" t="s">
        <v>40</v>
      </c>
      <c r="E13" s="3"/>
      <c r="F13" s="3" t="s">
        <v>40</v>
      </c>
      <c r="G13" s="3" t="s">
        <v>40</v>
      </c>
      <c r="H13" s="3" t="s">
        <v>40</v>
      </c>
      <c r="I13" s="3" t="s">
        <v>228</v>
      </c>
      <c r="J13" s="3" t="s">
        <v>228</v>
      </c>
      <c r="K13" s="3" t="s">
        <v>40</v>
      </c>
      <c r="L13" s="3" t="s">
        <v>40</v>
      </c>
      <c r="M13" s="3" t="s">
        <v>228</v>
      </c>
      <c r="N13" s="3" t="s">
        <v>229</v>
      </c>
      <c r="O13" s="3" t="s">
        <v>229</v>
      </c>
      <c r="P13" s="3" t="s">
        <v>228</v>
      </c>
      <c r="Q13" s="3" t="s">
        <v>40</v>
      </c>
      <c r="R13" s="3" t="s">
        <v>40</v>
      </c>
      <c r="S13" s="3" t="s">
        <v>228</v>
      </c>
      <c r="T13" s="3" t="s">
        <v>229</v>
      </c>
      <c r="U13" s="3" t="s">
        <v>229</v>
      </c>
      <c r="V13" s="3" t="s">
        <v>228</v>
      </c>
      <c r="W13" s="3" t="s">
        <v>228</v>
      </c>
      <c r="X13" s="3"/>
      <c r="Y13" s="3"/>
      <c r="Z13" s="3" t="s">
        <v>229</v>
      </c>
    </row>
    <row r="14" spans="1:26" x14ac:dyDescent="0.2">
      <c r="A14" s="27" t="s">
        <v>84</v>
      </c>
      <c r="B14" s="28" t="s">
        <v>69</v>
      </c>
      <c r="C14" s="29"/>
      <c r="D14" s="382" t="e">
        <f t="shared" ref="D14:T14" si="0">SUM(D15:D21)</f>
        <v>#REF!</v>
      </c>
      <c r="E14" s="382" t="e">
        <f t="shared" si="0"/>
        <v>#REF!</v>
      </c>
      <c r="F14" s="382" t="e">
        <f t="shared" si="0"/>
        <v>#REF!</v>
      </c>
      <c r="G14" s="382" t="e">
        <f t="shared" si="0"/>
        <v>#REF!</v>
      </c>
      <c r="H14" s="382" t="e">
        <f t="shared" si="0"/>
        <v>#REF!</v>
      </c>
      <c r="I14" s="382" t="e">
        <f t="shared" si="0"/>
        <v>#REF!</v>
      </c>
      <c r="J14" s="382" t="e">
        <f t="shared" si="0"/>
        <v>#REF!</v>
      </c>
      <c r="K14" s="382" t="e">
        <f>SUM(K15:K21)</f>
        <v>#REF!</v>
      </c>
      <c r="L14" s="382">
        <f>SUM(L15:L21)</f>
        <v>208649896.98000002</v>
      </c>
      <c r="M14" s="382" t="e">
        <f t="shared" ref="M14:Q14" si="1">SUM(M15:M21)</f>
        <v>#REF!</v>
      </c>
      <c r="N14" s="382" t="e">
        <f t="shared" si="1"/>
        <v>#REF!</v>
      </c>
      <c r="O14" s="382" t="e">
        <f t="shared" si="1"/>
        <v>#REF!</v>
      </c>
      <c r="P14" s="382" t="e">
        <f t="shared" si="1"/>
        <v>#REF!</v>
      </c>
      <c r="Q14" s="382">
        <f t="shared" si="1"/>
        <v>0</v>
      </c>
      <c r="R14" s="382">
        <f>SUM(R15:R21)</f>
        <v>208649896.98000002</v>
      </c>
      <c r="S14" s="382">
        <f>SUM(S15:S21)</f>
        <v>216173846.16000003</v>
      </c>
      <c r="T14" s="382" t="e">
        <f t="shared" si="0"/>
        <v>#REF!</v>
      </c>
      <c r="U14" s="382" t="e">
        <f t="shared" ref="U14:Z14" si="2">SUM(U15:U21)</f>
        <v>#REF!</v>
      </c>
      <c r="V14" s="382">
        <f t="shared" si="2"/>
        <v>0</v>
      </c>
      <c r="W14" s="382">
        <f t="shared" si="2"/>
        <v>216173846.16000003</v>
      </c>
      <c r="X14" s="382">
        <f t="shared" si="2"/>
        <v>209117460.74000001</v>
      </c>
      <c r="Y14" s="382">
        <f t="shared" si="2"/>
        <v>0</v>
      </c>
      <c r="Z14" s="382">
        <f t="shared" si="2"/>
        <v>209117460.74000001</v>
      </c>
    </row>
    <row r="15" spans="1:26" ht="25.5" x14ac:dyDescent="0.2">
      <c r="A15" s="21" t="s">
        <v>102</v>
      </c>
      <c r="B15" s="9" t="s">
        <v>69</v>
      </c>
      <c r="C15" s="10" t="s">
        <v>76</v>
      </c>
      <c r="D15" s="39" t="e">
        <f>'Ведомственная структура'!#REF!</f>
        <v>#REF!</v>
      </c>
      <c r="E15" s="39" t="e">
        <f>'Ведомственная структура'!#REF!</f>
        <v>#REF!</v>
      </c>
      <c r="F15" s="39" t="e">
        <f>'Ведомственная структура'!#REF!</f>
        <v>#REF!</v>
      </c>
      <c r="G15" s="39" t="e">
        <f>'Ведомственная структура'!#REF!</f>
        <v>#REF!</v>
      </c>
      <c r="H15" s="39" t="e">
        <f>'Ведомственная структура'!#REF!</f>
        <v>#REF!</v>
      </c>
      <c r="I15" s="39" t="e">
        <f>'Ведомственная структура'!#REF!</f>
        <v>#REF!</v>
      </c>
      <c r="J15" s="39" t="e">
        <f>'Ведомственная структура'!#REF!</f>
        <v>#REF!</v>
      </c>
      <c r="K15" s="39" t="e">
        <f>'Ведомственная структура'!#REF!</f>
        <v>#REF!</v>
      </c>
      <c r="L15" s="39">
        <f>'Ведомственная структура'!L155</f>
        <v>4971233.99</v>
      </c>
      <c r="M15" s="39" t="e">
        <f>'Ведомственная структура'!#REF!</f>
        <v>#REF!</v>
      </c>
      <c r="N15" s="39" t="e">
        <f>'Ведомственная структура'!#REF!</f>
        <v>#REF!</v>
      </c>
      <c r="O15" s="39" t="e">
        <f>'Ведомственная структура'!#REF!</f>
        <v>#REF!</v>
      </c>
      <c r="P15" s="39" t="e">
        <f>'Ведомственная структура'!#REF!</f>
        <v>#REF!</v>
      </c>
      <c r="Q15" s="39">
        <f>'Ведомственная структура'!M151</f>
        <v>0</v>
      </c>
      <c r="R15" s="39">
        <f>'Ведомственная структура'!N151</f>
        <v>4971233.99</v>
      </c>
      <c r="S15" s="39">
        <f>'Ведомственная структура'!O155</f>
        <v>4921233.99</v>
      </c>
      <c r="T15" s="39" t="e">
        <f>'Ведомственная структура'!#REF!</f>
        <v>#REF!</v>
      </c>
      <c r="U15" s="39" t="e">
        <f>'Ведомственная структура'!#REF!</f>
        <v>#REF!</v>
      </c>
      <c r="V15" s="39">
        <f>'Ведомственная структура'!P151</f>
        <v>0</v>
      </c>
      <c r="W15" s="39">
        <f>'Ведомственная структура'!Q151</f>
        <v>4921233.99</v>
      </c>
      <c r="X15" s="39">
        <f>'Ведомственная структура'!R155</f>
        <v>4983233.99</v>
      </c>
      <c r="Y15" s="39">
        <f>'Ведомственная структура'!S155</f>
        <v>0</v>
      </c>
      <c r="Z15" s="39">
        <f>'Ведомственная структура'!R155</f>
        <v>4983233.99</v>
      </c>
    </row>
    <row r="16" spans="1:26" ht="38.25" x14ac:dyDescent="0.2">
      <c r="A16" s="22" t="s">
        <v>104</v>
      </c>
      <c r="B16" s="9" t="s">
        <v>69</v>
      </c>
      <c r="C16" s="10" t="s">
        <v>72</v>
      </c>
      <c r="D16" s="39" t="e">
        <f>'Ведомственная структура'!#REF!</f>
        <v>#REF!</v>
      </c>
      <c r="E16" s="39" t="e">
        <f>'Ведомственная структура'!#REF!</f>
        <v>#REF!</v>
      </c>
      <c r="F16" s="39" t="e">
        <f>'Ведомственная структура'!#REF!</f>
        <v>#REF!</v>
      </c>
      <c r="G16" s="39" t="e">
        <f>'Ведомственная структура'!#REF!</f>
        <v>#REF!</v>
      </c>
      <c r="H16" s="39" t="e">
        <f>'Ведомственная структура'!#REF!</f>
        <v>#REF!</v>
      </c>
      <c r="I16" s="39" t="e">
        <f>'Ведомственная структура'!#REF!</f>
        <v>#REF!</v>
      </c>
      <c r="J16" s="39" t="e">
        <f>'Ведомственная структура'!#REF!</f>
        <v>#REF!</v>
      </c>
      <c r="K16" s="39" t="e">
        <f>'Ведомственная структура'!#REF!</f>
        <v>#REF!</v>
      </c>
      <c r="L16" s="39">
        <f>'Ведомственная структура'!L396</f>
        <v>4760841.46</v>
      </c>
      <c r="M16" s="39" t="e">
        <f>'Ведомственная структура'!#REF!</f>
        <v>#REF!</v>
      </c>
      <c r="N16" s="39" t="e">
        <f>'Ведомственная структура'!#REF!</f>
        <v>#REF!</v>
      </c>
      <c r="O16" s="39" t="e">
        <f>'Ведомственная структура'!#REF!</f>
        <v>#REF!</v>
      </c>
      <c r="P16" s="39" t="e">
        <f>'Ведомственная структура'!#REF!</f>
        <v>#REF!</v>
      </c>
      <c r="Q16" s="39">
        <f>'Ведомственная структура'!M396</f>
        <v>0</v>
      </c>
      <c r="R16" s="39">
        <f>'Ведомственная структура'!N396</f>
        <v>4760841.46</v>
      </c>
      <c r="S16" s="39">
        <f>'Ведомственная структура'!O396</f>
        <v>4760841.46</v>
      </c>
      <c r="T16" s="39" t="e">
        <f>'Ведомственная структура'!#REF!</f>
        <v>#REF!</v>
      </c>
      <c r="U16" s="39" t="e">
        <f>'Ведомственная структура'!#REF!</f>
        <v>#REF!</v>
      </c>
      <c r="V16" s="39">
        <f>'Ведомственная структура'!P396</f>
        <v>0</v>
      </c>
      <c r="W16" s="39">
        <f>'Ведомственная структура'!Q396</f>
        <v>4760841.46</v>
      </c>
      <c r="X16" s="39">
        <f>'Ведомственная структура'!R396</f>
        <v>4760841.46</v>
      </c>
      <c r="Y16" s="39">
        <f>'Ведомственная структура'!S396</f>
        <v>0</v>
      </c>
      <c r="Z16" s="39">
        <f>'Ведомственная структура'!R396</f>
        <v>4760841.46</v>
      </c>
    </row>
    <row r="17" spans="1:26" ht="38.25" x14ac:dyDescent="0.2">
      <c r="A17" s="21" t="s">
        <v>121</v>
      </c>
      <c r="B17" s="9" t="s">
        <v>69</v>
      </c>
      <c r="C17" s="10" t="s">
        <v>71</v>
      </c>
      <c r="D17" s="39" t="e">
        <f>'Ведомственная структура'!#REF!</f>
        <v>#REF!</v>
      </c>
      <c r="E17" s="39" t="e">
        <f>'Ведомственная структура'!#REF!</f>
        <v>#REF!</v>
      </c>
      <c r="F17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G17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H17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I17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J17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K17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L17" s="39">
        <f>'Ведомственная структура'!L156+'Ведомственная структура'!L586+'Ведомственная структура'!L642+'Ведомственная структура'!L682+'Ведомственная структура'!L722</f>
        <v>107850284.34</v>
      </c>
      <c r="M17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N17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O17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P17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Q17" s="39">
        <f>'Ведомственная структура'!M156+'Ведомственная структура'!M586+'Ведомственная структура'!M642+'Ведомственная структура'!M682+'Ведомственная структура'!M722</f>
        <v>0</v>
      </c>
      <c r="R17" s="39">
        <f>'Ведомственная структура'!N156+'Ведомственная структура'!N586+'Ведомственная структура'!N642+'Ведомственная структура'!N682+'Ведомственная структура'!N722</f>
        <v>107850284.34</v>
      </c>
      <c r="S17" s="39">
        <f>'Ведомственная структура'!O156+'Ведомственная структура'!O586+'Ведомственная структура'!O642+'Ведомственная структура'!O682+'Ведомственная структура'!O722</f>
        <v>108020852.84</v>
      </c>
      <c r="T17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U17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V17" s="39">
        <f>'Ведомственная структура'!P156+'Ведомственная структура'!P586+'Ведомственная структура'!P642+'Ведомственная структура'!P682+'Ведомственная структура'!P722</f>
        <v>0</v>
      </c>
      <c r="W17" s="39">
        <f>'Ведомственная структура'!Q156+'Ведомственная структура'!Q586+'Ведомственная структура'!Q642+'Ведомственная структура'!Q682+'Ведомственная структура'!Q722</f>
        <v>108020852.84</v>
      </c>
      <c r="X17" s="39">
        <f>'Ведомственная структура'!R156+'Ведомственная структура'!R586+'Ведомственная структура'!R642+'Ведомственная структура'!R682+'Ведомственная структура'!R722</f>
        <v>108175476.05000001</v>
      </c>
      <c r="Y17" s="39">
        <f>'Ведомственная структура'!S156+'Ведомственная структура'!S586+'Ведомственная структура'!S642+'Ведомственная структура'!S682+'Ведомственная структура'!S722</f>
        <v>0</v>
      </c>
      <c r="Z17" s="39">
        <f>'Ведомственная структура'!R156+'Ведомственная структура'!R586+'Ведомственная структура'!R642+'Ведомственная структура'!R682+'Ведомственная структура'!R722</f>
        <v>108175476.05000001</v>
      </c>
    </row>
    <row r="18" spans="1:26" x14ac:dyDescent="0.2">
      <c r="A18" s="17" t="s">
        <v>188</v>
      </c>
      <c r="B18" s="9" t="s">
        <v>69</v>
      </c>
      <c r="C18" s="10" t="s">
        <v>73</v>
      </c>
      <c r="D18" s="39" t="e">
        <f>'Ведомственная структура'!#REF!</f>
        <v>#REF!</v>
      </c>
      <c r="E18" s="39" t="e">
        <f>'Ведомственная структура'!#REF!</f>
        <v>#REF!</v>
      </c>
      <c r="F18" s="39" t="e">
        <f>'Ведомственная структура'!#REF!</f>
        <v>#REF!</v>
      </c>
      <c r="G18" s="39" t="e">
        <f>'Ведомственная структура'!#REF!</f>
        <v>#REF!</v>
      </c>
      <c r="H18" s="39" t="e">
        <f>'Ведомственная структура'!#REF!</f>
        <v>#REF!</v>
      </c>
      <c r="I18" s="39" t="e">
        <f>'Ведомственная структура'!#REF!</f>
        <v>#REF!</v>
      </c>
      <c r="J18" s="39" t="e">
        <f>'Ведомственная структура'!#REF!</f>
        <v>#REF!</v>
      </c>
      <c r="K18" s="39" t="e">
        <f>'Ведомственная структура'!#REF!</f>
        <v>#REF!</v>
      </c>
      <c r="L18" s="39">
        <f>'Ведомственная структура'!L189</f>
        <v>4288.3100000000004</v>
      </c>
      <c r="M18" s="39" t="e">
        <f>'Ведомственная структура'!#REF!</f>
        <v>#REF!</v>
      </c>
      <c r="N18" s="39" t="e">
        <f>'Ведомственная структура'!#REF!</f>
        <v>#REF!</v>
      </c>
      <c r="O18" s="39" t="e">
        <f>'Ведомственная структура'!#REF!</f>
        <v>#REF!</v>
      </c>
      <c r="P18" s="39" t="e">
        <f>'Ведомственная структура'!#REF!</f>
        <v>#REF!</v>
      </c>
      <c r="Q18" s="39">
        <f>'Ведомственная структура'!M189</f>
        <v>0</v>
      </c>
      <c r="R18" s="39">
        <f>'Ведомственная структура'!N189</f>
        <v>4288.3100000000004</v>
      </c>
      <c r="S18" s="39">
        <f>'Ведомственная структура'!O189</f>
        <v>156622.31</v>
      </c>
      <c r="T18" s="39" t="e">
        <f>'Ведомственная структура'!#REF!</f>
        <v>#REF!</v>
      </c>
      <c r="U18" s="39" t="e">
        <f>'Ведомственная структура'!#REF!</f>
        <v>#REF!</v>
      </c>
      <c r="V18" s="39">
        <f>'Ведомственная структура'!P189</f>
        <v>0</v>
      </c>
      <c r="W18" s="39">
        <f>'Ведомственная структура'!Q189</f>
        <v>156622.31</v>
      </c>
      <c r="X18" s="39">
        <f>'Ведомственная структура'!R189</f>
        <v>4246.42</v>
      </c>
      <c r="Y18" s="39">
        <f>'Ведомственная структура'!S189</f>
        <v>0</v>
      </c>
      <c r="Z18" s="39">
        <f>'Ведомственная структура'!R189</f>
        <v>4246.42</v>
      </c>
    </row>
    <row r="19" spans="1:26" ht="31.5" customHeight="1" x14ac:dyDescent="0.2">
      <c r="A19" s="22" t="s">
        <v>103</v>
      </c>
      <c r="B19" s="9" t="s">
        <v>69</v>
      </c>
      <c r="C19" s="10" t="s">
        <v>70</v>
      </c>
      <c r="D19" s="39" t="e">
        <f>'Ведомственная структура'!#REF!+'Ведомственная структура'!#REF!</f>
        <v>#REF!</v>
      </c>
      <c r="E19" s="39" t="e">
        <f>'Ведомственная структура'!#REF!+'Ведомственная структура'!#REF!</f>
        <v>#REF!</v>
      </c>
      <c r="F19" s="39" t="e">
        <f>'Ведомственная структура'!#REF!+'Ведомственная структура'!#REF!</f>
        <v>#REF!</v>
      </c>
      <c r="G19" s="39" t="e">
        <f>'Ведомственная структура'!#REF!+'Ведомственная структура'!#REF!</f>
        <v>#REF!</v>
      </c>
      <c r="H19" s="39" t="e">
        <f>'Ведомственная структура'!#REF!+'Ведомственная структура'!#REF!</f>
        <v>#REF!</v>
      </c>
      <c r="I19" s="39" t="e">
        <f>'Ведомственная структура'!#REF!+'Ведомственная структура'!#REF!</f>
        <v>#REF!</v>
      </c>
      <c r="J19" s="39" t="e">
        <f>'Ведомственная структура'!#REF!+'Ведомственная структура'!#REF!</f>
        <v>#REF!</v>
      </c>
      <c r="K19" s="39" t="e">
        <f>'Ведомственная структура'!#REF!+'Ведомственная структура'!#REF!</f>
        <v>#REF!</v>
      </c>
      <c r="L19" s="39">
        <f>'Ведомственная структура'!L567+'Ведомственная структура'!L123</f>
        <v>19438330.879999999</v>
      </c>
      <c r="M19" s="39" t="e">
        <f>'Ведомственная структура'!#REF!+'Ведомственная структура'!#REF!</f>
        <v>#REF!</v>
      </c>
      <c r="N19" s="39" t="e">
        <f>'Ведомственная структура'!#REF!+'Ведомственная структура'!#REF!</f>
        <v>#REF!</v>
      </c>
      <c r="O19" s="39" t="e">
        <f>'Ведомственная структура'!#REF!+'Ведомственная структура'!#REF!</f>
        <v>#REF!</v>
      </c>
      <c r="P19" s="39" t="e">
        <f>'Ведомственная структура'!#REF!+'Ведомственная структура'!#REF!</f>
        <v>#REF!</v>
      </c>
      <c r="Q19" s="39">
        <f>'Ведомственная структура'!M123+'Ведомственная структура'!M567</f>
        <v>0</v>
      </c>
      <c r="R19" s="39">
        <f>'Ведомственная структура'!N123+'Ведомственная структура'!N567</f>
        <v>19438330.879999999</v>
      </c>
      <c r="S19" s="39">
        <f>'Ведомственная структура'!O567+'Ведомственная структура'!O123</f>
        <v>19516911.98</v>
      </c>
      <c r="T19" s="39" t="e">
        <f>'Ведомственная структура'!#REF!+'Ведомственная структура'!#REF!</f>
        <v>#REF!</v>
      </c>
      <c r="U19" s="39" t="e">
        <f>'Ведомственная структура'!#REF!+'Ведомственная структура'!#REF!</f>
        <v>#REF!</v>
      </c>
      <c r="V19" s="39">
        <f>'Ведомственная структура'!P123+'Ведомственная структура'!P567</f>
        <v>0</v>
      </c>
      <c r="W19" s="39">
        <f>'Ведомственная структура'!Q123+'Ведомственная структура'!Q567</f>
        <v>19516911.98</v>
      </c>
      <c r="X19" s="39">
        <f>'Ведомственная структура'!R567+'Ведомственная структура'!R123</f>
        <v>19516911.98</v>
      </c>
      <c r="Y19" s="39">
        <f>'Ведомственная структура'!S567+'Ведомственная структура'!S123</f>
        <v>0</v>
      </c>
      <c r="Z19" s="39">
        <f>'Ведомственная структура'!R567+'Ведомственная структура'!R123</f>
        <v>19516911.98</v>
      </c>
    </row>
    <row r="20" spans="1:26" x14ac:dyDescent="0.2">
      <c r="A20" s="22" t="s">
        <v>82</v>
      </c>
      <c r="B20" s="9" t="s">
        <v>69</v>
      </c>
      <c r="C20" s="10" t="s">
        <v>95</v>
      </c>
      <c r="D20" s="39" t="e">
        <f>'Ведомственная структура'!#REF!</f>
        <v>#REF!</v>
      </c>
      <c r="E20" s="39" t="e">
        <f>'Ведомственная структура'!#REF!</f>
        <v>#REF!</v>
      </c>
      <c r="F20" s="39" t="e">
        <f>'Ведомственная структура'!#REF!</f>
        <v>#REF!</v>
      </c>
      <c r="G20" s="39" t="e">
        <f>'Ведомственная структура'!#REF!</f>
        <v>#REF!</v>
      </c>
      <c r="H20" s="39" t="e">
        <f>'Ведомственная структура'!#REF!</f>
        <v>#REF!</v>
      </c>
      <c r="I20" s="39" t="e">
        <f>'Ведомственная структура'!#REF!</f>
        <v>#REF!</v>
      </c>
      <c r="J20" s="39" t="e">
        <f>'Ведомственная структура'!#REF!</f>
        <v>#REF!</v>
      </c>
      <c r="K20" s="39" t="e">
        <f>'Ведомственная структура'!#REF!</f>
        <v>#REF!</v>
      </c>
      <c r="L20" s="39">
        <f>'Ведомственная структура'!L130</f>
        <v>0</v>
      </c>
      <c r="M20" s="39" t="e">
        <f>'Ведомственная структура'!#REF!</f>
        <v>#REF!</v>
      </c>
      <c r="N20" s="39" t="e">
        <f>'Ведомственная структура'!#REF!</f>
        <v>#REF!</v>
      </c>
      <c r="O20" s="39" t="e">
        <f>'Ведомственная структура'!#REF!</f>
        <v>#REF!</v>
      </c>
      <c r="P20" s="39" t="e">
        <f>'Ведомственная структура'!#REF!</f>
        <v>#REF!</v>
      </c>
      <c r="Q20" s="39">
        <f>'Ведомственная структура'!M130</f>
        <v>0</v>
      </c>
      <c r="R20" s="39">
        <f>'Ведомственная структура'!N130</f>
        <v>0</v>
      </c>
      <c r="S20" s="39">
        <f>'Ведомственная структура'!O130</f>
        <v>100000</v>
      </c>
      <c r="T20" s="39" t="e">
        <f>'Ведомственная структура'!#REF!</f>
        <v>#REF!</v>
      </c>
      <c r="U20" s="39" t="e">
        <f>'Ведомственная структура'!#REF!</f>
        <v>#REF!</v>
      </c>
      <c r="V20" s="39">
        <f>'Ведомственная структура'!P130</f>
        <v>0</v>
      </c>
      <c r="W20" s="39">
        <f>'Ведомственная структура'!Q130</f>
        <v>100000</v>
      </c>
      <c r="X20" s="39">
        <f>'Ведомственная структура'!R130</f>
        <v>100000</v>
      </c>
      <c r="Y20" s="39">
        <f>'Ведомственная структура'!S130</f>
        <v>0</v>
      </c>
      <c r="Z20" s="39">
        <f>'Ведомственная структура'!R130</f>
        <v>100000</v>
      </c>
    </row>
    <row r="21" spans="1:26" x14ac:dyDescent="0.2">
      <c r="A21" s="22" t="s">
        <v>98</v>
      </c>
      <c r="B21" s="9" t="s">
        <v>69</v>
      </c>
      <c r="C21" s="10" t="s">
        <v>116</v>
      </c>
      <c r="D21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E21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F21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G21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H21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I21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J21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K21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L21" s="39">
        <f>'Ведомственная структура'!L194+'Ведомственная структура'!L415+'Ведомственная структура'!L408+'Ведомственная структура'!L729</f>
        <v>71624918</v>
      </c>
      <c r="M21" s="39">
        <f>'Ведомственная структура'!O194+'Ведомственная структура'!O415+'Ведомственная структура'!O408+'Ведомственная структура'!O729</f>
        <v>78697383.580000013</v>
      </c>
      <c r="N21" s="39">
        <f>'Ведомственная структура'!R194+'Ведомственная структура'!R415+'Ведомственная структура'!R408+'Ведомственная структура'!R729</f>
        <v>71576750.840000004</v>
      </c>
      <c r="O21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P21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Q21" s="39">
        <f>'Ведомственная структура'!M729+'Ведомственная структура'!M415+'Ведомственная структура'!M408+'Ведомственная структура'!M194</f>
        <v>0</v>
      </c>
      <c r="R21" s="39">
        <f>'Ведомственная структура'!N729+'Ведомственная структура'!N415+'Ведомственная структура'!N408+'Ведомственная структура'!N194</f>
        <v>71624918</v>
      </c>
      <c r="S21" s="39">
        <f>'Ведомственная структура'!O194+'Ведомственная структура'!O408+'Ведомственная структура'!O415</f>
        <v>78697383.580000013</v>
      </c>
      <c r="T21" s="39">
        <f>'Ведомственная структура'!T194+'Ведомственная структура'!T415+'Ведомственная структура'!T408+'Ведомственная структура'!T729</f>
        <v>71576750.840000004</v>
      </c>
      <c r="U21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V21" s="39">
        <f>'Ведомственная структура'!P194+'Ведомственная структура'!P408+'Ведомственная структура'!P415+'Ведомственная структура'!P729</f>
        <v>0</v>
      </c>
      <c r="W21" s="39">
        <f>'Ведомственная структура'!Q194+'Ведомственная структура'!Q408+'Ведомственная структура'!Q415+'Ведомственная структура'!Q729</f>
        <v>78697383.580000013</v>
      </c>
      <c r="X21" s="39">
        <f>'Ведомственная структура'!R194+'Ведомственная структура'!R408+'Ведомственная структура'!R415</f>
        <v>71576750.840000004</v>
      </c>
      <c r="Y21" s="39">
        <f>'Ведомственная структура'!S194+'Ведомственная структура'!S408+'Ведомственная структура'!S415</f>
        <v>0</v>
      </c>
      <c r="Z21" s="39">
        <f>'Ведомственная структура'!R415+'Ведомственная структура'!R408+'Ведомственная структура'!R194</f>
        <v>71576750.840000004</v>
      </c>
    </row>
    <row r="22" spans="1:26" x14ac:dyDescent="0.2">
      <c r="A22" s="383" t="s">
        <v>269</v>
      </c>
      <c r="B22" s="12" t="s">
        <v>76</v>
      </c>
      <c r="C22" s="19"/>
      <c r="D22" s="39"/>
      <c r="E22" s="39"/>
      <c r="F22" s="384" t="e">
        <f t="shared" ref="F22:Z22" si="3">F23</f>
        <v>#REF!</v>
      </c>
      <c r="G22" s="384" t="e">
        <f t="shared" si="3"/>
        <v>#REF!</v>
      </c>
      <c r="H22" s="384" t="e">
        <f t="shared" si="3"/>
        <v>#REF!</v>
      </c>
      <c r="I22" s="384" t="e">
        <f t="shared" si="3"/>
        <v>#REF!</v>
      </c>
      <c r="J22" s="384" t="e">
        <f t="shared" si="3"/>
        <v>#REF!</v>
      </c>
      <c r="K22" s="384" t="e">
        <f t="shared" si="3"/>
        <v>#REF!</v>
      </c>
      <c r="L22" s="384">
        <f t="shared" si="3"/>
        <v>2557823.4</v>
      </c>
      <c r="M22" s="384">
        <f t="shared" si="3"/>
        <v>2814127.19</v>
      </c>
      <c r="N22" s="384">
        <f t="shared" si="3"/>
        <v>2920169.48</v>
      </c>
      <c r="O22" s="384" t="e">
        <f t="shared" si="3"/>
        <v>#REF!</v>
      </c>
      <c r="P22" s="384" t="e">
        <f t="shared" si="3"/>
        <v>#REF!</v>
      </c>
      <c r="Q22" s="384">
        <f t="shared" si="3"/>
        <v>0</v>
      </c>
      <c r="R22" s="384">
        <f t="shared" si="3"/>
        <v>2557823.4</v>
      </c>
      <c r="S22" s="384">
        <f t="shared" si="3"/>
        <v>2814127.19</v>
      </c>
      <c r="T22" s="384">
        <f t="shared" si="3"/>
        <v>2920169.48</v>
      </c>
      <c r="U22" s="384" t="e">
        <f t="shared" si="3"/>
        <v>#REF!</v>
      </c>
      <c r="V22" s="384">
        <f t="shared" si="3"/>
        <v>0</v>
      </c>
      <c r="W22" s="384">
        <f t="shared" si="3"/>
        <v>2814127.1900000004</v>
      </c>
      <c r="X22" s="384">
        <f t="shared" si="3"/>
        <v>2920169.48</v>
      </c>
      <c r="Y22" s="384">
        <f t="shared" si="3"/>
        <v>0</v>
      </c>
      <c r="Z22" s="384">
        <f t="shared" si="3"/>
        <v>2920169.48</v>
      </c>
    </row>
    <row r="23" spans="1:26" x14ac:dyDescent="0.2">
      <c r="A23" s="381" t="s">
        <v>270</v>
      </c>
      <c r="B23" s="9" t="s">
        <v>76</v>
      </c>
      <c r="C23" s="10" t="s">
        <v>72</v>
      </c>
      <c r="D23" s="39"/>
      <c r="E23" s="39"/>
      <c r="F23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G23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H23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I23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J23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K23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L23" s="39">
        <f>'Ведомственная структура'!L595+'Ведомственная структура'!L739+'Ведомственная структура'!L689+'Ведомственная структура'!L649</f>
        <v>2557823.4</v>
      </c>
      <c r="M23" s="39">
        <f>'Ведомственная структура'!O595+'Ведомственная структура'!O739+'Ведомственная структура'!O689+'Ведомственная структура'!O649</f>
        <v>2814127.19</v>
      </c>
      <c r="N23" s="39">
        <f>'Ведомственная структура'!R595+'Ведомственная структура'!R739+'Ведомственная структура'!R689+'Ведомственная структура'!R649</f>
        <v>2920169.48</v>
      </c>
      <c r="O23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P23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Q23" s="39">
        <f>'Ведомственная структура'!M594+'Ведомственная структура'!M650+'Ведомственная структура'!M690+'Ведомственная структура'!M739</f>
        <v>0</v>
      </c>
      <c r="R23" s="39">
        <f>'Ведомственная структура'!N594+'Ведомственная структура'!N650+'Ведомственная структура'!N690+'Ведомственная структура'!N739</f>
        <v>2557823.4</v>
      </c>
      <c r="S23" s="39">
        <f>'Ведомственная структура'!O594+'Ведомственная структура'!O650+'Ведомственная структура'!O689+'Ведомственная структура'!O738</f>
        <v>2814127.19</v>
      </c>
      <c r="T23" s="39">
        <f>'Ведомственная структура'!R594+'Ведомственная структура'!R650+'Ведомственная структура'!R689+'Ведомственная структура'!R738</f>
        <v>2920169.48</v>
      </c>
      <c r="U23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V23" s="39">
        <f>'Ведомственная структура'!P739+'Ведомственная структура'!P690+'Ведомственная структура'!P650+'Ведомственная структура'!P593</f>
        <v>0</v>
      </c>
      <c r="W23" s="39">
        <f>'Ведомственная структура'!Q739+'Ведомственная структура'!Q690+'Ведомственная структура'!Q650+'Ведомственная структура'!Q593</f>
        <v>2814127.1900000004</v>
      </c>
      <c r="X23" s="39">
        <f>'Ведомственная структура'!R594+'Ведомственная структура'!R650+'Ведомственная структура'!R689+'Ведомственная структура'!R738</f>
        <v>2920169.48</v>
      </c>
      <c r="Y23" s="39">
        <f>'Ведомственная структура'!S594+'Ведомственная структура'!S650+'Ведомственная структура'!S689+'Ведомственная структура'!S738</f>
        <v>0</v>
      </c>
      <c r="Z23" s="39">
        <f>'Ведомственная структура'!R739+'Ведомственная структура'!R690+'Ведомственная структура'!R650+'Ведомственная структура'!R594</f>
        <v>2920169.48</v>
      </c>
    </row>
    <row r="24" spans="1:26" ht="28.5" customHeight="1" x14ac:dyDescent="0.2">
      <c r="A24" s="24" t="s">
        <v>85</v>
      </c>
      <c r="B24" s="11" t="s">
        <v>72</v>
      </c>
      <c r="C24" s="10"/>
      <c r="D24" s="40" t="e">
        <f>#REF!+D26</f>
        <v>#REF!</v>
      </c>
      <c r="E24" s="40" t="e">
        <f>#REF!+E26</f>
        <v>#REF!</v>
      </c>
      <c r="F24" s="40" t="e">
        <f t="shared" ref="F24:T24" si="4">F26</f>
        <v>#REF!</v>
      </c>
      <c r="G24" s="40" t="e">
        <f t="shared" si="4"/>
        <v>#REF!</v>
      </c>
      <c r="H24" s="40" t="e">
        <f t="shared" si="4"/>
        <v>#REF!</v>
      </c>
      <c r="I24" s="40" t="e">
        <f t="shared" si="4"/>
        <v>#REF!</v>
      </c>
      <c r="J24" s="40" t="e">
        <f t="shared" si="4"/>
        <v>#REF!</v>
      </c>
      <c r="K24" s="40" t="e">
        <f>K26</f>
        <v>#REF!</v>
      </c>
      <c r="L24" s="40">
        <f>L26</f>
        <v>1378581.1</v>
      </c>
      <c r="M24" s="40">
        <f t="shared" si="4"/>
        <v>2944300</v>
      </c>
      <c r="N24" s="40">
        <f t="shared" si="4"/>
        <v>2937300</v>
      </c>
      <c r="O24" s="40" t="e">
        <f t="shared" si="4"/>
        <v>#REF!</v>
      </c>
      <c r="P24" s="40" t="e">
        <f>P26</f>
        <v>#REF!</v>
      </c>
      <c r="Q24" s="40">
        <f>Q26</f>
        <v>0</v>
      </c>
      <c r="R24" s="40">
        <f>R26</f>
        <v>1378581.1</v>
      </c>
      <c r="S24" s="40">
        <f>S26</f>
        <v>2944300</v>
      </c>
      <c r="T24" s="40">
        <f t="shared" si="4"/>
        <v>2937300</v>
      </c>
      <c r="U24" s="40" t="e">
        <f t="shared" ref="U24:Z24" si="5">U26</f>
        <v>#REF!</v>
      </c>
      <c r="V24" s="40">
        <f t="shared" si="5"/>
        <v>0</v>
      </c>
      <c r="W24" s="40">
        <f t="shared" si="5"/>
        <v>2944300</v>
      </c>
      <c r="X24" s="40">
        <f t="shared" si="5"/>
        <v>2937300</v>
      </c>
      <c r="Y24" s="40">
        <f t="shared" si="5"/>
        <v>0</v>
      </c>
      <c r="Z24" s="40">
        <f t="shared" si="5"/>
        <v>2937300</v>
      </c>
    </row>
    <row r="25" spans="1:26" ht="15" hidden="1" customHeight="1" x14ac:dyDescent="0.2">
      <c r="A25" s="15" t="s">
        <v>183</v>
      </c>
      <c r="B25" s="9" t="s">
        <v>72</v>
      </c>
      <c r="C25" s="10" t="s">
        <v>88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 ht="36.75" customHeight="1" x14ac:dyDescent="0.2">
      <c r="A26" s="15" t="s">
        <v>220</v>
      </c>
      <c r="B26" s="9" t="s">
        <v>72</v>
      </c>
      <c r="C26" s="10" t="s">
        <v>88</v>
      </c>
      <c r="D26" s="39" t="e">
        <f>'Ведомственная структура'!#REF!</f>
        <v>#REF!</v>
      </c>
      <c r="E26" s="39" t="e">
        <f>'Ведомственная структура'!#REF!</f>
        <v>#REF!</v>
      </c>
      <c r="F26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G26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H26" s="39" t="e">
        <f>'Ведомственная структура'!#REF!+'Ведомственная структура'!#REF!+'Ведомственная структура'!#REF!</f>
        <v>#REF!</v>
      </c>
      <c r="I26" s="39" t="e">
        <f>'Ведомственная структура'!#REF!+'Ведомственная структура'!#REF!+'Ведомственная структура'!#REF!</f>
        <v>#REF!</v>
      </c>
      <c r="J26" s="39" t="e">
        <f>'Ведомственная структура'!#REF!+'Ведомственная структура'!#REF!+'Ведомственная структура'!#REF!</f>
        <v>#REF!</v>
      </c>
      <c r="K26" s="39" t="e">
        <f>'Ведомственная структура'!#REF!+'Ведомственная структура'!#REF!+'Ведомственная структура'!#REF!</f>
        <v>#REF!</v>
      </c>
      <c r="L26" s="39">
        <f>'Ведомственная структура'!L136+'Ведомственная структура'!L229+'Ведомственная структура'!L602+'Ведомственная структура'!L658+'Ведомственная структура'!L698+'Ведомственная структура'!L747</f>
        <v>1378581.1</v>
      </c>
      <c r="M26" s="39">
        <f>'Ведомственная структура'!O136+'Ведомственная структура'!O229+'Ведомственная структура'!O602+'Ведомственная структура'!O658+'Ведомственная структура'!O698+'Ведомственная структура'!O747</f>
        <v>2944300</v>
      </c>
      <c r="N26" s="39">
        <f>'Ведомственная структура'!R136+'Ведомственная структура'!R229+'Ведомственная структура'!R602+'Ведомственная структура'!R658+'Ведомственная структура'!R698+'Ведомственная структура'!R747</f>
        <v>2937300</v>
      </c>
      <c r="O26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P26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Q26" s="39">
        <f>'Ведомственная структура'!M136+'Ведомственная структура'!M229+'Ведомственная структура'!M602+'Ведомственная структура'!M658+'Ведомственная структура'!M698+'Ведомственная структура'!M747</f>
        <v>0</v>
      </c>
      <c r="R26" s="39">
        <f>'Ведомственная структура'!N136+'Ведомственная структура'!N229+'Ведомственная структура'!N602+'Ведомственная структура'!N658+'Ведомственная структура'!N698+'Ведомственная структура'!N747</f>
        <v>1378581.1</v>
      </c>
      <c r="S26" s="39">
        <f>'Ведомственная структура'!O229+'Ведомственная структура'!O136+'Ведомственная структура'!O602+'Ведомственная структура'!O658+'Ведомственная структура'!O698+'Ведомственная структура'!O747</f>
        <v>2944300</v>
      </c>
      <c r="T26" s="39">
        <f>'Ведомственная структура'!R229+'Ведомственная структура'!R136+'Ведомственная структура'!R602+'Ведомственная структура'!R658+'Ведомственная структура'!R698+'Ведомственная структура'!R747</f>
        <v>2937300</v>
      </c>
      <c r="U26" s="39" t="e">
        <f>'Ведомственная структура'!#REF!+'Ведомственная структура'!#REF!+'Ведомственная структура'!#REF!+'Ведомственная структура'!#REF!+'Ведомственная структура'!#REF!+'Ведомственная структура'!#REF!</f>
        <v>#REF!</v>
      </c>
      <c r="V26" s="39">
        <f>'Ведомственная структура'!P136+'Ведомственная структура'!P229+'Ведомственная структура'!P602+'Ведомственная структура'!P658+'Ведомственная структура'!P698+'Ведомственная структура'!P747</f>
        <v>0</v>
      </c>
      <c r="W26" s="39">
        <f>'Ведомственная структура'!Q136+'Ведомственная структура'!Q229+'Ведомственная структура'!Q602+'Ведомственная структура'!Q658+'Ведомственная структура'!Q698+'Ведомственная структура'!Q747</f>
        <v>2944300</v>
      </c>
      <c r="X26" s="39">
        <f>'Ведомственная структура'!R229+'Ведомственная структура'!R136+'Ведомственная структура'!R602+'Ведомственная структура'!R658+'Ведомственная структура'!R698+'Ведомственная структура'!R747</f>
        <v>2937300</v>
      </c>
      <c r="Y26" s="39">
        <f>'Ведомственная структура'!S229+'Ведомственная структура'!S136+'Ведомственная структура'!S602+'Ведомственная структура'!S658+'Ведомственная структура'!S698+'Ведомственная структура'!S747</f>
        <v>0</v>
      </c>
      <c r="Z26" s="39">
        <f>'Ведомственная структура'!R136+'Ведомственная структура'!R229+'Ведомственная структура'!R602+'Ведомственная структура'!R658+'Ведомственная структура'!R698+'Ведомственная структура'!R747</f>
        <v>2937300</v>
      </c>
    </row>
    <row r="27" spans="1:26" x14ac:dyDescent="0.2">
      <c r="A27" s="23" t="s">
        <v>87</v>
      </c>
      <c r="B27" s="30" t="s">
        <v>71</v>
      </c>
      <c r="C27" s="31"/>
      <c r="D27" s="40" t="e">
        <f t="shared" ref="D27:T27" si="6">SUM(D28:D33)</f>
        <v>#REF!</v>
      </c>
      <c r="E27" s="40" t="e">
        <f t="shared" si="6"/>
        <v>#REF!</v>
      </c>
      <c r="F27" s="40" t="e">
        <f t="shared" si="6"/>
        <v>#REF!</v>
      </c>
      <c r="G27" s="40" t="e">
        <f t="shared" si="6"/>
        <v>#REF!</v>
      </c>
      <c r="H27" s="40" t="e">
        <f t="shared" si="6"/>
        <v>#REF!</v>
      </c>
      <c r="I27" s="40" t="e">
        <f t="shared" si="6"/>
        <v>#REF!</v>
      </c>
      <c r="J27" s="40" t="e">
        <f t="shared" si="6"/>
        <v>#REF!</v>
      </c>
      <c r="K27" s="40" t="e">
        <f>SUM(K28:K33)</f>
        <v>#REF!</v>
      </c>
      <c r="L27" s="40">
        <f>SUM(L28:L33)</f>
        <v>70137044.400000006</v>
      </c>
      <c r="M27" s="40" t="e">
        <f t="shared" si="6"/>
        <v>#REF!</v>
      </c>
      <c r="N27" s="40" t="e">
        <f t="shared" si="6"/>
        <v>#REF!</v>
      </c>
      <c r="O27" s="40" t="e">
        <f t="shared" si="6"/>
        <v>#REF!</v>
      </c>
      <c r="P27" s="40" t="e">
        <f>SUM(P28:P33)</f>
        <v>#REF!</v>
      </c>
      <c r="Q27" s="40">
        <f>SUM(Q28:Q33)</f>
        <v>-501500</v>
      </c>
      <c r="R27" s="40">
        <f>SUM(R28:R33)</f>
        <v>69635544.400000006</v>
      </c>
      <c r="S27" s="40">
        <f>SUM(S28:S33)</f>
        <v>75407634.450000003</v>
      </c>
      <c r="T27" s="40" t="e">
        <f t="shared" si="6"/>
        <v>#REF!</v>
      </c>
      <c r="U27" s="40" t="e">
        <f t="shared" ref="U27:Z27" si="7">SUM(U28:U33)</f>
        <v>#REF!</v>
      </c>
      <c r="V27" s="40">
        <f t="shared" si="7"/>
        <v>0</v>
      </c>
      <c r="W27" s="40">
        <f t="shared" si="7"/>
        <v>75407634.450000003</v>
      </c>
      <c r="X27" s="40">
        <f t="shared" si="7"/>
        <v>84035858.00999999</v>
      </c>
      <c r="Y27" s="40">
        <f t="shared" si="7"/>
        <v>0</v>
      </c>
      <c r="Z27" s="40">
        <f t="shared" si="7"/>
        <v>84035858.00999999</v>
      </c>
    </row>
    <row r="28" spans="1:26" x14ac:dyDescent="0.2">
      <c r="A28" s="22" t="s">
        <v>35</v>
      </c>
      <c r="B28" s="9" t="s">
        <v>71</v>
      </c>
      <c r="C28" s="10" t="s">
        <v>73</v>
      </c>
      <c r="D28" s="39" t="e">
        <f>'Ведомственная структура'!#REF!</f>
        <v>#REF!</v>
      </c>
      <c r="E28" s="39" t="e">
        <f>'Ведомственная структура'!#REF!</f>
        <v>#REF!</v>
      </c>
      <c r="F28" s="39" t="e">
        <f>'Ведомственная структура'!#REF!</f>
        <v>#REF!</v>
      </c>
      <c r="G28" s="39" t="e">
        <f>'Ведомственная структура'!#REF!</f>
        <v>#REF!</v>
      </c>
      <c r="H28" s="39" t="e">
        <f>'Ведомственная структура'!#REF!+'Ведомственная структура'!#REF!</f>
        <v>#REF!</v>
      </c>
      <c r="I28" s="39" t="e">
        <f>'Ведомственная структура'!#REF!+'Ведомственная структура'!#REF!</f>
        <v>#REF!</v>
      </c>
      <c r="J28" s="39" t="e">
        <f>'Ведомственная структура'!#REF!+'Ведомственная структура'!#REF!</f>
        <v>#REF!</v>
      </c>
      <c r="K28" s="39" t="e">
        <f>'Ведомственная структура'!#REF!+'Ведомственная структура'!#REF!</f>
        <v>#REF!</v>
      </c>
      <c r="L28" s="39">
        <f>'Ведомственная структура'!L235</f>
        <v>0</v>
      </c>
      <c r="M28" s="39">
        <f>'Ведомственная структура'!O235</f>
        <v>1573000</v>
      </c>
      <c r="N28" s="39">
        <f>'Ведомственная структура'!R235</f>
        <v>1573000</v>
      </c>
      <c r="O28" s="39" t="e">
        <f>'Ведомственная структура'!#REF!</f>
        <v>#REF!</v>
      </c>
      <c r="P28" s="39" t="e">
        <f>'Ведомственная структура'!#REF!</f>
        <v>#REF!</v>
      </c>
      <c r="Q28" s="39">
        <f>'Ведомственная структура'!M235</f>
        <v>0</v>
      </c>
      <c r="R28" s="39">
        <f>'Ведомственная структура'!N235</f>
        <v>0</v>
      </c>
      <c r="S28" s="39">
        <f>'Ведомственная структура'!O235</f>
        <v>1573000</v>
      </c>
      <c r="T28" s="39">
        <f>'Ведомственная структура'!T235</f>
        <v>1573000</v>
      </c>
      <c r="U28" s="39" t="e">
        <f>'Ведомственная структура'!#REF!</f>
        <v>#REF!</v>
      </c>
      <c r="V28" s="39">
        <f>'Ведомственная структура'!P235</f>
        <v>0</v>
      </c>
      <c r="W28" s="39">
        <f>'Ведомственная структура'!Q235</f>
        <v>1573000</v>
      </c>
      <c r="X28" s="39">
        <f>'Ведомственная структура'!R235</f>
        <v>1573000</v>
      </c>
      <c r="Y28" s="39">
        <f>'Ведомственная структура'!S235</f>
        <v>0</v>
      </c>
      <c r="Z28" s="39">
        <f>'Ведомственная структура'!R235</f>
        <v>1573000</v>
      </c>
    </row>
    <row r="29" spans="1:26" hidden="1" x14ac:dyDescent="0.2">
      <c r="A29" s="25" t="s">
        <v>37</v>
      </c>
      <c r="B29" s="9" t="s">
        <v>71</v>
      </c>
      <c r="C29" s="10" t="s">
        <v>70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  <c r="Z29" s="39">
        <v>0</v>
      </c>
    </row>
    <row r="30" spans="1:26" hidden="1" x14ac:dyDescent="0.2">
      <c r="A30" s="25" t="s">
        <v>173</v>
      </c>
      <c r="B30" s="9" t="s">
        <v>71</v>
      </c>
      <c r="C30" s="10" t="s">
        <v>75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26" x14ac:dyDescent="0.2">
      <c r="A31" s="25" t="s">
        <v>173</v>
      </c>
      <c r="B31" s="9" t="s">
        <v>71</v>
      </c>
      <c r="C31" s="10" t="s">
        <v>75</v>
      </c>
      <c r="D31" s="39" t="e">
        <f>'Ведомственная структура'!#REF!</f>
        <v>#REF!</v>
      </c>
      <c r="E31" s="39" t="e">
        <f>'Ведомственная структура'!#REF!</f>
        <v>#REF!</v>
      </c>
      <c r="F31" s="39" t="e">
        <f>'Ведомственная структура'!#REF!</f>
        <v>#REF!</v>
      </c>
      <c r="G31" s="39" t="e">
        <f>'Ведомственная структура'!#REF!</f>
        <v>#REF!</v>
      </c>
      <c r="H31" s="39" t="e">
        <f>'Ведомственная структура'!#REF!</f>
        <v>#REF!</v>
      </c>
      <c r="I31" s="39" t="e">
        <f>'Ведомственная структура'!#REF!</f>
        <v>#REF!</v>
      </c>
      <c r="J31" s="39" t="e">
        <f>'Ведомственная структура'!#REF!</f>
        <v>#REF!</v>
      </c>
      <c r="K31" s="39" t="e">
        <f>'Ведомственная структура'!#REF!</f>
        <v>#REF!</v>
      </c>
      <c r="L31" s="39">
        <f>'Ведомственная структура'!L242</f>
        <v>20000000</v>
      </c>
      <c r="M31" s="39" t="e">
        <f>'Ведомственная структура'!#REF!</f>
        <v>#REF!</v>
      </c>
      <c r="N31" s="39" t="e">
        <f>'Ведомственная структура'!#REF!</f>
        <v>#REF!</v>
      </c>
      <c r="O31" s="39" t="e">
        <f>'Ведомственная структура'!#REF!</f>
        <v>#REF!</v>
      </c>
      <c r="P31" s="39" t="e">
        <f>'Ведомственная структура'!#REF!</f>
        <v>#REF!</v>
      </c>
      <c r="Q31" s="39">
        <f>'Ведомственная структура'!M242</f>
        <v>-501500</v>
      </c>
      <c r="R31" s="39">
        <f>'Ведомственная структура'!N242</f>
        <v>19498500</v>
      </c>
      <c r="S31" s="39">
        <f>'Ведомственная структура'!O242</f>
        <v>20000000</v>
      </c>
      <c r="T31" s="39" t="e">
        <f>'Ведомственная структура'!#REF!</f>
        <v>#REF!</v>
      </c>
      <c r="U31" s="39" t="e">
        <f>'Ведомственная структура'!#REF!</f>
        <v>#REF!</v>
      </c>
      <c r="V31" s="39">
        <f>'Ведомственная структура'!P242</f>
        <v>0</v>
      </c>
      <c r="W31" s="39">
        <f>'Ведомственная структура'!Q242</f>
        <v>20000000</v>
      </c>
      <c r="X31" s="39">
        <f>'Ведомственная структура'!R242</f>
        <v>20000000</v>
      </c>
      <c r="Y31" s="39">
        <f>'Ведомственная структура'!S242</f>
        <v>0</v>
      </c>
      <c r="Z31" s="39">
        <f>'Ведомственная структура'!R242</f>
        <v>20000000</v>
      </c>
    </row>
    <row r="32" spans="1:26" x14ac:dyDescent="0.2">
      <c r="A32" s="22" t="s">
        <v>118</v>
      </c>
      <c r="B32" s="9" t="s">
        <v>71</v>
      </c>
      <c r="C32" s="10" t="s">
        <v>86</v>
      </c>
      <c r="D32" s="39" t="e">
        <f>'Ведомственная структура'!#REF!</f>
        <v>#REF!</v>
      </c>
      <c r="E32" s="39" t="e">
        <f>'Ведомственная структура'!#REF!</f>
        <v>#REF!</v>
      </c>
      <c r="F32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G32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H32" s="39" t="e">
        <f>'Ведомственная структура'!#REF!+'Ведомственная структура'!#REF!</f>
        <v>#REF!</v>
      </c>
      <c r="I32" s="39" t="e">
        <f>'Ведомственная структура'!#REF!+'Ведомственная структура'!#REF!</f>
        <v>#REF!</v>
      </c>
      <c r="J32" s="39" t="e">
        <f>'Ведомственная структура'!#REF!+'Ведомственная структура'!#REF!</f>
        <v>#REF!</v>
      </c>
      <c r="K32" s="39" t="e">
        <f>'Ведомственная структура'!#REF!+'Ведомственная структура'!#REF!</f>
        <v>#REF!</v>
      </c>
      <c r="L32" s="39">
        <f>'Ведомственная структура'!L259+'Ведомственная структура'!L608+'Ведомственная структура'!L664+'Ведомственная структура'!L704+'Ведомственная структура'!L753</f>
        <v>46943108.230000004</v>
      </c>
      <c r="M32" s="39">
        <f>'Ведомственная структура'!O259+'Ведомственная структура'!O608+'Ведомственная структура'!O664+'Ведомственная структура'!O704+'Ведомственная структура'!O753</f>
        <v>51484113.450000003</v>
      </c>
      <c r="N32" s="39">
        <f>'Ведомственная структура'!R259+'Ведомственная структура'!R608+'Ведомственная структура'!R664+'Ведомственная структура'!R704+'Ведомственная структура'!R753</f>
        <v>60862858.009999998</v>
      </c>
      <c r="O32" s="39">
        <f>'Ведомственная структура'!S259+'Ведомственная структура'!S608+'Ведомственная структура'!S664+'Ведомственная структура'!S704+'Ведомственная структура'!S753</f>
        <v>0</v>
      </c>
      <c r="P32" s="39">
        <f>'Ведомственная структура'!T259+'Ведомственная структура'!T608+'Ведомственная структура'!T664+'Ведомственная структура'!T704+'Ведомственная структура'!T753</f>
        <v>60862858.009999998</v>
      </c>
      <c r="Q32" s="39">
        <f>'Ведомственная структура'!M259+'Ведомственная структура'!M608+'Ведомственная структура'!M664+'Ведомственная структура'!M704+'Ведомственная структура'!M753</f>
        <v>0</v>
      </c>
      <c r="R32" s="39">
        <f>'Ведомственная структура'!N259+'Ведомственная структура'!N608+'Ведомственная структура'!N664+'Ведомственная структура'!N704+'Ведомственная структура'!N753</f>
        <v>46943108.230000004</v>
      </c>
      <c r="S32" s="39">
        <f>'Ведомственная структура'!O753+'Ведомственная структура'!O704+'Ведомственная структура'!O664+'Ведомственная структура'!O608+'Ведомственная структура'!O259</f>
        <v>51484113.450000003</v>
      </c>
      <c r="T32" s="39">
        <f>'Ведомственная структура'!R753+'Ведомственная структура'!R704+'Ведомственная структура'!R664+'Ведомственная структура'!R608+'Ведомственная структура'!R259</f>
        <v>60862858.009999998</v>
      </c>
      <c r="U32" s="39">
        <f>'Ведомственная структура'!S753+'Ведомственная структура'!S704+'Ведомственная структура'!S664+'Ведомственная структура'!S608+'Ведомственная структура'!S259</f>
        <v>0</v>
      </c>
      <c r="V32" s="39">
        <f>'Ведомственная структура'!P259+'Ведомственная структура'!P608+'Ведомственная структура'!P664+'Ведомственная структура'!P704+'Ведомственная структура'!P753</f>
        <v>0</v>
      </c>
      <c r="W32" s="39">
        <f>'Ведомственная структура'!Q259+'Ведомственная структура'!Q608+'Ведомственная структура'!Q664+'Ведомственная структура'!Q704+'Ведомственная структура'!Q753</f>
        <v>51484113.450000003</v>
      </c>
      <c r="X32" s="39">
        <f>'Ведомственная структура'!R753+'Ведомственная структура'!R704+'Ведомственная структура'!R664+'Ведомственная структура'!R608+'Ведомственная структура'!R259</f>
        <v>60862858.009999998</v>
      </c>
      <c r="Y32" s="39">
        <f>'Ведомственная структура'!S753+'Ведомственная структура'!S704+'Ведомственная структура'!S664+'Ведомственная структура'!S608+'Ведомственная структура'!S259</f>
        <v>0</v>
      </c>
      <c r="Z32" s="39">
        <f>'Ведомственная структура'!R259+'Ведомственная структура'!R608+'Ведомственная структура'!R664+'Ведомственная структура'!R704+'Ведомственная структура'!R753</f>
        <v>60862858.009999998</v>
      </c>
    </row>
    <row r="33" spans="1:26" ht="18" customHeight="1" x14ac:dyDescent="0.2">
      <c r="A33" s="22" t="s">
        <v>94</v>
      </c>
      <c r="B33" s="9" t="s">
        <v>71</v>
      </c>
      <c r="C33" s="10" t="s">
        <v>100</v>
      </c>
      <c r="D33" s="39" t="e">
        <f>'Ведомственная структура'!#REF!+'Ведомственная структура'!#REF!+'Ведомственная структура'!#REF!</f>
        <v>#REF!</v>
      </c>
      <c r="E33" s="39" t="e">
        <f>'Ведомственная структура'!#REF!+'Ведомственная структура'!#REF!+'Ведомственная структура'!#REF!</f>
        <v>#REF!</v>
      </c>
      <c r="F33" s="39" t="e">
        <f>'Ведомственная структура'!#REF!+'Ведомственная структура'!#REF!+'Ведомственная структура'!#REF!</f>
        <v>#REF!</v>
      </c>
      <c r="G33" s="39" t="e">
        <f>'Ведомственная структура'!#REF!+'Ведомственная структура'!#REF!+'Ведомственная структура'!#REF!</f>
        <v>#REF!</v>
      </c>
      <c r="H33" s="39" t="e">
        <f>'Ведомственная структура'!#REF!+'Ведомственная структура'!#REF!+'Ведомственная структура'!#REF!</f>
        <v>#REF!</v>
      </c>
      <c r="I33" s="39" t="e">
        <f>'Ведомственная структура'!#REF!+'Ведомственная структура'!#REF!+'Ведомственная структура'!#REF!</f>
        <v>#REF!</v>
      </c>
      <c r="J33" s="39" t="e">
        <f>'Ведомственная структура'!#REF!+'Ведомственная структура'!#REF!+'Ведомственная структура'!#REF!</f>
        <v>#REF!</v>
      </c>
      <c r="K33" s="39" t="e">
        <f>'Ведомственная структура'!#REF!+'Ведомственная структура'!#REF!+'Ведомственная структура'!#REF!</f>
        <v>#REF!</v>
      </c>
      <c r="L33" s="39">
        <f>'Ведомственная структура'!L493+'Ведомственная структура'!L435+'Ведомственная структура'!L274</f>
        <v>3193936.17</v>
      </c>
      <c r="M33" s="39" t="e">
        <f>'Ведомственная структура'!#REF!+'Ведомственная структура'!#REF!+'Ведомственная структура'!#REF!</f>
        <v>#REF!</v>
      </c>
      <c r="N33" s="39" t="e">
        <f>'Ведомственная структура'!#REF!+'Ведомственная структура'!#REF!+'Ведомственная структура'!#REF!</f>
        <v>#REF!</v>
      </c>
      <c r="O33" s="39" t="e">
        <f>'Ведомственная структура'!#REF!+'Ведомственная структура'!#REF!+'Ведомственная структура'!#REF!</f>
        <v>#REF!</v>
      </c>
      <c r="P33" s="39" t="e">
        <f>'Ведомственная структура'!#REF!+'Ведомственная структура'!#REF!+'Ведомственная структура'!#REF!</f>
        <v>#REF!</v>
      </c>
      <c r="Q33" s="39">
        <f>'Ведомственная структура'!M493+'Ведомственная структура'!M435+'Ведомственная структура'!M274</f>
        <v>0</v>
      </c>
      <c r="R33" s="39">
        <f>'Ведомственная структура'!N493+'Ведомственная структура'!N435+'Ведомственная структура'!N274</f>
        <v>3193936.17</v>
      </c>
      <c r="S33" s="39">
        <f>'Ведомственная структура'!O493+'Ведомственная структура'!O435+'Ведомственная структура'!O274</f>
        <v>2350521</v>
      </c>
      <c r="T33" s="39" t="e">
        <f>'Ведомственная структура'!#REF!+'Ведомственная структура'!#REF!+'Ведомственная структура'!#REF!</f>
        <v>#REF!</v>
      </c>
      <c r="U33" s="39" t="e">
        <f>'Ведомственная структура'!#REF!+'Ведомственная структура'!#REF!+'Ведомственная структура'!#REF!</f>
        <v>#REF!</v>
      </c>
      <c r="V33" s="39">
        <f>'Ведомственная структура'!P493+'Ведомственная структура'!P435+'Ведомственная структура'!P274</f>
        <v>0</v>
      </c>
      <c r="W33" s="39">
        <f>'Ведомственная структура'!Q493+'Ведомственная структура'!Q435+'Ведомственная структура'!Q274</f>
        <v>2350521</v>
      </c>
      <c r="X33" s="39">
        <f>'Ведомственная структура'!R493+'Ведомственная структура'!R435+'Ведомственная структура'!R274</f>
        <v>1600000</v>
      </c>
      <c r="Y33" s="39">
        <f>'Ведомственная структура'!S493+'Ведомственная структура'!S435+'Ведомственная структура'!S274</f>
        <v>0</v>
      </c>
      <c r="Z33" s="39">
        <f>'Ведомственная структура'!R493+'Ведомственная структура'!R435+'Ведомственная структура'!R274</f>
        <v>1600000</v>
      </c>
    </row>
    <row r="34" spans="1:26" x14ac:dyDescent="0.2">
      <c r="A34" s="23" t="s">
        <v>77</v>
      </c>
      <c r="B34" s="12" t="s">
        <v>73</v>
      </c>
      <c r="C34" s="10"/>
      <c r="D34" s="40" t="e">
        <f t="shared" ref="D34:T34" si="8">SUM(D36:D39)</f>
        <v>#REF!</v>
      </c>
      <c r="E34" s="40" t="e">
        <f t="shared" si="8"/>
        <v>#REF!</v>
      </c>
      <c r="F34" s="40" t="e">
        <f t="shared" si="8"/>
        <v>#REF!</v>
      </c>
      <c r="G34" s="40" t="e">
        <f t="shared" si="8"/>
        <v>#REF!</v>
      </c>
      <c r="H34" s="40" t="e">
        <f t="shared" si="8"/>
        <v>#REF!</v>
      </c>
      <c r="I34" s="40" t="e">
        <f t="shared" si="8"/>
        <v>#REF!</v>
      </c>
      <c r="J34" s="40" t="e">
        <f t="shared" si="8"/>
        <v>#REF!</v>
      </c>
      <c r="K34" s="40" t="e">
        <f>SUM(K36:K39)</f>
        <v>#REF!</v>
      </c>
      <c r="L34" s="40">
        <f>SUM(L36:L39)</f>
        <v>34234017.25</v>
      </c>
      <c r="M34" s="40" t="e">
        <f t="shared" si="8"/>
        <v>#REF!</v>
      </c>
      <c r="N34" s="40" t="e">
        <f t="shared" si="8"/>
        <v>#REF!</v>
      </c>
      <c r="O34" s="40" t="e">
        <f t="shared" si="8"/>
        <v>#REF!</v>
      </c>
      <c r="P34" s="40" t="e">
        <f>SUM(P36:P39)</f>
        <v>#REF!</v>
      </c>
      <c r="Q34" s="40">
        <f>SUM(Q36:Q39)</f>
        <v>0</v>
      </c>
      <c r="R34" s="40">
        <f>SUM(R36:R39)</f>
        <v>34234017.25</v>
      </c>
      <c r="S34" s="40">
        <f>SUM(S36:S39)</f>
        <v>43001418.469999999</v>
      </c>
      <c r="T34" s="40" t="e">
        <f t="shared" si="8"/>
        <v>#REF!</v>
      </c>
      <c r="U34" s="40" t="e">
        <f t="shared" ref="U34:Z34" si="9">SUM(U36:U39)</f>
        <v>#REF!</v>
      </c>
      <c r="V34" s="40">
        <f t="shared" si="9"/>
        <v>0</v>
      </c>
      <c r="W34" s="40">
        <f t="shared" si="9"/>
        <v>43001418.469999999</v>
      </c>
      <c r="X34" s="40">
        <f t="shared" si="9"/>
        <v>10929037.189999999</v>
      </c>
      <c r="Y34" s="40">
        <f t="shared" si="9"/>
        <v>0</v>
      </c>
      <c r="Z34" s="40">
        <f t="shared" si="9"/>
        <v>10929037.189999999</v>
      </c>
    </row>
    <row r="35" spans="1:26" hidden="1" x14ac:dyDescent="0.2">
      <c r="A35" s="22" t="s">
        <v>126</v>
      </c>
      <c r="B35" s="13" t="s">
        <v>73</v>
      </c>
      <c r="C35" s="14" t="s">
        <v>69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hidden="1" x14ac:dyDescent="0.2">
      <c r="A36" s="22" t="s">
        <v>126</v>
      </c>
      <c r="B36" s="13" t="s">
        <v>73</v>
      </c>
      <c r="C36" s="14" t="s">
        <v>69</v>
      </c>
      <c r="D36" s="41">
        <v>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</row>
    <row r="37" spans="1:26" x14ac:dyDescent="0.2">
      <c r="A37" s="26" t="s">
        <v>126</v>
      </c>
      <c r="B37" s="13" t="s">
        <v>73</v>
      </c>
      <c r="C37" s="14" t="s">
        <v>69</v>
      </c>
      <c r="D37" s="41" t="e">
        <f>'Ведомственная структура'!#REF!</f>
        <v>#REF!</v>
      </c>
      <c r="E37" s="41" t="e">
        <f>'Ведомственная структура'!#REF!</f>
        <v>#REF!</v>
      </c>
      <c r="F37" s="41" t="e">
        <f>'Ведомственная структура'!#REF!+'Ведомственная структура'!#REF!</f>
        <v>#REF!</v>
      </c>
      <c r="G37" s="41" t="e">
        <f>'Ведомственная структура'!#REF!+'Ведомственная структура'!#REF!</f>
        <v>#REF!</v>
      </c>
      <c r="H37" s="41" t="e">
        <f>'Ведомственная структура'!#REF!+'Ведомственная структура'!#REF!</f>
        <v>#REF!</v>
      </c>
      <c r="I37" s="41" t="e">
        <f>'Ведомственная структура'!#REF!+'Ведомственная структура'!#REF!</f>
        <v>#REF!</v>
      </c>
      <c r="J37" s="41" t="e">
        <f>'Ведомственная структура'!#REF!+'Ведомственная структура'!#REF!</f>
        <v>#REF!</v>
      </c>
      <c r="K37" s="41" t="e">
        <f>'Ведомственная структура'!#REF!+'Ведомственная структура'!#REF!</f>
        <v>#REF!</v>
      </c>
      <c r="L37" s="41">
        <f>'Ведомственная структура'!L444+'Ведомственная структура'!L296</f>
        <v>5325431.84</v>
      </c>
      <c r="M37" s="41" t="e">
        <f>'Ведомственная структура'!#REF!+'Ведомственная структура'!#REF!</f>
        <v>#REF!</v>
      </c>
      <c r="N37" s="41" t="e">
        <f>'Ведомственная структура'!#REF!+'Ведомственная структура'!#REF!</f>
        <v>#REF!</v>
      </c>
      <c r="O37" s="41" t="e">
        <f>'Ведомственная структура'!#REF!+'Ведомственная структура'!#REF!</f>
        <v>#REF!</v>
      </c>
      <c r="P37" s="41" t="e">
        <f>'Ведомственная структура'!#REF!+'Ведомственная структура'!#REF!</f>
        <v>#REF!</v>
      </c>
      <c r="Q37" s="41">
        <f>'Ведомственная структура'!M444</f>
        <v>0</v>
      </c>
      <c r="R37" s="41">
        <f>'Ведомственная структура'!N444</f>
        <v>5325431.84</v>
      </c>
      <c r="S37" s="41">
        <f>'Ведомственная структура'!O444+'Ведомственная структура'!O296</f>
        <v>9276256.9600000009</v>
      </c>
      <c r="T37" s="41" t="e">
        <f>'Ведомственная структура'!#REF!+'Ведомственная структура'!#REF!</f>
        <v>#REF!</v>
      </c>
      <c r="U37" s="41" t="e">
        <f>'Ведомственная структура'!#REF!+'Ведомственная структура'!#REF!</f>
        <v>#REF!</v>
      </c>
      <c r="V37" s="41">
        <f>'Ведомственная структура'!P444</f>
        <v>0</v>
      </c>
      <c r="W37" s="41">
        <f>'Ведомственная структура'!Q444</f>
        <v>9276256.9600000009</v>
      </c>
      <c r="X37" s="41">
        <f>'Ведомственная структура'!R444+'Ведомственная структура'!R296</f>
        <v>7700487.1899999995</v>
      </c>
      <c r="Y37" s="41">
        <f>'Ведомственная структура'!S444+'Ведомственная структура'!S296</f>
        <v>0</v>
      </c>
      <c r="Z37" s="41">
        <f>'Ведомственная структура'!R444+'Ведомственная структура'!R296</f>
        <v>7700487.1899999995</v>
      </c>
    </row>
    <row r="38" spans="1:26" x14ac:dyDescent="0.2">
      <c r="A38" s="22" t="s">
        <v>89</v>
      </c>
      <c r="B38" s="9" t="s">
        <v>73</v>
      </c>
      <c r="C38" s="10" t="s">
        <v>76</v>
      </c>
      <c r="D38" s="39" t="e">
        <f>'Ведомственная структура'!#REF!+'Ведомственная структура'!#REF!</f>
        <v>#REF!</v>
      </c>
      <c r="E38" s="39" t="e">
        <f>'Ведомственная структура'!#REF!+'Ведомственная структура'!#REF!</f>
        <v>#REF!</v>
      </c>
      <c r="F38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G38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H38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I38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J38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K38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L38" s="39">
        <f>'Ведомственная структура'!L456+'Ведомственная структура'!L301+'Ведомственная структура'!L466+'Ведомственная структура'!L471</f>
        <v>28556585.41</v>
      </c>
      <c r="M38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N38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O38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P38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Q38" s="39">
        <f>'Ведомственная структура'!M471</f>
        <v>0</v>
      </c>
      <c r="R38" s="39">
        <f>'Ведомственная структура'!N471</f>
        <v>28556585.41</v>
      </c>
      <c r="S38" s="39">
        <f>'Ведомственная структура'!O456+'Ведомственная структура'!O301+'Ведомственная структура'!O466+'Ведомственная структура'!O471</f>
        <v>28556611.510000002</v>
      </c>
      <c r="T38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U38" s="39" t="e">
        <f>'Ведомственная структура'!#REF!+'Ведомственная структура'!#REF!+'Ведомственная структура'!#REF!+'Ведомственная структура'!#REF!</f>
        <v>#REF!</v>
      </c>
      <c r="V38" s="39">
        <f>'Ведомственная структура'!P471</f>
        <v>0</v>
      </c>
      <c r="W38" s="39">
        <f>'Ведомственная структура'!Q471</f>
        <v>28556611.510000002</v>
      </c>
      <c r="X38" s="39">
        <f>'Ведомственная структура'!R456+'Ведомственная структура'!R301+'Ведомственная структура'!R466+'Ведомственная структура'!R471</f>
        <v>0</v>
      </c>
      <c r="Y38" s="39">
        <f>'Ведомственная структура'!S456+'Ведомственная структура'!S301+'Ведомственная структура'!S466+'Ведомственная структура'!S471</f>
        <v>0</v>
      </c>
      <c r="Z38" s="39">
        <f>'Ведомственная структура'!R456+'Ведомственная структура'!R301+'Ведомственная структура'!R466+'Ведомственная структура'!R471</f>
        <v>0</v>
      </c>
    </row>
    <row r="39" spans="1:26" x14ac:dyDescent="0.2">
      <c r="A39" s="22" t="s">
        <v>158</v>
      </c>
      <c r="B39" s="9" t="s">
        <v>73</v>
      </c>
      <c r="C39" s="10" t="s">
        <v>72</v>
      </c>
      <c r="D39" s="39" t="e">
        <f>'Ведомственная структура'!#REF!</f>
        <v>#REF!</v>
      </c>
      <c r="E39" s="39" t="e">
        <f>'Ведомственная структура'!#REF!</f>
        <v>#REF!</v>
      </c>
      <c r="F39" s="39" t="e">
        <f>'Ведомственная структура'!#REF!</f>
        <v>#REF!</v>
      </c>
      <c r="G39" s="39" t="e">
        <f>'Ведомственная структура'!#REF!</f>
        <v>#REF!</v>
      </c>
      <c r="H39" s="39" t="e">
        <f>'Ведомственная структура'!#REF!+'Ведомственная структура'!#REF!+'Ведомственная структура'!#REF!</f>
        <v>#REF!</v>
      </c>
      <c r="I39" s="39" t="e">
        <f>'Ведомственная структура'!#REF!+'Ведомственная структура'!#REF!+'Ведомственная структура'!#REF!</f>
        <v>#REF!</v>
      </c>
      <c r="J39" s="39" t="e">
        <f>'Ведомственная структура'!#REF!+'Ведомственная структура'!#REF!+'Ведомственная структура'!#REF!</f>
        <v>#REF!</v>
      </c>
      <c r="K39" s="39" t="e">
        <f>'Ведомственная структура'!#REF!+'Ведомственная структура'!#REF!+'Ведомственная структура'!#REF!</f>
        <v>#REF!</v>
      </c>
      <c r="L39" s="39">
        <f>'Ведомственная структура'!L479+'Ведомственная структура'!L616+'Ведомственная структура'!L306+'Ведомственная структура'!L670+'Ведомственная структура'!L710+'Ведомственная структура'!L759</f>
        <v>352000</v>
      </c>
      <c r="M39" s="39" t="e">
        <f>'Ведомственная структура'!#REF!+'Ведомственная структура'!#REF!+'Ведомственная структура'!#REF!</f>
        <v>#REF!</v>
      </c>
      <c r="N39" s="39" t="e">
        <f>'Ведомственная структура'!#REF!+'Ведомственная структура'!#REF!</f>
        <v>#REF!</v>
      </c>
      <c r="O39" s="39" t="e">
        <f>'Ведомственная структура'!#REF!+'Ведомственная структура'!#REF!</f>
        <v>#REF!</v>
      </c>
      <c r="P39" s="39" t="e">
        <f>'Ведомственная структура'!#REF!+'Ведомственная структура'!#REF!</f>
        <v>#REF!</v>
      </c>
      <c r="Q39" s="39">
        <f>'Ведомственная структура'!M616+'Ведомственная структура'!M670+'Ведомственная структура'!M710+'Ведомственная структура'!M759</f>
        <v>0</v>
      </c>
      <c r="R39" s="39">
        <f>'Ведомственная структура'!N616+'Ведомственная структура'!N670+'Ведомственная структура'!N710+'Ведомственная структура'!N759</f>
        <v>352000</v>
      </c>
      <c r="S39" s="39">
        <f>'Ведомственная структура'!O479+'Ведомственная структура'!O616+'Ведомственная структура'!O670+'Ведомственная структура'!O710+'Ведомственная структура'!O759</f>
        <v>5168550</v>
      </c>
      <c r="T39" s="39" t="e">
        <f>'Ведомственная структура'!#REF!+'Ведомственная структура'!#REF!</f>
        <v>#REF!</v>
      </c>
      <c r="U39" s="39" t="e">
        <f>'Ведомственная структура'!#REF!+'Ведомственная структура'!#REF!</f>
        <v>#REF!</v>
      </c>
      <c r="V39" s="39">
        <f>'Ведомственная структура'!P616+'Ведомственная структура'!P670+'Ведомственная структура'!P710+'Ведомственная структура'!P759</f>
        <v>0</v>
      </c>
      <c r="W39" s="39">
        <f>'Ведомственная структура'!Q616+'Ведомственная структура'!Q670+'Ведомственная структура'!Q710+'Ведомственная структура'!Q759</f>
        <v>5168550</v>
      </c>
      <c r="X39" s="39">
        <f>'Ведомственная структура'!R479+'Ведомственная структура'!R616+'Ведомственная структура'!R670+'Ведомственная структура'!R710+'Ведомственная структура'!R759</f>
        <v>3228550</v>
      </c>
      <c r="Y39" s="39">
        <f>'Ведомственная структура'!S479+'Ведомственная структура'!S616+'Ведомственная структура'!S670+'Ведомственная структура'!S710+'Ведомственная структура'!S759</f>
        <v>0</v>
      </c>
      <c r="Z39" s="39">
        <f>'Ведомственная структура'!R479+'Ведомственная структура'!R616+'Ведомственная структура'!R670+'Ведомственная структура'!R710+'Ведомственная структура'!R759</f>
        <v>3228550</v>
      </c>
    </row>
    <row r="40" spans="1:26" x14ac:dyDescent="0.2">
      <c r="A40" s="34" t="s">
        <v>201</v>
      </c>
      <c r="B40" s="12" t="s">
        <v>70</v>
      </c>
      <c r="C40" s="19"/>
      <c r="D40" s="384" t="e">
        <f t="shared" ref="D40:Z40" si="10">D41</f>
        <v>#REF!</v>
      </c>
      <c r="E40" s="384" t="e">
        <f t="shared" si="10"/>
        <v>#REF!</v>
      </c>
      <c r="F40" s="384" t="e">
        <f t="shared" si="10"/>
        <v>#REF!</v>
      </c>
      <c r="G40" s="384" t="e">
        <f t="shared" si="10"/>
        <v>#REF!</v>
      </c>
      <c r="H40" s="384" t="e">
        <f t="shared" si="10"/>
        <v>#REF!</v>
      </c>
      <c r="I40" s="384" t="e">
        <f t="shared" si="10"/>
        <v>#REF!</v>
      </c>
      <c r="J40" s="384" t="e">
        <f t="shared" si="10"/>
        <v>#REF!</v>
      </c>
      <c r="K40" s="384" t="e">
        <f t="shared" si="10"/>
        <v>#REF!</v>
      </c>
      <c r="L40" s="384">
        <f t="shared" si="10"/>
        <v>2506402</v>
      </c>
      <c r="M40" s="384" t="e">
        <f t="shared" si="10"/>
        <v>#REF!</v>
      </c>
      <c r="N40" s="384" t="e">
        <f t="shared" si="10"/>
        <v>#REF!</v>
      </c>
      <c r="O40" s="384" t="e">
        <f t="shared" si="10"/>
        <v>#REF!</v>
      </c>
      <c r="P40" s="384" t="e">
        <f t="shared" si="10"/>
        <v>#REF!</v>
      </c>
      <c r="Q40" s="384">
        <f t="shared" si="10"/>
        <v>0</v>
      </c>
      <c r="R40" s="384">
        <f t="shared" si="10"/>
        <v>2506402</v>
      </c>
      <c r="S40" s="384">
        <f t="shared" si="10"/>
        <v>7738776.9699999997</v>
      </c>
      <c r="T40" s="384" t="e">
        <f t="shared" si="10"/>
        <v>#REF!</v>
      </c>
      <c r="U40" s="384" t="e">
        <f t="shared" si="10"/>
        <v>#REF!</v>
      </c>
      <c r="V40" s="384">
        <f t="shared" si="10"/>
        <v>0</v>
      </c>
      <c r="W40" s="384">
        <f t="shared" si="10"/>
        <v>7738776.9699999997</v>
      </c>
      <c r="X40" s="384">
        <f t="shared" si="10"/>
        <v>9119992.4900000002</v>
      </c>
      <c r="Y40" s="384">
        <f t="shared" si="10"/>
        <v>0</v>
      </c>
      <c r="Z40" s="384">
        <f t="shared" si="10"/>
        <v>9119992.4900000002</v>
      </c>
    </row>
    <row r="41" spans="1:26" x14ac:dyDescent="0.2">
      <c r="A41" s="33" t="s">
        <v>200</v>
      </c>
      <c r="B41" s="9" t="s">
        <v>70</v>
      </c>
      <c r="C41" s="10" t="s">
        <v>73</v>
      </c>
      <c r="D41" s="39" t="e">
        <f>'Ведомственная структура'!#REF!</f>
        <v>#REF!</v>
      </c>
      <c r="E41" s="39" t="e">
        <f>'Ведомственная структура'!#REF!</f>
        <v>#REF!</v>
      </c>
      <c r="F41" s="39" t="e">
        <f>'Ведомственная структура'!#REF!</f>
        <v>#REF!</v>
      </c>
      <c r="G41" s="39" t="e">
        <f>'Ведомственная структура'!#REF!</f>
        <v>#REF!</v>
      </c>
      <c r="H41" s="39" t="e">
        <f>'Ведомственная структура'!#REF!</f>
        <v>#REF!</v>
      </c>
      <c r="I41" s="39" t="e">
        <f>'Ведомственная структура'!#REF!</f>
        <v>#REF!</v>
      </c>
      <c r="J41" s="39" t="e">
        <f>'Ведомственная структура'!#REF!</f>
        <v>#REF!</v>
      </c>
      <c r="K41" s="39" t="e">
        <f>'Ведомственная структура'!#REF!</f>
        <v>#REF!</v>
      </c>
      <c r="L41" s="39">
        <f>'Ведомственная структура'!L485</f>
        <v>2506402</v>
      </c>
      <c r="M41" s="39" t="e">
        <f>'Ведомственная структура'!#REF!</f>
        <v>#REF!</v>
      </c>
      <c r="N41" s="39" t="e">
        <f>'Ведомственная структура'!#REF!</f>
        <v>#REF!</v>
      </c>
      <c r="O41" s="39" t="e">
        <f>'Ведомственная структура'!#REF!</f>
        <v>#REF!</v>
      </c>
      <c r="P41" s="39" t="e">
        <f>'Ведомственная структура'!#REF!</f>
        <v>#REF!</v>
      </c>
      <c r="Q41" s="39">
        <f>'Ведомственная структура'!M485</f>
        <v>0</v>
      </c>
      <c r="R41" s="39">
        <f>'Ведомственная структура'!N485</f>
        <v>2506402</v>
      </c>
      <c r="S41" s="39">
        <f>'Ведомственная структура'!O485</f>
        <v>7738776.9699999997</v>
      </c>
      <c r="T41" s="39" t="e">
        <f>'Ведомственная структура'!#REF!</f>
        <v>#REF!</v>
      </c>
      <c r="U41" s="39" t="e">
        <f>'Ведомственная структура'!#REF!</f>
        <v>#REF!</v>
      </c>
      <c r="V41" s="39">
        <f>'Ведомственная структура'!P485</f>
        <v>0</v>
      </c>
      <c r="W41" s="39">
        <f>'Ведомственная структура'!Q485</f>
        <v>7738776.9699999997</v>
      </c>
      <c r="X41" s="39">
        <f>'Ведомственная структура'!R485</f>
        <v>9119992.4900000002</v>
      </c>
      <c r="Y41" s="39">
        <f>'Ведомственная структура'!S485</f>
        <v>0</v>
      </c>
      <c r="Z41" s="39">
        <f>'Ведомственная структура'!R485</f>
        <v>9119992.4900000002</v>
      </c>
    </row>
    <row r="42" spans="1:26" x14ac:dyDescent="0.2">
      <c r="A42" s="23" t="s">
        <v>78</v>
      </c>
      <c r="B42" s="12" t="s">
        <v>74</v>
      </c>
      <c r="C42" s="10"/>
      <c r="D42" s="40" t="e">
        <f t="shared" ref="D42:T42" si="11">SUM(D43:D48)</f>
        <v>#REF!</v>
      </c>
      <c r="E42" s="40" t="e">
        <f t="shared" si="11"/>
        <v>#REF!</v>
      </c>
      <c r="F42" s="40" t="e">
        <f t="shared" si="11"/>
        <v>#REF!</v>
      </c>
      <c r="G42" s="40" t="e">
        <f t="shared" si="11"/>
        <v>#REF!</v>
      </c>
      <c r="H42" s="40" t="e">
        <f t="shared" si="11"/>
        <v>#REF!</v>
      </c>
      <c r="I42" s="40" t="e">
        <f t="shared" si="11"/>
        <v>#REF!</v>
      </c>
      <c r="J42" s="40" t="e">
        <f t="shared" si="11"/>
        <v>#REF!</v>
      </c>
      <c r="K42" s="40" t="e">
        <f>SUM(K43:K48)</f>
        <v>#REF!</v>
      </c>
      <c r="L42" s="40">
        <f>SUM(L43:L48)</f>
        <v>1303694724.2500002</v>
      </c>
      <c r="M42" s="40" t="e">
        <f t="shared" si="11"/>
        <v>#REF!</v>
      </c>
      <c r="N42" s="40" t="e">
        <f t="shared" si="11"/>
        <v>#REF!</v>
      </c>
      <c r="O42" s="40" t="e">
        <f t="shared" si="11"/>
        <v>#REF!</v>
      </c>
      <c r="P42" s="40" t="e">
        <f>SUM(P43:P48)</f>
        <v>#REF!</v>
      </c>
      <c r="Q42" s="40">
        <f>SUM(Q43:Q48)</f>
        <v>0</v>
      </c>
      <c r="R42" s="40">
        <f>SUM(R43:R48)</f>
        <v>1303694724.2500002</v>
      </c>
      <c r="S42" s="40">
        <f>SUM(S43:S48)</f>
        <v>1333947683.9699998</v>
      </c>
      <c r="T42" s="40" t="e">
        <f t="shared" si="11"/>
        <v>#REF!</v>
      </c>
      <c r="U42" s="40" t="e">
        <f t="shared" ref="U42:Z42" si="12">SUM(U43:U48)</f>
        <v>#REF!</v>
      </c>
      <c r="V42" s="40">
        <f t="shared" si="12"/>
        <v>5.8207660913467407E-11</v>
      </c>
      <c r="W42" s="40">
        <f t="shared" si="12"/>
        <v>1333947683.9699998</v>
      </c>
      <c r="X42" s="40">
        <f t="shared" si="12"/>
        <v>1378618651.1199999</v>
      </c>
      <c r="Y42" s="40">
        <f t="shared" si="12"/>
        <v>0</v>
      </c>
      <c r="Z42" s="40">
        <f t="shared" si="12"/>
        <v>1378618651.1199999</v>
      </c>
    </row>
    <row r="43" spans="1:26" x14ac:dyDescent="0.2">
      <c r="A43" s="22" t="s">
        <v>147</v>
      </c>
      <c r="B43" s="9" t="s">
        <v>74</v>
      </c>
      <c r="C43" s="10" t="s">
        <v>69</v>
      </c>
      <c r="D43" s="41" t="e">
        <f>'Ведомственная структура'!#REF!</f>
        <v>#REF!</v>
      </c>
      <c r="E43" s="41" t="e">
        <f>'Ведомственная структура'!#REF!</f>
        <v>#REF!</v>
      </c>
      <c r="F43" s="41" t="e">
        <f>'Ведомственная структура'!#REF!</f>
        <v>#REF!</v>
      </c>
      <c r="G43" s="41" t="e">
        <f>'Ведомственная структура'!#REF!</f>
        <v>#REF!</v>
      </c>
      <c r="H43" s="41" t="e">
        <f>'Ведомственная структура'!#REF!</f>
        <v>#REF!</v>
      </c>
      <c r="I43" s="41" t="e">
        <f>'Ведомственная структура'!#REF!</f>
        <v>#REF!</v>
      </c>
      <c r="J43" s="41" t="e">
        <f>'Ведомственная структура'!#REF!</f>
        <v>#REF!</v>
      </c>
      <c r="K43" s="41" t="e">
        <f>'Ведомственная структура'!#REF!</f>
        <v>#REF!</v>
      </c>
      <c r="L43" s="41">
        <f>'Ведомственная структура'!L16</f>
        <v>318841500</v>
      </c>
      <c r="M43" s="41" t="e">
        <f>'Ведомственная структура'!#REF!</f>
        <v>#REF!</v>
      </c>
      <c r="N43" s="41" t="e">
        <f>'Ведомственная структура'!#REF!</f>
        <v>#REF!</v>
      </c>
      <c r="O43" s="41" t="e">
        <f>'Ведомственная структура'!#REF!</f>
        <v>#REF!</v>
      </c>
      <c r="P43" s="41" t="e">
        <f>'Ведомственная структура'!#REF!</f>
        <v>#REF!</v>
      </c>
      <c r="Q43" s="41">
        <f>'Ведомственная структура'!M16</f>
        <v>0</v>
      </c>
      <c r="R43" s="41">
        <f>'Ведомственная структура'!N16</f>
        <v>318841500</v>
      </c>
      <c r="S43" s="41">
        <f>'Ведомственная структура'!O16</f>
        <v>328107509</v>
      </c>
      <c r="T43" s="41" t="e">
        <f>'Ведомственная структура'!#REF!</f>
        <v>#REF!</v>
      </c>
      <c r="U43" s="41" t="e">
        <f>'Ведомственная структура'!#REF!</f>
        <v>#REF!</v>
      </c>
      <c r="V43" s="41">
        <f>'Ведомственная структура'!P16</f>
        <v>0</v>
      </c>
      <c r="W43" s="41">
        <f>'Ведомственная структура'!Q16</f>
        <v>328107509</v>
      </c>
      <c r="X43" s="41">
        <f>'Ведомственная структура'!R16</f>
        <v>340856983</v>
      </c>
      <c r="Y43" s="41">
        <f>'Ведомственная структура'!S16</f>
        <v>0</v>
      </c>
      <c r="Z43" s="41">
        <f>'Ведомственная структура'!R16</f>
        <v>340856983</v>
      </c>
    </row>
    <row r="44" spans="1:26" x14ac:dyDescent="0.2">
      <c r="A44" s="22" t="s">
        <v>90</v>
      </c>
      <c r="B44" s="9" t="s">
        <v>74</v>
      </c>
      <c r="C44" s="10" t="s">
        <v>76</v>
      </c>
      <c r="D44" s="39" t="e">
        <f>'Ведомственная структура'!#REF!</f>
        <v>#REF!</v>
      </c>
      <c r="E44" s="39" t="e">
        <f>'Ведомственная структура'!#REF!</f>
        <v>#REF!</v>
      </c>
      <c r="F44" s="39" t="e">
        <f>'Ведомственная структура'!#REF!</f>
        <v>#REF!</v>
      </c>
      <c r="G44" s="39" t="e">
        <f>'Ведомственная структура'!#REF!</f>
        <v>#REF!</v>
      </c>
      <c r="H44" s="39" t="e">
        <f>'Ведомственная структура'!#REF!+'Ведомственная структура'!#REF!</f>
        <v>#REF!</v>
      </c>
      <c r="I44" s="39" t="e">
        <f>'Ведомственная структура'!#REF!+'Ведомственная структура'!#REF!</f>
        <v>#REF!</v>
      </c>
      <c r="J44" s="39" t="e">
        <f>'Ведомственная структура'!#REF!+'Ведомственная структура'!#REF!</f>
        <v>#REF!</v>
      </c>
      <c r="K44" s="39" t="e">
        <f>'Ведомственная структура'!#REF!+'Ведомственная структура'!#REF!</f>
        <v>#REF!</v>
      </c>
      <c r="L44" s="39">
        <f>'Ведомственная структура'!L33</f>
        <v>896505280.9000001</v>
      </c>
      <c r="M44" s="39" t="e">
        <f>'Ведомственная структура'!#REF!</f>
        <v>#REF!</v>
      </c>
      <c r="N44" s="39" t="e">
        <f>'Ведомственная структура'!#REF!</f>
        <v>#REF!</v>
      </c>
      <c r="O44" s="39" t="e">
        <f>'Ведомственная структура'!#REF!</f>
        <v>#REF!</v>
      </c>
      <c r="P44" s="39" t="e">
        <f>'Ведомственная структура'!#REF!</f>
        <v>#REF!</v>
      </c>
      <c r="Q44" s="39">
        <f>'Ведомственная структура'!M33</f>
        <v>0</v>
      </c>
      <c r="R44" s="39">
        <f>'Ведомственная структура'!N33</f>
        <v>896505280.9000001</v>
      </c>
      <c r="S44" s="39">
        <f>'Ведомственная структура'!O33</f>
        <v>914247077.48000002</v>
      </c>
      <c r="T44" s="39" t="e">
        <f>'Ведомственная структура'!#REF!</f>
        <v>#REF!</v>
      </c>
      <c r="U44" s="39" t="e">
        <f>'Ведомственная структура'!#REF!</f>
        <v>#REF!</v>
      </c>
      <c r="V44" s="39">
        <f>'Ведомственная структура'!P33</f>
        <v>0</v>
      </c>
      <c r="W44" s="39">
        <f>'Ведомственная структура'!Q33</f>
        <v>914247077.48000002</v>
      </c>
      <c r="X44" s="39">
        <f>'Ведомственная структура'!R33</f>
        <v>947108745.98000002</v>
      </c>
      <c r="Y44" s="39">
        <f>'Ведомственная структура'!S33</f>
        <v>0</v>
      </c>
      <c r="Z44" s="39">
        <f>'Ведомственная структура'!R33</f>
        <v>947108745.98000002</v>
      </c>
    </row>
    <row r="45" spans="1:26" x14ac:dyDescent="0.2">
      <c r="A45" s="17" t="s">
        <v>176</v>
      </c>
      <c r="B45" s="9" t="s">
        <v>74</v>
      </c>
      <c r="C45" s="10" t="s">
        <v>72</v>
      </c>
      <c r="D45" s="39" t="e">
        <f>'Ведомственная структура'!#REF!+'Ведомственная структура'!#REF!</f>
        <v>#REF!</v>
      </c>
      <c r="E45" s="39" t="e">
        <f>'Ведомственная структура'!#REF!+'Ведомственная структура'!#REF!</f>
        <v>#REF!</v>
      </c>
      <c r="F45" s="39" t="e">
        <f>'Ведомственная структура'!#REF!+'Ведомственная структура'!#REF!</f>
        <v>#REF!</v>
      </c>
      <c r="G45" s="39" t="e">
        <f>'Ведомственная структура'!#REF!+'Ведомственная структура'!#REF!</f>
        <v>#REF!</v>
      </c>
      <c r="H45" s="39" t="e">
        <f>'Ведомственная структура'!#REF!+'Ведомственная структура'!#REF!</f>
        <v>#REF!</v>
      </c>
      <c r="I45" s="39" t="e">
        <f>'Ведомственная структура'!#REF!+'Ведомственная структура'!#REF!</f>
        <v>#REF!</v>
      </c>
      <c r="J45" s="39" t="e">
        <f>'Ведомственная структура'!#REF!+'Ведомственная структура'!#REF!</f>
        <v>#REF!</v>
      </c>
      <c r="K45" s="39" t="e">
        <f>'Ведомственная структура'!#REF!+'Ведомственная структура'!#REF!</f>
        <v>#REF!</v>
      </c>
      <c r="L45" s="39">
        <f>'Ведомственная структура'!L56+'Ведомственная структура'!L501</f>
        <v>56757756.640000001</v>
      </c>
      <c r="M45" s="39" t="e">
        <f>'Ведомственная структура'!#REF!+'Ведомственная структура'!#REF!</f>
        <v>#REF!</v>
      </c>
      <c r="N45" s="39" t="e">
        <f>'Ведомственная структура'!#REF!+'Ведомственная структура'!#REF!</f>
        <v>#REF!</v>
      </c>
      <c r="O45" s="39" t="e">
        <f>'Ведомственная структура'!#REF!+'Ведомственная структура'!#REF!</f>
        <v>#REF!</v>
      </c>
      <c r="P45" s="39" t="e">
        <f>'Ведомственная структура'!#REF!+'Ведомственная структура'!#REF!</f>
        <v>#REF!</v>
      </c>
      <c r="Q45" s="39">
        <f>'Ведомственная структура'!M56+'Ведомственная структура'!M501</f>
        <v>0</v>
      </c>
      <c r="R45" s="39">
        <f>'Ведомственная структура'!N56+'Ведомственная структура'!N501</f>
        <v>56757756.640000001</v>
      </c>
      <c r="S45" s="39">
        <f>'Ведомственная структура'!O56+'Ведомственная структура'!O501</f>
        <v>57957242.109999999</v>
      </c>
      <c r="T45" s="39" t="e">
        <f>'Ведомственная структура'!#REF!+'Ведомственная структура'!#REF!</f>
        <v>#REF!</v>
      </c>
      <c r="U45" s="39" t="e">
        <f>'Ведомственная структура'!#REF!+'Ведомственная структура'!#REF!</f>
        <v>#REF!</v>
      </c>
      <c r="V45" s="39">
        <f>'Ведомственная структура'!P56+'Ведомственная структура'!P501</f>
        <v>5.8207660913467407E-11</v>
      </c>
      <c r="W45" s="39">
        <f>'Ведомственная структура'!Q56+'Ведомственная структура'!Q501</f>
        <v>57957242.109999999</v>
      </c>
      <c r="X45" s="39">
        <f>'Ведомственная структура'!R56+'Ведомственная структура'!R501</f>
        <v>56913371.770000003</v>
      </c>
      <c r="Y45" s="39">
        <f>'Ведомственная структура'!S56+'Ведомственная структура'!S501</f>
        <v>0</v>
      </c>
      <c r="Z45" s="39">
        <f>'Ведомственная структура'!R56+'Ведомственная структура'!R501</f>
        <v>56913371.770000003</v>
      </c>
    </row>
    <row r="46" spans="1:26" ht="25.5" x14ac:dyDescent="0.2">
      <c r="A46" s="17" t="s">
        <v>186</v>
      </c>
      <c r="B46" s="9" t="s">
        <v>74</v>
      </c>
      <c r="C46" s="10" t="s">
        <v>73</v>
      </c>
      <c r="D46" s="39" t="e">
        <f>'Ведомственная структура'!#REF!+'Ведомственная структура'!#REF!</f>
        <v>#REF!</v>
      </c>
      <c r="E46" s="39" t="e">
        <f>'Ведомственная структура'!#REF!+'Ведомственная структура'!#REF!</f>
        <v>#REF!</v>
      </c>
      <c r="F46" s="39" t="e">
        <f>'Ведомственная структура'!#REF!+'Ведомственная структура'!#REF!</f>
        <v>#REF!</v>
      </c>
      <c r="G46" s="39" t="e">
        <f>'Ведомственная структура'!#REF!+'Ведомственная структура'!#REF!</f>
        <v>#REF!</v>
      </c>
      <c r="H46" s="39" t="e">
        <f>'Ведомственная структура'!#REF!+'Ведомственная структура'!#REF!</f>
        <v>#REF!</v>
      </c>
      <c r="I46" s="39" t="e">
        <f>'Ведомственная структура'!#REF!+'Ведомственная структура'!#REF!</f>
        <v>#REF!</v>
      </c>
      <c r="J46" s="39" t="e">
        <f>'Ведомственная структура'!#REF!+'Ведомственная структура'!#REF!</f>
        <v>#REF!</v>
      </c>
      <c r="K46" s="39" t="e">
        <f>'Ведомственная структура'!#REF!+'Ведомственная структура'!#REF!</f>
        <v>#REF!</v>
      </c>
      <c r="L46" s="39">
        <f>'Ведомственная структура'!L142+'Ведомственная структура'!L312</f>
        <v>0</v>
      </c>
      <c r="M46" s="39" t="e">
        <f>'Ведомственная структура'!#REF!+'Ведомственная структура'!#REF!</f>
        <v>#REF!</v>
      </c>
      <c r="N46" s="39" t="e">
        <f>'Ведомственная структура'!#REF!+'Ведомственная структура'!#REF!</f>
        <v>#REF!</v>
      </c>
      <c r="O46" s="39" t="e">
        <f>'Ведомственная структура'!#REF!+'Ведомственная структура'!#REF!</f>
        <v>#REF!</v>
      </c>
      <c r="P46" s="39" t="e">
        <f>'Ведомственная структура'!#REF!+'Ведомственная структура'!#REF!</f>
        <v>#REF!</v>
      </c>
      <c r="Q46" s="39">
        <f>'Ведомственная структура'!M312</f>
        <v>0</v>
      </c>
      <c r="R46" s="39">
        <f>'Ведомственная структура'!N312</f>
        <v>0</v>
      </c>
      <c r="S46" s="39">
        <f>'Ведомственная структура'!O142+'Ведомственная структура'!O312</f>
        <v>54000</v>
      </c>
      <c r="T46" s="39" t="e">
        <f>'Ведомственная структура'!#REF!+'Ведомственная структура'!#REF!</f>
        <v>#REF!</v>
      </c>
      <c r="U46" s="39" t="e">
        <f>'Ведомственная структура'!#REF!+'Ведомственная структура'!#REF!</f>
        <v>#REF!</v>
      </c>
      <c r="V46" s="39">
        <f>'Ведомственная структура'!P312</f>
        <v>0</v>
      </c>
      <c r="W46" s="39">
        <f>'Ведомственная структура'!Q312</f>
        <v>54000</v>
      </c>
      <c r="X46" s="39">
        <f>'Ведомственная структура'!R142+'Ведомственная структура'!R312</f>
        <v>39770</v>
      </c>
      <c r="Y46" s="39">
        <f>'Ведомственная структура'!S142+'Ведомственная структура'!S312</f>
        <v>0</v>
      </c>
      <c r="Z46" s="39">
        <f>'Ведомственная структура'!R142+'Ведомственная структура'!R312</f>
        <v>39770</v>
      </c>
    </row>
    <row r="47" spans="1:26" x14ac:dyDescent="0.2">
      <c r="A47" s="22" t="s">
        <v>175</v>
      </c>
      <c r="B47" s="9" t="s">
        <v>74</v>
      </c>
      <c r="C47" s="10" t="s">
        <v>74</v>
      </c>
      <c r="D47" s="39" t="e">
        <f>'Ведомственная структура'!#REF!+'Ведомственная структура'!#REF!+'Ведомственная структура'!#REF!</f>
        <v>#REF!</v>
      </c>
      <c r="E47" s="39" t="e">
        <f>'Ведомственная структура'!#REF!+'Ведомственная структура'!#REF!+'Ведомственная структура'!#REF!</f>
        <v>#REF!</v>
      </c>
      <c r="F47" s="39" t="e">
        <f>'Ведомственная структура'!#REF!+'Ведомственная структура'!#REF!+'Ведомственная структура'!#REF!</f>
        <v>#REF!</v>
      </c>
      <c r="G47" s="39" t="e">
        <f>'Ведомственная структура'!#REF!+'Ведомственная структура'!#REF!+'Ведомственная структура'!#REF!</f>
        <v>#REF!</v>
      </c>
      <c r="H47" s="39" t="e">
        <f>'Ведомственная структура'!#REF!+'Ведомственная структура'!#REF!+'Ведомственная структура'!#REF!</f>
        <v>#REF!</v>
      </c>
      <c r="I47" s="39" t="e">
        <f>'Ведомственная структура'!#REF!+'Ведомственная структура'!#REF!+'Ведомственная структура'!#REF!</f>
        <v>#REF!</v>
      </c>
      <c r="J47" s="39" t="e">
        <f>'Ведомственная структура'!#REF!+'Ведомственная структура'!#REF!+'Ведомственная структура'!#REF!</f>
        <v>#REF!</v>
      </c>
      <c r="K47" s="39" t="e">
        <f>'Ведомственная структура'!#REF!+'Ведомственная структура'!#REF!+'Ведомственная структура'!#REF!</f>
        <v>#REF!</v>
      </c>
      <c r="L47" s="39">
        <f>'Ведомственная структура'!L77+'Ведомственная структура'!L317+'Ведомственная структура'!L513</f>
        <v>4039507.08</v>
      </c>
      <c r="M47" s="39" t="e">
        <f>'Ведомственная структура'!#REF!+'Ведомственная структура'!#REF!+'Ведомственная структура'!#REF!</f>
        <v>#REF!</v>
      </c>
      <c r="N47" s="39" t="e">
        <f>'Ведомственная структура'!#REF!+'Ведомственная структура'!#REF!+'Ведомственная структура'!#REF!</f>
        <v>#REF!</v>
      </c>
      <c r="O47" s="39" t="e">
        <f>'Ведомственная структура'!#REF!+'Ведомственная структура'!#REF!+'Ведомственная структура'!#REF!</f>
        <v>#REF!</v>
      </c>
      <c r="P47" s="39" t="e">
        <f>'Ведомственная структура'!#REF!+'Ведомственная структура'!#REF!+'Ведомственная структура'!#REF!</f>
        <v>#REF!</v>
      </c>
      <c r="Q47" s="39">
        <f>'Ведомственная структура'!M317+'Ведомственная структура'!M77</f>
        <v>0</v>
      </c>
      <c r="R47" s="39">
        <f>'Ведомственная структура'!N317+'Ведомственная структура'!N77</f>
        <v>4039507.08</v>
      </c>
      <c r="S47" s="39">
        <f>'Ведомственная структура'!O77+'Ведомственная структура'!O317+'Ведомственная структура'!O513</f>
        <v>5787768.8399999999</v>
      </c>
      <c r="T47" s="39" t="e">
        <f>'Ведомственная структура'!#REF!+'Ведомственная структура'!#REF!+'Ведомственная структура'!#REF!</f>
        <v>#REF!</v>
      </c>
      <c r="U47" s="39" t="e">
        <f>'Ведомственная структура'!#REF!+'Ведомственная структура'!#REF!+'Ведомственная структура'!#REF!</f>
        <v>#REF!</v>
      </c>
      <c r="V47" s="39">
        <f>'Ведомственная структура'!P317+'Ведомственная структура'!P77+'Ведомственная структура'!P513</f>
        <v>0</v>
      </c>
      <c r="W47" s="39">
        <f>'Ведомственная структура'!Q317+'Ведомственная структура'!Q77+'Ведомственная структура'!Q513</f>
        <v>5787768.8399999999</v>
      </c>
      <c r="X47" s="39">
        <f>'Ведомственная структура'!R77+'Ведомственная структура'!R317+'Ведомственная структура'!R513</f>
        <v>5787768.8399999999</v>
      </c>
      <c r="Y47" s="39">
        <f>'Ведомственная структура'!S77+'Ведомственная структура'!S317+'Ведомственная структура'!S513</f>
        <v>0</v>
      </c>
      <c r="Z47" s="39">
        <f>'Ведомственная структура'!R77+'Ведомственная структура'!R317+'Ведомственная структура'!R513</f>
        <v>5787768.8399999999</v>
      </c>
    </row>
    <row r="48" spans="1:26" x14ac:dyDescent="0.2">
      <c r="A48" s="22" t="s">
        <v>91</v>
      </c>
      <c r="B48" s="9" t="s">
        <v>74</v>
      </c>
      <c r="C48" s="10" t="s">
        <v>86</v>
      </c>
      <c r="D48" s="39" t="e">
        <f>'Ведомственная структура'!#REF!+'Ведомственная структура'!#REF!</f>
        <v>#REF!</v>
      </c>
      <c r="E48" s="39" t="e">
        <f>'Ведомственная структура'!#REF!+'Ведомственная структура'!#REF!</f>
        <v>#REF!</v>
      </c>
      <c r="F48" s="39" t="e">
        <f>'Ведомственная структура'!#REF!+'Ведомственная структура'!#REF!</f>
        <v>#REF!</v>
      </c>
      <c r="G48" s="39" t="e">
        <f>'Ведомственная структура'!#REF!+'Ведомственная структура'!#REF!</f>
        <v>#REF!</v>
      </c>
      <c r="H48" s="39" t="e">
        <f>'Ведомственная структура'!#REF!+'Ведомственная структура'!#REF!</f>
        <v>#REF!</v>
      </c>
      <c r="I48" s="39" t="e">
        <f>'Ведомственная структура'!#REF!+'Ведомственная структура'!#REF!</f>
        <v>#REF!</v>
      </c>
      <c r="J48" s="39" t="e">
        <f>'Ведомственная структура'!#REF!+'Ведомственная структура'!#REF!</f>
        <v>#REF!</v>
      </c>
      <c r="K48" s="39" t="e">
        <f>'Ведомственная структура'!#REF!+'Ведомственная структура'!#REF!</f>
        <v>#REF!</v>
      </c>
      <c r="L48" s="39">
        <f>'Ведомственная структура'!L87+'Ведомственная структура'!L322</f>
        <v>27550679.629999999</v>
      </c>
      <c r="M48" s="39" t="e">
        <f>'Ведомственная структура'!#REF!+'Ведомственная структура'!#REF!</f>
        <v>#REF!</v>
      </c>
      <c r="N48" s="39" t="e">
        <f>'Ведомственная структура'!#REF!+'Ведомственная структура'!#REF!</f>
        <v>#REF!</v>
      </c>
      <c r="O48" s="39" t="e">
        <f>'Ведомственная структура'!#REF!+'Ведомственная структура'!#REF!</f>
        <v>#REF!</v>
      </c>
      <c r="P48" s="39" t="e">
        <f>'Ведомственная структура'!#REF!+'Ведомственная структура'!#REF!</f>
        <v>#REF!</v>
      </c>
      <c r="Q48" s="39">
        <f>'Ведомственная структура'!M87</f>
        <v>0</v>
      </c>
      <c r="R48" s="39">
        <f>'Ведомственная структура'!N87</f>
        <v>27550679.629999999</v>
      </c>
      <c r="S48" s="39">
        <f>'Ведомственная структура'!O87+'Ведомственная структура'!O322</f>
        <v>27794086.539999999</v>
      </c>
      <c r="T48" s="39" t="e">
        <f>'Ведомственная структура'!#REF!+'Ведомственная структура'!#REF!</f>
        <v>#REF!</v>
      </c>
      <c r="U48" s="39" t="e">
        <f>'Ведомственная структура'!#REF!+'Ведомственная структура'!#REF!</f>
        <v>#REF!</v>
      </c>
      <c r="V48" s="39">
        <f>'Ведомственная структура'!P87+'Ведомственная структура'!P322</f>
        <v>0</v>
      </c>
      <c r="W48" s="39">
        <f>'Ведомственная структура'!Q87+'Ведомственная структура'!Q322</f>
        <v>27794086.539999999</v>
      </c>
      <c r="X48" s="39">
        <f>'Ведомственная структура'!R87+'Ведомственная структура'!R322</f>
        <v>27912011.530000001</v>
      </c>
      <c r="Y48" s="39">
        <f>'Ведомственная структура'!S87+'Ведомственная структура'!S322</f>
        <v>0</v>
      </c>
      <c r="Z48" s="39">
        <f>'Ведомственная структура'!R87+'Ведомственная структура'!R322</f>
        <v>27912011.530000001</v>
      </c>
    </row>
    <row r="49" spans="1:26" x14ac:dyDescent="0.2">
      <c r="A49" s="23" t="s">
        <v>36</v>
      </c>
      <c r="B49" s="12" t="s">
        <v>75</v>
      </c>
      <c r="C49" s="10"/>
      <c r="D49" s="40" t="e">
        <f t="shared" ref="D49:T49" si="13">SUM(D50:D51)</f>
        <v>#REF!</v>
      </c>
      <c r="E49" s="40" t="e">
        <f t="shared" si="13"/>
        <v>#REF!</v>
      </c>
      <c r="F49" s="40" t="e">
        <f t="shared" si="13"/>
        <v>#REF!</v>
      </c>
      <c r="G49" s="40" t="e">
        <f t="shared" si="13"/>
        <v>#REF!</v>
      </c>
      <c r="H49" s="40" t="e">
        <f t="shared" si="13"/>
        <v>#REF!</v>
      </c>
      <c r="I49" s="40" t="e">
        <f t="shared" si="13"/>
        <v>#REF!</v>
      </c>
      <c r="J49" s="40" t="e">
        <f t="shared" si="13"/>
        <v>#REF!</v>
      </c>
      <c r="K49" s="40" t="e">
        <f>SUM(K50:K51)</f>
        <v>#REF!</v>
      </c>
      <c r="L49" s="40">
        <f>SUM(L50:L51)</f>
        <v>200587785.10999998</v>
      </c>
      <c r="M49" s="40" t="e">
        <f t="shared" si="13"/>
        <v>#REF!</v>
      </c>
      <c r="N49" s="40" t="e">
        <f t="shared" si="13"/>
        <v>#REF!</v>
      </c>
      <c r="O49" s="40" t="e">
        <f t="shared" si="13"/>
        <v>#REF!</v>
      </c>
      <c r="P49" s="40" t="e">
        <f>SUM(P50:P51)</f>
        <v>#REF!</v>
      </c>
      <c r="Q49" s="40">
        <f>SUM(Q50:Q51)</f>
        <v>0</v>
      </c>
      <c r="R49" s="40">
        <f>SUM(R50:R51)</f>
        <v>200587785.10999998</v>
      </c>
      <c r="S49" s="40">
        <f>SUM(S50:S51)</f>
        <v>200591189.02000001</v>
      </c>
      <c r="T49" s="40" t="e">
        <f t="shared" si="13"/>
        <v>#REF!</v>
      </c>
      <c r="U49" s="40" t="e">
        <f t="shared" ref="U49:Z49" si="14">SUM(U50:U51)</f>
        <v>#REF!</v>
      </c>
      <c r="V49" s="40">
        <f t="shared" si="14"/>
        <v>0</v>
      </c>
      <c r="W49" s="40">
        <f t="shared" si="14"/>
        <v>200591189.02000001</v>
      </c>
      <c r="X49" s="40">
        <f t="shared" si="14"/>
        <v>200350004.66</v>
      </c>
      <c r="Y49" s="40">
        <f t="shared" si="14"/>
        <v>0</v>
      </c>
      <c r="Z49" s="40">
        <f t="shared" si="14"/>
        <v>200350004.66</v>
      </c>
    </row>
    <row r="50" spans="1:26" x14ac:dyDescent="0.2">
      <c r="A50" s="22" t="s">
        <v>92</v>
      </c>
      <c r="B50" s="9" t="s">
        <v>75</v>
      </c>
      <c r="C50" s="10" t="s">
        <v>69</v>
      </c>
      <c r="D50" s="39" t="e">
        <f>'Ведомственная структура'!#REF!+'Ведомственная структура'!#REF!</f>
        <v>#REF!</v>
      </c>
      <c r="E50" s="39" t="e">
        <f>'Ведомственная структура'!#REF!+'Ведомственная структура'!#REF!</f>
        <v>#REF!</v>
      </c>
      <c r="F50" s="39" t="e">
        <f>'Ведомственная структура'!#REF!+'Ведомственная структура'!#REF!</f>
        <v>#REF!</v>
      </c>
      <c r="G50" s="39" t="e">
        <f>'Ведомственная структура'!#REF!+'Ведомственная структура'!#REF!</f>
        <v>#REF!</v>
      </c>
      <c r="H50" s="39" t="e">
        <f>'Ведомственная структура'!#REF!+'Ведомственная структура'!#REF!</f>
        <v>#REF!</v>
      </c>
      <c r="I50" s="39" t="e">
        <f>'Ведомственная структура'!#REF!+'Ведомственная структура'!#REF!</f>
        <v>#REF!</v>
      </c>
      <c r="J50" s="39" t="e">
        <f>'Ведомственная структура'!#REF!+'Ведомственная структура'!#REF!</f>
        <v>#REF!</v>
      </c>
      <c r="K50" s="39" t="e">
        <f>'Ведомственная структура'!#REF!+'Ведомственная структура'!#REF!</f>
        <v>#REF!</v>
      </c>
      <c r="L50" s="39">
        <f>'Ведомственная структура'!L520+'Ведомственная структура'!L328</f>
        <v>193507380.44999999</v>
      </c>
      <c r="M50" s="39" t="e">
        <f>'Ведомственная структура'!#REF!+'Ведомственная структура'!#REF!</f>
        <v>#REF!</v>
      </c>
      <c r="N50" s="39" t="e">
        <f>'Ведомственная структура'!#REF!+'Ведомственная структура'!#REF!</f>
        <v>#REF!</v>
      </c>
      <c r="O50" s="39" t="e">
        <f>'Ведомственная структура'!#REF!+'Ведомственная структура'!#REF!</f>
        <v>#REF!</v>
      </c>
      <c r="P50" s="39" t="e">
        <f>'Ведомственная структура'!#REF!+'Ведомственная структура'!#REF!</f>
        <v>#REF!</v>
      </c>
      <c r="Q50" s="39">
        <f>'Ведомственная структура'!M520</f>
        <v>0</v>
      </c>
      <c r="R50" s="39">
        <f>'Ведомственная структура'!N520</f>
        <v>193507380.44999999</v>
      </c>
      <c r="S50" s="39">
        <f>'Ведомственная структура'!O520+'Ведомственная структура'!O328</f>
        <v>193510784.36000001</v>
      </c>
      <c r="T50" s="39" t="e">
        <f>'Ведомственная структура'!#REF!+'Ведомственная структура'!#REF!</f>
        <v>#REF!</v>
      </c>
      <c r="U50" s="39" t="e">
        <f>'Ведомственная структура'!#REF!+'Ведомственная структура'!#REF!</f>
        <v>#REF!</v>
      </c>
      <c r="V50" s="39">
        <f>'Ведомственная структура'!P520</f>
        <v>0</v>
      </c>
      <c r="W50" s="39">
        <f>'Ведомственная структура'!Q520</f>
        <v>193510784.36000001</v>
      </c>
      <c r="X50" s="39">
        <f>'Ведомственная структура'!R520+'Ведомственная структура'!R328</f>
        <v>193269600</v>
      </c>
      <c r="Y50" s="39">
        <f>'Ведомственная структура'!S520+'Ведомственная структура'!S328</f>
        <v>0</v>
      </c>
      <c r="Z50" s="39">
        <f>'Ведомственная структура'!R520+'Ведомственная структура'!R328</f>
        <v>193269600</v>
      </c>
    </row>
    <row r="51" spans="1:26" x14ac:dyDescent="0.2">
      <c r="A51" s="22" t="s">
        <v>41</v>
      </c>
      <c r="B51" s="9" t="s">
        <v>75</v>
      </c>
      <c r="C51" s="10" t="s">
        <v>71</v>
      </c>
      <c r="D51" s="39" t="e">
        <f>'Ведомственная структура'!#REF!</f>
        <v>#REF!</v>
      </c>
      <c r="E51" s="39" t="e">
        <f>'Ведомственная структура'!#REF!</f>
        <v>#REF!</v>
      </c>
      <c r="F51" s="39" t="e">
        <f>'Ведомственная структура'!#REF!</f>
        <v>#REF!</v>
      </c>
      <c r="G51" s="39" t="e">
        <f>'Ведомственная структура'!#REF!</f>
        <v>#REF!</v>
      </c>
      <c r="H51" s="39" t="e">
        <f>'Ведомственная структура'!#REF!</f>
        <v>#REF!</v>
      </c>
      <c r="I51" s="39" t="e">
        <f>'Ведомственная структура'!#REF!</f>
        <v>#REF!</v>
      </c>
      <c r="J51" s="39" t="e">
        <f>'Ведомственная структура'!#REF!</f>
        <v>#REF!</v>
      </c>
      <c r="K51" s="39" t="e">
        <f>'Ведомственная структура'!#REF!</f>
        <v>#REF!</v>
      </c>
      <c r="L51" s="39">
        <f>'Ведомственная структура'!L554</f>
        <v>7080404.6600000001</v>
      </c>
      <c r="M51" s="39" t="e">
        <f>'Ведомственная структура'!#REF!</f>
        <v>#REF!</v>
      </c>
      <c r="N51" s="39" t="e">
        <f>'Ведомственная структура'!#REF!</f>
        <v>#REF!</v>
      </c>
      <c r="O51" s="39" t="e">
        <f>'Ведомственная структура'!#REF!</f>
        <v>#REF!</v>
      </c>
      <c r="P51" s="39" t="e">
        <f>'Ведомственная структура'!#REF!</f>
        <v>#REF!</v>
      </c>
      <c r="Q51" s="39">
        <f>'Ведомственная структура'!M554</f>
        <v>0</v>
      </c>
      <c r="R51" s="39">
        <f>'Ведомственная структура'!N554</f>
        <v>7080404.6600000001</v>
      </c>
      <c r="S51" s="39">
        <f>'Ведомственная структура'!O554</f>
        <v>7080404.6600000001</v>
      </c>
      <c r="T51" s="39" t="e">
        <f>'Ведомственная структура'!#REF!</f>
        <v>#REF!</v>
      </c>
      <c r="U51" s="39" t="e">
        <f>'Ведомственная структура'!#REF!</f>
        <v>#REF!</v>
      </c>
      <c r="V51" s="39">
        <f>'Ведомственная структура'!P554</f>
        <v>0</v>
      </c>
      <c r="W51" s="39">
        <f>'Ведомственная структура'!Q554</f>
        <v>7080404.6600000001</v>
      </c>
      <c r="X51" s="39">
        <f>'Ведомственная структура'!R554</f>
        <v>7080404.6600000001</v>
      </c>
      <c r="Y51" s="39">
        <f>'Ведомственная структура'!S554</f>
        <v>0</v>
      </c>
      <c r="Z51" s="39">
        <f>'Ведомственная структура'!R554</f>
        <v>7080404.6600000001</v>
      </c>
    </row>
    <row r="52" spans="1:26" x14ac:dyDescent="0.2">
      <c r="A52" s="23" t="s">
        <v>79</v>
      </c>
      <c r="B52" s="12" t="s">
        <v>88</v>
      </c>
      <c r="C52" s="10"/>
      <c r="D52" s="385" t="e">
        <f t="shared" ref="D52:T52" si="15">SUM(D53:D57)</f>
        <v>#REF!</v>
      </c>
      <c r="E52" s="385" t="e">
        <f t="shared" si="15"/>
        <v>#REF!</v>
      </c>
      <c r="F52" s="385" t="e">
        <f t="shared" si="15"/>
        <v>#REF!</v>
      </c>
      <c r="G52" s="385" t="e">
        <f t="shared" si="15"/>
        <v>#REF!</v>
      </c>
      <c r="H52" s="385" t="e">
        <f t="shared" si="15"/>
        <v>#REF!</v>
      </c>
      <c r="I52" s="385" t="e">
        <f t="shared" si="15"/>
        <v>#REF!</v>
      </c>
      <c r="J52" s="385" t="e">
        <f t="shared" si="15"/>
        <v>#REF!</v>
      </c>
      <c r="K52" s="385" t="e">
        <f>SUM(K53:K57)</f>
        <v>#REF!</v>
      </c>
      <c r="L52" s="385">
        <f>SUM(L53:L57)</f>
        <v>32955357.140000001</v>
      </c>
      <c r="M52" s="385" t="e">
        <f t="shared" si="15"/>
        <v>#REF!</v>
      </c>
      <c r="N52" s="385" t="e">
        <f t="shared" si="15"/>
        <v>#REF!</v>
      </c>
      <c r="O52" s="385" t="e">
        <f t="shared" si="15"/>
        <v>#REF!</v>
      </c>
      <c r="P52" s="385" t="e">
        <f>SUM(P53:P57)</f>
        <v>#REF!</v>
      </c>
      <c r="Q52" s="385">
        <f>SUM(Q53:Q57)</f>
        <v>0</v>
      </c>
      <c r="R52" s="385">
        <f>SUM(R53:R57)</f>
        <v>32955357.140000001</v>
      </c>
      <c r="S52" s="385">
        <f>SUM(S53:S57)</f>
        <v>35273970.420000002</v>
      </c>
      <c r="T52" s="385" t="e">
        <f t="shared" si="15"/>
        <v>#REF!</v>
      </c>
      <c r="U52" s="385" t="e">
        <f t="shared" ref="U52:Z52" si="16">SUM(U53:U57)</f>
        <v>#REF!</v>
      </c>
      <c r="V52" s="385">
        <f t="shared" si="16"/>
        <v>0</v>
      </c>
      <c r="W52" s="385">
        <f t="shared" si="16"/>
        <v>35273970.420000002</v>
      </c>
      <c r="X52" s="385">
        <f t="shared" si="16"/>
        <v>35358237.560000002</v>
      </c>
      <c r="Y52" s="385">
        <f t="shared" si="16"/>
        <v>0</v>
      </c>
      <c r="Z52" s="385">
        <f t="shared" si="16"/>
        <v>35358237.560000002</v>
      </c>
    </row>
    <row r="53" spans="1:26" x14ac:dyDescent="0.2">
      <c r="A53" s="22" t="s">
        <v>99</v>
      </c>
      <c r="B53" s="9" t="s">
        <v>88</v>
      </c>
      <c r="C53" s="10" t="s">
        <v>69</v>
      </c>
      <c r="D53" s="39" t="e">
        <f>'Ведомственная структура'!#REF!</f>
        <v>#REF!</v>
      </c>
      <c r="E53" s="39" t="e">
        <f>'Ведомственная структура'!#REF!</f>
        <v>#REF!</v>
      </c>
      <c r="F53" s="39" t="e">
        <f>'Ведомственная структура'!#REF!</f>
        <v>#REF!</v>
      </c>
      <c r="G53" s="39" t="e">
        <f>'Ведомственная структура'!#REF!</f>
        <v>#REF!</v>
      </c>
      <c r="H53" s="39" t="e">
        <f>'Ведомственная структура'!#REF!</f>
        <v>#REF!</v>
      </c>
      <c r="I53" s="39" t="e">
        <f>'Ведомственная структура'!#REF!</f>
        <v>#REF!</v>
      </c>
      <c r="J53" s="39" t="e">
        <f>'Ведомственная структура'!#REF!</f>
        <v>#REF!</v>
      </c>
      <c r="K53" s="39" t="e">
        <f>'Ведомственная структура'!#REF!</f>
        <v>#REF!</v>
      </c>
      <c r="L53" s="39">
        <f>'Ведомственная структура'!L340</f>
        <v>9351685.1999999993</v>
      </c>
      <c r="M53" s="39" t="e">
        <f>'Ведомственная структура'!#REF!</f>
        <v>#REF!</v>
      </c>
      <c r="N53" s="39" t="e">
        <f>'Ведомственная структура'!#REF!</f>
        <v>#REF!</v>
      </c>
      <c r="O53" s="39" t="e">
        <f>'Ведомственная структура'!#REF!</f>
        <v>#REF!</v>
      </c>
      <c r="P53" s="39" t="e">
        <f>'Ведомственная структура'!#REF!</f>
        <v>#REF!</v>
      </c>
      <c r="Q53" s="39">
        <f>'Ведомственная структура'!M340</f>
        <v>0</v>
      </c>
      <c r="R53" s="39">
        <f>'Ведомственная структура'!N340</f>
        <v>9351685.1999999993</v>
      </c>
      <c r="S53" s="39">
        <f>'Ведомственная структура'!O340</f>
        <v>9351685.1999999993</v>
      </c>
      <c r="T53" s="39" t="e">
        <f>'Ведомственная структура'!#REF!</f>
        <v>#REF!</v>
      </c>
      <c r="U53" s="39" t="e">
        <f>'Ведомственная структура'!#REF!</f>
        <v>#REF!</v>
      </c>
      <c r="V53" s="39">
        <f>'Ведомственная структура'!P340</f>
        <v>0</v>
      </c>
      <c r="W53" s="39">
        <f>'Ведомственная структура'!Q340</f>
        <v>9351685.1999999993</v>
      </c>
      <c r="X53" s="39">
        <f>'Ведомственная структура'!R340</f>
        <v>9351685.1999999993</v>
      </c>
      <c r="Y53" s="39">
        <f>'Ведомственная структура'!S340</f>
        <v>0</v>
      </c>
      <c r="Z53" s="39">
        <f>'Ведомственная структура'!R340</f>
        <v>9351685.1999999993</v>
      </c>
    </row>
    <row r="54" spans="1:26" x14ac:dyDescent="0.2">
      <c r="A54" s="22" t="s">
        <v>97</v>
      </c>
      <c r="B54" s="9" t="s">
        <v>88</v>
      </c>
      <c r="C54" s="10" t="s">
        <v>72</v>
      </c>
      <c r="D54" s="39" t="e">
        <f>'Ведомственная структура'!#REF!</f>
        <v>#REF!</v>
      </c>
      <c r="E54" s="39" t="e">
        <f>'Ведомственная структура'!#REF!</f>
        <v>#REF!</v>
      </c>
      <c r="F54" s="39" t="e">
        <f>'Ведомственная структура'!#REF!</f>
        <v>#REF!</v>
      </c>
      <c r="G54" s="39" t="e">
        <f>'Ведомственная структура'!#REF!</f>
        <v>#REF!</v>
      </c>
      <c r="H54" s="39" t="e">
        <f>'Ведомственная структура'!#REF!</f>
        <v>#REF!</v>
      </c>
      <c r="I54" s="39" t="e">
        <f>'Ведомственная структура'!#REF!</f>
        <v>#REF!</v>
      </c>
      <c r="J54" s="39" t="e">
        <f>'Ведомственная структура'!#REF!</f>
        <v>#REF!</v>
      </c>
      <c r="K54" s="39" t="e">
        <f>'Ведомственная структура'!#REF!</f>
        <v>#REF!</v>
      </c>
      <c r="L54" s="39">
        <f>'Ведомственная структура'!L345</f>
        <v>0</v>
      </c>
      <c r="M54" s="39" t="e">
        <f>'Ведомственная структура'!#REF!</f>
        <v>#REF!</v>
      </c>
      <c r="N54" s="39" t="e">
        <f>'Ведомственная структура'!#REF!</f>
        <v>#REF!</v>
      </c>
      <c r="O54" s="39" t="e">
        <f>'Ведомственная структура'!#REF!</f>
        <v>#REF!</v>
      </c>
      <c r="P54" s="39" t="e">
        <f>'Ведомственная структура'!#REF!</f>
        <v>#REF!</v>
      </c>
      <c r="Q54" s="39">
        <f>'Ведомственная структура'!M345</f>
        <v>0</v>
      </c>
      <c r="R54" s="39">
        <f>'Ведомственная структура'!N345</f>
        <v>0</v>
      </c>
      <c r="S54" s="39">
        <f>'Ведомственная структура'!O345</f>
        <v>100000</v>
      </c>
      <c r="T54" s="39" t="e">
        <f>'Ведомственная структура'!#REF!</f>
        <v>#REF!</v>
      </c>
      <c r="U54" s="39" t="e">
        <f>'Ведомственная структура'!#REF!</f>
        <v>#REF!</v>
      </c>
      <c r="V54" s="39">
        <f>'Ведомственная структура'!P345</f>
        <v>0</v>
      </c>
      <c r="W54" s="39">
        <f>'Ведомственная структура'!Q345</f>
        <v>100000</v>
      </c>
      <c r="X54" s="39">
        <f>'Ведомственная структура'!R345</f>
        <v>100000</v>
      </c>
      <c r="Y54" s="39">
        <f>'Ведомственная структура'!S345</f>
        <v>0</v>
      </c>
      <c r="Z54" s="39">
        <f>'Ведомственная структура'!R345</f>
        <v>100000</v>
      </c>
    </row>
    <row r="55" spans="1:26" x14ac:dyDescent="0.2">
      <c r="A55" s="22" t="s">
        <v>109</v>
      </c>
      <c r="B55" s="9" t="s">
        <v>88</v>
      </c>
      <c r="C55" s="10" t="s">
        <v>71</v>
      </c>
      <c r="D55" s="39" t="e">
        <f>'Ведомственная структура'!#REF!+'Ведомственная структура'!#REF!+'Ведомственная структура'!#REF!</f>
        <v>#REF!</v>
      </c>
      <c r="E55" s="39" t="e">
        <f>'Ведомственная структура'!#REF!+'Ведомственная структура'!#REF!+'Ведомственная структура'!#REF!</f>
        <v>#REF!</v>
      </c>
      <c r="F55" s="39" t="e">
        <f>'Ведомственная структура'!#REF!+'Ведомственная структура'!#REF!</f>
        <v>#REF!</v>
      </c>
      <c r="G55" s="39" t="e">
        <f>'Ведомственная структура'!#REF!+'Ведомственная структура'!#REF!</f>
        <v>#REF!</v>
      </c>
      <c r="H55" s="39" t="e">
        <f>'Ведомственная структура'!#REF!+'Ведомственная структура'!#REF!</f>
        <v>#REF!</v>
      </c>
      <c r="I55" s="39" t="e">
        <f>'Ведомственная структура'!#REF!+'Ведомственная структура'!#REF!</f>
        <v>#REF!</v>
      </c>
      <c r="J55" s="39" t="e">
        <f>'Ведомственная структура'!#REF!+'Ведомственная структура'!#REF!</f>
        <v>#REF!</v>
      </c>
      <c r="K55" s="39" t="e">
        <f>'Ведомственная структура'!#REF!+'Ведомственная структура'!#REF!</f>
        <v>#REF!</v>
      </c>
      <c r="L55" s="39">
        <f>'Ведомственная структура'!L350+'Ведомственная структура'!L101</f>
        <v>18534238.75</v>
      </c>
      <c r="M55" s="39" t="e">
        <f>'Ведомственная структура'!#REF!+'Ведомственная структура'!#REF!</f>
        <v>#REF!</v>
      </c>
      <c r="N55" s="39" t="e">
        <f>'Ведомственная структура'!#REF!+'Ведомственная структура'!#REF!</f>
        <v>#REF!</v>
      </c>
      <c r="O55" s="39" t="e">
        <f>'Ведомственная структура'!#REF!+'Ведомственная структура'!#REF!</f>
        <v>#REF!</v>
      </c>
      <c r="P55" s="39" t="e">
        <f>'Ведомственная структура'!#REF!+'Ведомственная структура'!#REF!</f>
        <v>#REF!</v>
      </c>
      <c r="Q55" s="39">
        <f>'Ведомственная структура'!M350+'Ведомственная структура'!M101</f>
        <v>0</v>
      </c>
      <c r="R55" s="39">
        <f>'Ведомственная структура'!N350+'Ведомственная структура'!N101</f>
        <v>18534238.75</v>
      </c>
      <c r="S55" s="39">
        <f>'Ведомственная структура'!O350+'Ведомственная структура'!O101</f>
        <v>20564474.579999998</v>
      </c>
      <c r="T55" s="39" t="e">
        <f>'Ведомственная структура'!#REF!+'Ведомственная структура'!#REF!</f>
        <v>#REF!</v>
      </c>
      <c r="U55" s="39" t="e">
        <f>'Ведомственная структура'!#REF!+'Ведомственная структура'!#REF!</f>
        <v>#REF!</v>
      </c>
      <c r="V55" s="39">
        <f>'Ведомственная структура'!P350+'Ведомственная структура'!P101</f>
        <v>0</v>
      </c>
      <c r="W55" s="39">
        <f>'Ведомственная структура'!Q350+'Ведомственная структура'!Q101</f>
        <v>20564474.579999998</v>
      </c>
      <c r="X55" s="39">
        <f>'Ведомственная структура'!R350+'Ведомственная структура'!R101</f>
        <v>20472029.469999999</v>
      </c>
      <c r="Y55" s="39">
        <f>'Ведомственная структура'!S350+'Ведомственная структура'!S101</f>
        <v>0</v>
      </c>
      <c r="Z55" s="39">
        <f>'Ведомственная структура'!R350+'Ведомственная структура'!R101</f>
        <v>20472029.469999999</v>
      </c>
    </row>
    <row r="56" spans="1:26" hidden="1" x14ac:dyDescent="0.2">
      <c r="A56" s="15" t="s">
        <v>165</v>
      </c>
      <c r="B56" s="9" t="s">
        <v>88</v>
      </c>
      <c r="C56" s="10" t="s">
        <v>70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39">
        <v>0</v>
      </c>
      <c r="R56" s="39">
        <v>0</v>
      </c>
      <c r="S56" s="39">
        <v>0</v>
      </c>
      <c r="T56" s="39">
        <v>0</v>
      </c>
      <c r="U56" s="39">
        <v>0</v>
      </c>
      <c r="V56" s="39">
        <v>0</v>
      </c>
      <c r="W56" s="39">
        <v>0</v>
      </c>
      <c r="X56" s="39">
        <v>0</v>
      </c>
      <c r="Y56" s="39">
        <v>0</v>
      </c>
      <c r="Z56" s="39">
        <v>0</v>
      </c>
    </row>
    <row r="57" spans="1:26" x14ac:dyDescent="0.2">
      <c r="A57" s="18" t="s">
        <v>165</v>
      </c>
      <c r="B57" s="9" t="s">
        <v>88</v>
      </c>
      <c r="C57" s="10" t="s">
        <v>70</v>
      </c>
      <c r="D57" s="39" t="e">
        <f>'Ведомственная структура'!#REF!</f>
        <v>#REF!</v>
      </c>
      <c r="E57" s="39" t="e">
        <f>'Ведомственная структура'!#REF!</f>
        <v>#REF!</v>
      </c>
      <c r="F57" s="39" t="e">
        <f>'Ведомственная структура'!#REF!</f>
        <v>#REF!</v>
      </c>
      <c r="G57" s="39" t="e">
        <f>'Ведомственная структура'!#REF!</f>
        <v>#REF!</v>
      </c>
      <c r="H57" s="39" t="e">
        <f>'Ведомственная структура'!#REF!</f>
        <v>#REF!</v>
      </c>
      <c r="I57" s="39" t="e">
        <f>'Ведомственная структура'!#REF!</f>
        <v>#REF!</v>
      </c>
      <c r="J57" s="39" t="e">
        <f>'Ведомственная структура'!#REF!</f>
        <v>#REF!</v>
      </c>
      <c r="K57" s="39" t="e">
        <f>'Ведомственная структура'!#REF!</f>
        <v>#REF!</v>
      </c>
      <c r="L57" s="39">
        <f>'Ведомственная структура'!L355</f>
        <v>5069433.1900000004</v>
      </c>
      <c r="M57" s="39" t="e">
        <f>'Ведомственная структура'!#REF!</f>
        <v>#REF!</v>
      </c>
      <c r="N57" s="39" t="e">
        <f>'Ведомственная структура'!#REF!</f>
        <v>#REF!</v>
      </c>
      <c r="O57" s="39" t="e">
        <f>'Ведомственная структура'!#REF!</f>
        <v>#REF!</v>
      </c>
      <c r="P57" s="39" t="e">
        <f>'Ведомственная структура'!#REF!</f>
        <v>#REF!</v>
      </c>
      <c r="Q57" s="39">
        <f>'Ведомственная структура'!M355</f>
        <v>0</v>
      </c>
      <c r="R57" s="39">
        <f>'Ведомственная структура'!N355</f>
        <v>5069433.1900000004</v>
      </c>
      <c r="S57" s="39">
        <f>'Ведомственная структура'!O355</f>
        <v>5257810.6400000006</v>
      </c>
      <c r="T57" s="39" t="e">
        <f>'Ведомственная структура'!#REF!</f>
        <v>#REF!</v>
      </c>
      <c r="U57" s="39" t="e">
        <f>'Ведомственная структура'!#REF!</f>
        <v>#REF!</v>
      </c>
      <c r="V57" s="39">
        <f>'Ведомственная структура'!P355</f>
        <v>0</v>
      </c>
      <c r="W57" s="39">
        <f>'Ведомственная структура'!Q355</f>
        <v>5257810.6400000006</v>
      </c>
      <c r="X57" s="39">
        <f>'Ведомственная структура'!R355</f>
        <v>5434522.8900000006</v>
      </c>
      <c r="Y57" s="39">
        <f>'Ведомственная структура'!S355</f>
        <v>0</v>
      </c>
      <c r="Z57" s="39">
        <f>'Ведомственная структура'!R355</f>
        <v>5434522.8900000006</v>
      </c>
    </row>
    <row r="58" spans="1:26" x14ac:dyDescent="0.2">
      <c r="A58" s="23" t="s">
        <v>42</v>
      </c>
      <c r="B58" s="12" t="s">
        <v>95</v>
      </c>
      <c r="C58" s="19"/>
      <c r="D58" s="40" t="e">
        <f>D59+D61+#REF!</f>
        <v>#REF!</v>
      </c>
      <c r="E58" s="40" t="e">
        <f>E59+E61+#REF!</f>
        <v>#REF!</v>
      </c>
      <c r="F58" s="40" t="e">
        <f>F59+F61+F60</f>
        <v>#REF!</v>
      </c>
      <c r="G58" s="40" t="e">
        <f t="shared" ref="G58:T58" si="17">G59+G61+G60</f>
        <v>#REF!</v>
      </c>
      <c r="H58" s="40" t="e">
        <f t="shared" si="17"/>
        <v>#REF!</v>
      </c>
      <c r="I58" s="40" t="e">
        <f t="shared" si="17"/>
        <v>#REF!</v>
      </c>
      <c r="J58" s="40" t="e">
        <f t="shared" si="17"/>
        <v>#REF!</v>
      </c>
      <c r="K58" s="40" t="e">
        <f>K59+K61+K60</f>
        <v>#REF!</v>
      </c>
      <c r="L58" s="40">
        <f>L59+L61+L60</f>
        <v>40027886.760000005</v>
      </c>
      <c r="M58" s="40" t="e">
        <f t="shared" si="17"/>
        <v>#REF!</v>
      </c>
      <c r="N58" s="40" t="e">
        <f t="shared" si="17"/>
        <v>#REF!</v>
      </c>
      <c r="O58" s="40" t="e">
        <f t="shared" si="17"/>
        <v>#REF!</v>
      </c>
      <c r="P58" s="40" t="e">
        <f>P59+P61+P60</f>
        <v>#REF!</v>
      </c>
      <c r="Q58" s="40">
        <f>Q59+Q61+Q60</f>
        <v>501500</v>
      </c>
      <c r="R58" s="40">
        <f>R59+R61+R60</f>
        <v>40529386.760000005</v>
      </c>
      <c r="S58" s="40">
        <f>S59+S61+S60</f>
        <v>380100</v>
      </c>
      <c r="T58" s="40" t="e">
        <f t="shared" si="17"/>
        <v>#REF!</v>
      </c>
      <c r="U58" s="40" t="e">
        <f t="shared" ref="U58:Z58" si="18">U59+U61+U60</f>
        <v>#REF!</v>
      </c>
      <c r="V58" s="40">
        <f t="shared" si="18"/>
        <v>0</v>
      </c>
      <c r="W58" s="40">
        <f t="shared" si="18"/>
        <v>380100</v>
      </c>
      <c r="X58" s="40">
        <f t="shared" si="18"/>
        <v>380100</v>
      </c>
      <c r="Y58" s="40">
        <f t="shared" si="18"/>
        <v>0</v>
      </c>
      <c r="Z58" s="40">
        <f t="shared" si="18"/>
        <v>380100</v>
      </c>
    </row>
    <row r="59" spans="1:26" x14ac:dyDescent="0.2">
      <c r="A59" s="21" t="s">
        <v>44</v>
      </c>
      <c r="B59" s="9" t="s">
        <v>95</v>
      </c>
      <c r="C59" s="10" t="s">
        <v>69</v>
      </c>
      <c r="D59" s="39" t="e">
        <f>'Ведомственная структура'!#REF!</f>
        <v>#REF!</v>
      </c>
      <c r="E59" s="39" t="e">
        <f>'Ведомственная структура'!#REF!</f>
        <v>#REF!</v>
      </c>
      <c r="F59" s="39" t="e">
        <f>'Ведомственная структура'!#REF!+'Ведомственная структура'!#REF!</f>
        <v>#REF!</v>
      </c>
      <c r="G59" s="39" t="e">
        <f>'Ведомственная структура'!#REF!+'Ведомственная структура'!#REF!</f>
        <v>#REF!</v>
      </c>
      <c r="H59" s="39" t="e">
        <f>'Ведомственная структура'!#REF!+'Ведомственная структура'!#REF!</f>
        <v>#REF!</v>
      </c>
      <c r="I59" s="39" t="e">
        <f>'Ведомственная структура'!#REF!+'Ведомственная структура'!#REF!</f>
        <v>#REF!</v>
      </c>
      <c r="J59" s="39" t="e">
        <f>'Ведомственная структура'!#REF!+'Ведомственная структура'!#REF!</f>
        <v>#REF!</v>
      </c>
      <c r="K59" s="39" t="e">
        <f>'Ведомственная структура'!#REF!+'Ведомственная структура'!#REF!</f>
        <v>#REF!</v>
      </c>
      <c r="L59" s="39">
        <f>'Ведомственная структура'!L366+'Ведомственная структура'!L630</f>
        <v>0</v>
      </c>
      <c r="M59" s="39" t="e">
        <f>'Ведомственная структура'!#REF!+'Ведомственная структура'!#REF!</f>
        <v>#REF!</v>
      </c>
      <c r="N59" s="39" t="e">
        <f>'Ведомственная структура'!#REF!+'Ведомственная структура'!#REF!</f>
        <v>#REF!</v>
      </c>
      <c r="O59" s="39" t="e">
        <f>'Ведомственная структура'!#REF!+'Ведомственная структура'!#REF!</f>
        <v>#REF!</v>
      </c>
      <c r="P59" s="39" t="e">
        <f>'Ведомственная структура'!#REF!+'Ведомственная структура'!#REF!</f>
        <v>#REF!</v>
      </c>
      <c r="Q59" s="39">
        <f>'Ведомственная структура'!M366</f>
        <v>0</v>
      </c>
      <c r="R59" s="39">
        <f>'Ведомственная структура'!N366</f>
        <v>0</v>
      </c>
      <c r="S59" s="39">
        <f>'Ведомственная структура'!O366+'Ведомственная структура'!O630</f>
        <v>100100</v>
      </c>
      <c r="T59" s="39" t="e">
        <f>'Ведомственная структура'!#REF!+'Ведомственная структура'!#REF!</f>
        <v>#REF!</v>
      </c>
      <c r="U59" s="39" t="e">
        <f>'Ведомственная структура'!#REF!+'Ведомственная структура'!#REF!</f>
        <v>#REF!</v>
      </c>
      <c r="V59" s="39">
        <f>'Ведомственная структура'!P110+'Ведомственная структура'!P366</f>
        <v>0</v>
      </c>
      <c r="W59" s="39">
        <f>'Ведомственная структура'!Q110+'Ведомственная структура'!Q366</f>
        <v>100100</v>
      </c>
      <c r="X59" s="39">
        <f>'Ведомственная структура'!R366+'Ведомственная структура'!R630</f>
        <v>100100</v>
      </c>
      <c r="Y59" s="39">
        <f>'Ведомственная структура'!S366+'Ведомственная структура'!S630</f>
        <v>0</v>
      </c>
      <c r="Z59" s="39">
        <f>'Ведомственная структура'!R366+'Ведомственная структура'!R630</f>
        <v>100100</v>
      </c>
    </row>
    <row r="60" spans="1:26" x14ac:dyDescent="0.2">
      <c r="A60" s="396" t="s">
        <v>361</v>
      </c>
      <c r="B60" s="323" t="s">
        <v>95</v>
      </c>
      <c r="C60" s="324" t="s">
        <v>76</v>
      </c>
      <c r="D60" s="325"/>
      <c r="E60" s="325"/>
      <c r="F60" s="325">
        <v>0</v>
      </c>
      <c r="G60" s="325" t="e">
        <f>'Ведомственная структура'!#REF!</f>
        <v>#REF!</v>
      </c>
      <c r="H60" s="325" t="e">
        <f>'Ведомственная структура'!#REF!+'Ведомственная структура'!#REF!</f>
        <v>#REF!</v>
      </c>
      <c r="I60" s="325" t="e">
        <f>'Ведомственная структура'!#REF!+'Ведомственная структура'!#REF!</f>
        <v>#REF!</v>
      </c>
      <c r="J60" s="325" t="e">
        <f>'Ведомственная структура'!#REF!+'Ведомственная структура'!#REF!</f>
        <v>#REF!</v>
      </c>
      <c r="K60" s="325" t="e">
        <f>'Ведомственная структура'!#REF!+'Ведомственная структура'!#REF!</f>
        <v>#REF!</v>
      </c>
      <c r="L60" s="325">
        <f>'Ведомственная структура'!L374+'Ведомственная структура'!L110</f>
        <v>40027886.760000005</v>
      </c>
      <c r="M60" s="325" t="e">
        <f>'Ведомственная структура'!#REF!+'Ведомственная структура'!#REF!</f>
        <v>#REF!</v>
      </c>
      <c r="N60" s="325" t="e">
        <f>'Ведомственная структура'!#REF!+'Ведомственная структура'!#REF!</f>
        <v>#REF!</v>
      </c>
      <c r="O60" s="325" t="e">
        <f>'Ведомственная структура'!#REF!+'Ведомственная структура'!#REF!</f>
        <v>#REF!</v>
      </c>
      <c r="P60" s="325" t="e">
        <f>'Ведомственная структура'!#REF!+'Ведомственная структура'!#REF!</f>
        <v>#REF!</v>
      </c>
      <c r="Q60" s="325">
        <f>'Ведомственная структура'!M110</f>
        <v>501500</v>
      </c>
      <c r="R60" s="325">
        <f>'Ведомственная структура'!N110</f>
        <v>40529386.760000005</v>
      </c>
      <c r="S60" s="325">
        <f>'Ведомственная структура'!O374+'Ведомственная структура'!O110</f>
        <v>0</v>
      </c>
      <c r="T60" s="325" t="e">
        <f>'Ведомственная структура'!#REF!+'Ведомственная структура'!#REF!</f>
        <v>#REF!</v>
      </c>
      <c r="U60" s="325" t="e">
        <f>'Ведомственная структура'!#REF!+'Ведомственная структура'!#REF!</f>
        <v>#REF!</v>
      </c>
      <c r="V60" s="325">
        <f>'Ведомственная структура'!R374</f>
        <v>0</v>
      </c>
      <c r="W60" s="325">
        <f>'Ведомственная структура'!S374</f>
        <v>0</v>
      </c>
      <c r="X60" s="325">
        <f>'Ведомственная структура'!R374+'Ведомственная структура'!R110</f>
        <v>0</v>
      </c>
      <c r="Y60" s="325">
        <f>'Ведомственная структура'!S374+'Ведомственная структура'!S110</f>
        <v>0</v>
      </c>
      <c r="Z60" s="325">
        <f>'Ведомственная структура'!R374+'Ведомственная структура'!R110</f>
        <v>0</v>
      </c>
    </row>
    <row r="61" spans="1:26" x14ac:dyDescent="0.2">
      <c r="A61" s="20" t="s">
        <v>185</v>
      </c>
      <c r="B61" s="323" t="s">
        <v>95</v>
      </c>
      <c r="C61" s="324" t="s">
        <v>73</v>
      </c>
      <c r="D61" s="325" t="e">
        <f>'Ведомственная структура'!#REF!</f>
        <v>#REF!</v>
      </c>
      <c r="E61" s="325" t="e">
        <f>'Ведомственная структура'!#REF!</f>
        <v>#REF!</v>
      </c>
      <c r="F61" s="325" t="e">
        <f>'Ведомственная структура'!#REF!+'Ведомственная структура'!#REF!</f>
        <v>#REF!</v>
      </c>
      <c r="G61" s="325" t="e">
        <f>'Ведомственная структура'!#REF!+'Ведомственная структура'!#REF!</f>
        <v>#REF!</v>
      </c>
      <c r="H61" s="325" t="e">
        <f>'Ведомственная структура'!#REF!+'Ведомственная структура'!#REF!</f>
        <v>#REF!</v>
      </c>
      <c r="I61" s="325" t="e">
        <f>'Ведомственная структура'!#REF!+'Ведомственная структура'!#REF!</f>
        <v>#REF!</v>
      </c>
      <c r="J61" s="325" t="e">
        <f>'Ведомственная структура'!#REF!+'Ведомственная структура'!#REF!</f>
        <v>#REF!</v>
      </c>
      <c r="K61" s="325" t="e">
        <f>'Ведомственная структура'!#REF!+'Ведомственная структура'!#REF!</f>
        <v>#REF!</v>
      </c>
      <c r="L61" s="325">
        <f>'Ведомственная структура'!L382+'Ведомственная структура'!L635</f>
        <v>0</v>
      </c>
      <c r="M61" s="325" t="e">
        <f>'Ведомственная структура'!#REF!+'Ведомственная структура'!#REF!</f>
        <v>#REF!</v>
      </c>
      <c r="N61" s="325" t="e">
        <f>'Ведомственная структура'!#REF!+'Ведомственная структура'!#REF!</f>
        <v>#REF!</v>
      </c>
      <c r="O61" s="325" t="e">
        <f>'Ведомственная структура'!#REF!+'Ведомственная структура'!#REF!</f>
        <v>#REF!</v>
      </c>
      <c r="P61" s="325" t="e">
        <f>'Ведомственная структура'!#REF!+'Ведомственная структура'!#REF!</f>
        <v>#REF!</v>
      </c>
      <c r="Q61" s="325">
        <f>'Ведомственная структура'!M382</f>
        <v>0</v>
      </c>
      <c r="R61" s="325">
        <f>'Ведомственная структура'!N382</f>
        <v>0</v>
      </c>
      <c r="S61" s="325">
        <f>'Ведомственная структура'!O382+'Ведомственная структура'!O635</f>
        <v>280000</v>
      </c>
      <c r="T61" s="325" t="e">
        <f>'Ведомственная структура'!#REF!+'Ведомственная структура'!#REF!</f>
        <v>#REF!</v>
      </c>
      <c r="U61" s="325" t="e">
        <f>'Ведомственная структура'!#REF!+'Ведомственная структура'!#REF!</f>
        <v>#REF!</v>
      </c>
      <c r="V61" s="325">
        <f>'Ведомственная структура'!P382</f>
        <v>0</v>
      </c>
      <c r="W61" s="325">
        <f>'Ведомственная структура'!Q382</f>
        <v>280000</v>
      </c>
      <c r="X61" s="325">
        <f>'Ведомственная структура'!R382+'Ведомственная структура'!R635</f>
        <v>280000</v>
      </c>
      <c r="Y61" s="325">
        <f>'Ведомственная структура'!S382+'Ведомственная структура'!S635</f>
        <v>0</v>
      </c>
      <c r="Z61" s="325">
        <f>'Ведомственная структура'!R382+'Ведомственная структура'!R635</f>
        <v>280000</v>
      </c>
    </row>
    <row r="62" spans="1:26" ht="25.5" x14ac:dyDescent="0.2">
      <c r="A62" s="426" t="s">
        <v>400</v>
      </c>
      <c r="B62" s="406" t="s">
        <v>116</v>
      </c>
      <c r="C62" s="407"/>
      <c r="D62" s="408"/>
      <c r="E62" s="408"/>
      <c r="F62" s="408"/>
      <c r="G62" s="408"/>
      <c r="H62" s="408" t="e">
        <f>'Ведомственная структура'!#REF!</f>
        <v>#REF!</v>
      </c>
      <c r="I62" s="408" t="e">
        <f>'Ведомственная структура'!#REF!</f>
        <v>#REF!</v>
      </c>
      <c r="J62" s="408" t="e">
        <f>'Ведомственная структура'!#REF!</f>
        <v>#REF!</v>
      </c>
      <c r="K62" s="408" t="e">
        <f>'Ведомственная структура'!#REF!</f>
        <v>#REF!</v>
      </c>
      <c r="L62" s="408">
        <f>'Ведомственная структура'!L387</f>
        <v>0</v>
      </c>
      <c r="M62" s="408" t="e">
        <f>'Ведомственная структура'!#REF!</f>
        <v>#REF!</v>
      </c>
      <c r="N62" s="408" t="e">
        <f>'Ведомственная структура'!#REF!</f>
        <v>#REF!</v>
      </c>
      <c r="O62" s="408" t="e">
        <f>'Ведомственная структура'!#REF!</f>
        <v>#REF!</v>
      </c>
      <c r="P62" s="408" t="e">
        <f>'Ведомственная структура'!#REF!</f>
        <v>#REF!</v>
      </c>
      <c r="Q62" s="408">
        <f>'Ведомственная структура'!M387</f>
        <v>0</v>
      </c>
      <c r="R62" s="408">
        <f>'Ведомственная структура'!N387</f>
        <v>0</v>
      </c>
      <c r="S62" s="408">
        <f>'Ведомственная структура'!O387</f>
        <v>9520000</v>
      </c>
      <c r="T62" s="408" t="e">
        <f>'Ведомственная структура'!#REF!</f>
        <v>#REF!</v>
      </c>
      <c r="U62" s="408" t="e">
        <f>'Ведомственная структура'!#REF!</f>
        <v>#REF!</v>
      </c>
      <c r="V62" s="408">
        <f>'Ведомственная структура'!P387</f>
        <v>0</v>
      </c>
      <c r="W62" s="408">
        <f>'Ведомственная структура'!Q387</f>
        <v>9520000</v>
      </c>
      <c r="X62" s="408">
        <f>'Ведомственная структура'!R387</f>
        <v>9520000</v>
      </c>
      <c r="Y62" s="408">
        <f>'Ведомственная структура'!S387</f>
        <v>0</v>
      </c>
      <c r="Z62" s="408">
        <f>'Ведомственная структура'!R387</f>
        <v>9520000</v>
      </c>
    </row>
    <row r="63" spans="1:26" ht="39" thickBot="1" x14ac:dyDescent="0.25">
      <c r="A63" s="426" t="s">
        <v>401</v>
      </c>
      <c r="B63" s="406" t="s">
        <v>116</v>
      </c>
      <c r="C63" s="407" t="s">
        <v>69</v>
      </c>
      <c r="D63" s="408"/>
      <c r="E63" s="408"/>
      <c r="F63" s="408"/>
      <c r="G63" s="408"/>
      <c r="H63" s="408" t="e">
        <f>'Ведомственная структура'!#REF!</f>
        <v>#REF!</v>
      </c>
      <c r="I63" s="408" t="e">
        <f>'Ведомственная структура'!#REF!</f>
        <v>#REF!</v>
      </c>
      <c r="J63" s="408" t="e">
        <f>'Ведомственная структура'!#REF!</f>
        <v>#REF!</v>
      </c>
      <c r="K63" s="408" t="e">
        <f>'Ведомственная структура'!#REF!</f>
        <v>#REF!</v>
      </c>
      <c r="L63" s="408">
        <f>'Ведомственная структура'!L388</f>
        <v>0</v>
      </c>
      <c r="M63" s="408" t="e">
        <f>'Ведомственная структура'!#REF!</f>
        <v>#REF!</v>
      </c>
      <c r="N63" s="408" t="e">
        <f>'Ведомственная структура'!#REF!</f>
        <v>#REF!</v>
      </c>
      <c r="O63" s="408" t="e">
        <f>'Ведомственная структура'!#REF!</f>
        <v>#REF!</v>
      </c>
      <c r="P63" s="408" t="e">
        <f>'Ведомственная структура'!#REF!</f>
        <v>#REF!</v>
      </c>
      <c r="Q63" s="408">
        <f>'Ведомственная структура'!M388</f>
        <v>0</v>
      </c>
      <c r="R63" s="408">
        <f>'Ведомственная структура'!N388</f>
        <v>0</v>
      </c>
      <c r="S63" s="408">
        <f>'Ведомственная структура'!O388</f>
        <v>9520000</v>
      </c>
      <c r="T63" s="408" t="e">
        <f>'Ведомственная структура'!#REF!</f>
        <v>#REF!</v>
      </c>
      <c r="U63" s="408" t="e">
        <f>'Ведомственная структура'!#REF!</f>
        <v>#REF!</v>
      </c>
      <c r="V63" s="408">
        <f>'Ведомственная структура'!P388</f>
        <v>0</v>
      </c>
      <c r="W63" s="408">
        <f>'Ведомственная структура'!Q388</f>
        <v>9520000</v>
      </c>
      <c r="X63" s="408">
        <f>'Ведомственная структура'!R388</f>
        <v>9520000</v>
      </c>
      <c r="Y63" s="408">
        <f>'Ведомственная структура'!S388</f>
        <v>0</v>
      </c>
      <c r="Z63" s="408">
        <f>'Ведомственная структура'!R388</f>
        <v>9520000</v>
      </c>
    </row>
    <row r="64" spans="1:26" ht="30.75" customHeight="1" thickBot="1" x14ac:dyDescent="0.25">
      <c r="A64" s="326" t="s">
        <v>238</v>
      </c>
      <c r="B64" s="327"/>
      <c r="C64" s="328"/>
      <c r="D64" s="329"/>
      <c r="E64" s="329"/>
      <c r="F64" s="329"/>
      <c r="G64" s="329"/>
      <c r="H64" s="329"/>
      <c r="I64" s="388">
        <v>32000000</v>
      </c>
      <c r="J64" s="388">
        <v>0</v>
      </c>
      <c r="K64" s="329"/>
      <c r="L64" s="329"/>
      <c r="M64" s="388">
        <v>32000000</v>
      </c>
      <c r="N64" s="388">
        <v>17000000</v>
      </c>
      <c r="O64" s="388">
        <v>0</v>
      </c>
      <c r="P64" s="388">
        <v>0</v>
      </c>
      <c r="Q64" s="329"/>
      <c r="R64" s="329"/>
      <c r="S64" s="388">
        <f>'Ведомственная структура'!O769</f>
        <v>25810684.149999999</v>
      </c>
      <c r="T64" s="388" t="e">
        <f>'Ведомственная структура'!R769:R770</f>
        <v>#VALUE!</v>
      </c>
      <c r="U64" s="388" t="e">
        <f>'Ведомственная структура'!#REF!</f>
        <v>#REF!</v>
      </c>
      <c r="V64" s="388">
        <v>0</v>
      </c>
      <c r="W64" s="388">
        <v>25810684.149999999</v>
      </c>
      <c r="X64" s="388">
        <f>'Ведомственная структура'!R769</f>
        <v>51715005.240000002</v>
      </c>
      <c r="Y64" s="388">
        <f>'Ведомственная структура'!S769</f>
        <v>0</v>
      </c>
      <c r="Z64" s="388">
        <f>'Ведомственная структура'!R769</f>
        <v>51715005.240000002</v>
      </c>
    </row>
    <row r="65" spans="1:26" ht="19.5" customHeight="1" thickBot="1" x14ac:dyDescent="0.25">
      <c r="A65" s="322" t="s">
        <v>43</v>
      </c>
      <c r="B65" s="4"/>
      <c r="C65" s="5"/>
      <c r="D65" s="38" t="e">
        <f>D14+D24+D27+D34+D42+D49+D52+#REF!+D58+#REF!+D40</f>
        <v>#REF!</v>
      </c>
      <c r="E65" s="38"/>
      <c r="F65" s="38" t="e">
        <f>F14+F24+F27+F34+F42+F49+F52+F58+F40+F22</f>
        <v>#REF!</v>
      </c>
      <c r="G65" s="38" t="e">
        <f>G14+G24+G27+G34+G42+G49+G52+G58+G40+G22</f>
        <v>#REF!</v>
      </c>
      <c r="H65" s="38" t="e">
        <f>H14+H24+H27+H34+H42+H49+H52+H58+H40+H22+H62</f>
        <v>#REF!</v>
      </c>
      <c r="I65" s="38" t="e">
        <f t="shared" ref="I65:P65" si="19">I14+I24+I27+I34+I42+I49+I52+I58+I40+I22+I62</f>
        <v>#REF!</v>
      </c>
      <c r="J65" s="38" t="e">
        <f t="shared" si="19"/>
        <v>#REF!</v>
      </c>
      <c r="K65" s="38" t="e">
        <f t="shared" si="19"/>
        <v>#REF!</v>
      </c>
      <c r="L65" s="38">
        <f t="shared" si="19"/>
        <v>1896729518.3900003</v>
      </c>
      <c r="M65" s="38" t="e">
        <f>M14+M24+M27+M34+M42+M49+M52+M58+M40+M22+M62+M64</f>
        <v>#REF!</v>
      </c>
      <c r="N65" s="38" t="e">
        <f t="shared" si="19"/>
        <v>#REF!</v>
      </c>
      <c r="O65" s="38" t="e">
        <f t="shared" si="19"/>
        <v>#REF!</v>
      </c>
      <c r="P65" s="38" t="e">
        <f t="shared" si="19"/>
        <v>#REF!</v>
      </c>
      <c r="Q65" s="38">
        <f t="shared" ref="Q65:R65" si="20">Q14+Q24+Q27+Q34+Q42+Q49+Q52+Q58+Q40+Q22+Q62</f>
        <v>0</v>
      </c>
      <c r="R65" s="38">
        <f t="shared" si="20"/>
        <v>1896729518.3900003</v>
      </c>
      <c r="S65" s="423">
        <f t="shared" ref="S65:Z65" si="21">S14+S24+S27+S34+S42+S49+S52+S58+S40+S22+S62+S64</f>
        <v>1953603730.8</v>
      </c>
      <c r="T65" s="38" t="e">
        <f t="shared" si="21"/>
        <v>#REF!</v>
      </c>
      <c r="U65" s="38" t="e">
        <f t="shared" si="21"/>
        <v>#REF!</v>
      </c>
      <c r="V65" s="423">
        <f t="shared" si="21"/>
        <v>5.8207660913467407E-11</v>
      </c>
      <c r="W65" s="423">
        <f t="shared" si="21"/>
        <v>1953603730.8</v>
      </c>
      <c r="X65" s="423">
        <f t="shared" si="21"/>
        <v>1995001816.49</v>
      </c>
      <c r="Y65" s="423">
        <f t="shared" si="21"/>
        <v>0</v>
      </c>
      <c r="Z65" s="38">
        <f t="shared" si="21"/>
        <v>1995001816.49</v>
      </c>
    </row>
    <row r="70" spans="1:26" x14ac:dyDescent="0.2">
      <c r="K70" s="68" t="e">
        <f>'Ведомственная структура'!#REF!+'Ведомственная структура'!#REF!+'Ведомственная структура'!#REF!</f>
        <v>#REF!</v>
      </c>
      <c r="L70" s="68"/>
    </row>
  </sheetData>
  <mergeCells count="8">
    <mergeCell ref="A11:A12"/>
    <mergeCell ref="B3:D3"/>
    <mergeCell ref="B11:B12"/>
    <mergeCell ref="C11:C12"/>
    <mergeCell ref="D11:Z11"/>
    <mergeCell ref="A9:Z9"/>
    <mergeCell ref="H3:W3"/>
    <mergeCell ref="B4:Z4"/>
  </mergeCells>
  <phoneticPr fontId="11" type="noConversion"/>
  <pageMargins left="0.78740157480314965" right="0.59055118110236227" top="0.19685039370078741" bottom="0.19685039370078741" header="0.51181102362204722" footer="0.51181102362204722"/>
  <pageSetup paperSize="9" scale="60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T774"/>
  <sheetViews>
    <sheetView tabSelected="1" view="pageBreakPreview" topLeftCell="A84" zoomScale="106" zoomScaleNormal="100" zoomScaleSheetLayoutView="106" workbookViewId="0">
      <selection activeCell="K84" sqref="K84"/>
    </sheetView>
  </sheetViews>
  <sheetFormatPr defaultColWidth="9.140625" defaultRowHeight="12.75" x14ac:dyDescent="0.2"/>
  <cols>
    <col min="1" max="1" width="64.28515625" style="47" customWidth="1"/>
    <col min="2" max="2" width="7.5703125" style="133" customWidth="1"/>
    <col min="3" max="3" width="6.42578125" style="134" customWidth="1"/>
    <col min="4" max="4" width="7.140625" style="134" customWidth="1"/>
    <col min="5" max="5" width="3.28515625" style="134" customWidth="1"/>
    <col min="6" max="6" width="2.42578125" style="134" customWidth="1"/>
    <col min="7" max="7" width="4.28515625" style="134" customWidth="1"/>
    <col min="8" max="8" width="2.42578125" style="134" customWidth="1"/>
    <col min="9" max="9" width="7.42578125" style="134" customWidth="1"/>
    <col min="10" max="10" width="4.42578125" style="134" customWidth="1"/>
    <col min="11" max="11" width="8.7109375" style="135" customWidth="1"/>
    <col min="12" max="13" width="24" style="47" hidden="1" customWidth="1"/>
    <col min="14" max="14" width="24" style="47" customWidth="1"/>
    <col min="15" max="16" width="26.5703125" style="47" hidden="1" customWidth="1"/>
    <col min="17" max="17" width="26.5703125" style="47" customWidth="1"/>
    <col min="18" max="18" width="23.42578125" style="47" hidden="1" customWidth="1"/>
    <col min="19" max="19" width="20.85546875" style="47" hidden="1" customWidth="1"/>
    <col min="20" max="20" width="24.5703125" style="47" customWidth="1"/>
    <col min="21" max="16384" width="9.140625" style="47"/>
  </cols>
  <sheetData>
    <row r="1" spans="1:20" x14ac:dyDescent="0.2">
      <c r="A1" s="35"/>
      <c r="B1" s="425"/>
      <c r="C1" s="397"/>
      <c r="D1" s="397"/>
      <c r="E1" s="397"/>
      <c r="F1" s="397"/>
      <c r="G1" s="397"/>
      <c r="H1" s="397"/>
      <c r="I1" s="397"/>
      <c r="J1" s="397"/>
      <c r="K1" s="36"/>
      <c r="L1" s="35"/>
      <c r="M1" s="35"/>
      <c r="N1" s="35"/>
      <c r="O1" s="35"/>
      <c r="P1" s="35"/>
      <c r="Q1" s="35"/>
      <c r="R1" s="35"/>
      <c r="T1" s="35"/>
    </row>
    <row r="2" spans="1:20" ht="18" customHeight="1" x14ac:dyDescent="0.25">
      <c r="A2" s="45"/>
      <c r="B2" s="425"/>
      <c r="C2" s="425"/>
      <c r="D2" s="46"/>
      <c r="E2" s="46"/>
      <c r="F2" s="46"/>
      <c r="G2" s="46"/>
      <c r="H2" s="46"/>
      <c r="I2" s="46"/>
      <c r="J2" s="469" t="s">
        <v>357</v>
      </c>
      <c r="K2" s="469"/>
      <c r="L2" s="469"/>
      <c r="M2" s="469"/>
      <c r="N2" s="469"/>
      <c r="O2" s="35"/>
      <c r="P2" s="35"/>
      <c r="Q2" s="35"/>
      <c r="R2" s="35"/>
      <c r="T2" s="35"/>
    </row>
    <row r="3" spans="1:20" ht="18.75" customHeight="1" x14ac:dyDescent="0.25">
      <c r="A3" s="45"/>
      <c r="B3" s="425"/>
      <c r="C3" s="425"/>
      <c r="D3" s="46"/>
      <c r="E3" s="46"/>
      <c r="F3" s="46"/>
      <c r="G3" s="46"/>
      <c r="H3" s="46"/>
      <c r="I3" s="46"/>
      <c r="J3" s="469" t="s">
        <v>194</v>
      </c>
      <c r="K3" s="469"/>
      <c r="L3" s="469"/>
      <c r="M3" s="469"/>
      <c r="N3" s="469"/>
      <c r="O3" s="35"/>
      <c r="P3" s="35"/>
      <c r="Q3" s="35"/>
      <c r="R3" s="35"/>
      <c r="T3" s="35"/>
    </row>
    <row r="4" spans="1:20" ht="21" customHeight="1" x14ac:dyDescent="0.25">
      <c r="A4" s="45"/>
      <c r="B4" s="425"/>
      <c r="C4" s="425"/>
      <c r="D4" s="46"/>
      <c r="E4" s="46"/>
      <c r="F4" s="46"/>
      <c r="G4" s="46"/>
      <c r="H4" s="46"/>
      <c r="I4" s="46"/>
      <c r="J4" s="48" t="s">
        <v>426</v>
      </c>
      <c r="K4" s="330" t="s">
        <v>436</v>
      </c>
      <c r="L4" s="330"/>
      <c r="M4" s="330"/>
      <c r="N4" s="330"/>
      <c r="O4" s="35"/>
      <c r="P4" s="35"/>
      <c r="Q4" s="35"/>
      <c r="R4" s="35"/>
      <c r="T4" s="35"/>
    </row>
    <row r="5" spans="1:20" ht="15.75" customHeight="1" x14ac:dyDescent="0.2">
      <c r="A5" s="45"/>
      <c r="B5" s="425"/>
      <c r="C5" s="425"/>
      <c r="D5" s="46"/>
      <c r="E5" s="46"/>
      <c r="F5" s="46"/>
      <c r="G5" s="46"/>
      <c r="H5" s="46"/>
      <c r="I5" s="46"/>
      <c r="J5" s="49"/>
      <c r="K5" s="49"/>
      <c r="L5" s="35"/>
      <c r="M5" s="35"/>
      <c r="N5" s="35"/>
      <c r="O5" s="35"/>
      <c r="P5" s="35"/>
      <c r="Q5" s="35"/>
      <c r="R5" s="35"/>
      <c r="T5" s="35"/>
    </row>
    <row r="6" spans="1:20" s="50" customFormat="1" ht="37.5" customHeight="1" x14ac:dyDescent="0.3">
      <c r="A6" s="497" t="s">
        <v>414</v>
      </c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497"/>
      <c r="S6" s="497"/>
      <c r="T6" s="497"/>
    </row>
    <row r="7" spans="1:20" s="50" customFormat="1" x14ac:dyDescent="0.2">
      <c r="A7" s="499"/>
      <c r="B7" s="499"/>
      <c r="C7" s="499"/>
      <c r="D7" s="499"/>
      <c r="E7" s="499"/>
      <c r="F7" s="499"/>
      <c r="G7" s="499"/>
      <c r="H7" s="499"/>
      <c r="I7" s="499"/>
      <c r="J7" s="499"/>
      <c r="K7" s="499"/>
    </row>
    <row r="8" spans="1:20" s="51" customFormat="1" ht="36.75" customHeight="1" x14ac:dyDescent="0.25">
      <c r="A8" s="482" t="s">
        <v>81</v>
      </c>
      <c r="B8" s="482" t="s">
        <v>112</v>
      </c>
      <c r="C8" s="482" t="s">
        <v>110</v>
      </c>
      <c r="D8" s="484" t="s">
        <v>111</v>
      </c>
      <c r="E8" s="486" t="s">
        <v>93</v>
      </c>
      <c r="F8" s="486"/>
      <c r="G8" s="486"/>
      <c r="H8" s="486"/>
      <c r="I8" s="486"/>
      <c r="J8" s="486"/>
      <c r="K8" s="484" t="s">
        <v>113</v>
      </c>
      <c r="L8" s="494" t="s">
        <v>225</v>
      </c>
      <c r="M8" s="495"/>
      <c r="N8" s="495"/>
      <c r="O8" s="495"/>
      <c r="P8" s="495"/>
      <c r="Q8" s="495"/>
      <c r="R8" s="495"/>
      <c r="S8" s="495"/>
      <c r="T8" s="496"/>
    </row>
    <row r="9" spans="1:20" s="51" customFormat="1" ht="15" customHeight="1" x14ac:dyDescent="0.25">
      <c r="A9" s="483"/>
      <c r="B9" s="483"/>
      <c r="C9" s="483"/>
      <c r="D9" s="485"/>
      <c r="E9" s="487"/>
      <c r="F9" s="487"/>
      <c r="G9" s="487"/>
      <c r="H9" s="487"/>
      <c r="I9" s="487"/>
      <c r="J9" s="487"/>
      <c r="K9" s="485"/>
      <c r="L9" s="491" t="s">
        <v>417</v>
      </c>
      <c r="M9" s="492" t="s">
        <v>429</v>
      </c>
      <c r="N9" s="492" t="s">
        <v>251</v>
      </c>
      <c r="O9" s="489" t="s">
        <v>257</v>
      </c>
      <c r="P9" s="489" t="s">
        <v>429</v>
      </c>
      <c r="Q9" s="489" t="s">
        <v>257</v>
      </c>
      <c r="R9" s="488" t="s">
        <v>418</v>
      </c>
      <c r="S9" s="489" t="s">
        <v>418</v>
      </c>
      <c r="T9" s="489" t="s">
        <v>418</v>
      </c>
    </row>
    <row r="10" spans="1:20" s="51" customFormat="1" ht="15" customHeight="1" x14ac:dyDescent="0.25">
      <c r="A10" s="483"/>
      <c r="B10" s="483"/>
      <c r="C10" s="483"/>
      <c r="D10" s="485"/>
      <c r="E10" s="487"/>
      <c r="F10" s="487"/>
      <c r="G10" s="487"/>
      <c r="H10" s="487"/>
      <c r="I10" s="487"/>
      <c r="J10" s="487"/>
      <c r="K10" s="485"/>
      <c r="L10" s="491"/>
      <c r="M10" s="491"/>
      <c r="N10" s="491"/>
      <c r="O10" s="489"/>
      <c r="P10" s="489"/>
      <c r="Q10" s="489"/>
      <c r="R10" s="489"/>
      <c r="S10" s="489"/>
      <c r="T10" s="489"/>
    </row>
    <row r="11" spans="1:20" s="51" customFormat="1" ht="15" x14ac:dyDescent="0.25">
      <c r="A11" s="483"/>
      <c r="B11" s="483"/>
      <c r="C11" s="483"/>
      <c r="D11" s="485"/>
      <c r="E11" s="487"/>
      <c r="F11" s="487"/>
      <c r="G11" s="487"/>
      <c r="H11" s="487"/>
      <c r="I11" s="487"/>
      <c r="J11" s="487"/>
      <c r="K11" s="485"/>
      <c r="L11" s="491"/>
      <c r="M11" s="491"/>
      <c r="N11" s="491"/>
      <c r="O11" s="489"/>
      <c r="P11" s="489"/>
      <c r="Q11" s="489"/>
      <c r="R11" s="489"/>
      <c r="S11" s="489"/>
      <c r="T11" s="489"/>
    </row>
    <row r="12" spans="1:20" s="51" customFormat="1" ht="15" x14ac:dyDescent="0.25">
      <c r="A12" s="483"/>
      <c r="B12" s="483"/>
      <c r="C12" s="483"/>
      <c r="D12" s="485"/>
      <c r="E12" s="487"/>
      <c r="F12" s="487"/>
      <c r="G12" s="487"/>
      <c r="H12" s="487"/>
      <c r="I12" s="487"/>
      <c r="J12" s="487"/>
      <c r="K12" s="485"/>
      <c r="L12" s="491"/>
      <c r="M12" s="493"/>
      <c r="N12" s="493"/>
      <c r="O12" s="490"/>
      <c r="P12" s="490"/>
      <c r="Q12" s="490"/>
      <c r="R12" s="490"/>
      <c r="S12" s="489"/>
      <c r="T12" s="489"/>
    </row>
    <row r="13" spans="1:20" s="52" customFormat="1" x14ac:dyDescent="0.2">
      <c r="A13" s="348">
        <v>1</v>
      </c>
      <c r="B13" s="361">
        <v>2</v>
      </c>
      <c r="C13" s="361">
        <v>3</v>
      </c>
      <c r="D13" s="362">
        <v>4</v>
      </c>
      <c r="E13" s="479">
        <v>5</v>
      </c>
      <c r="F13" s="479"/>
      <c r="G13" s="479"/>
      <c r="H13" s="479"/>
      <c r="I13" s="479"/>
      <c r="J13" s="479"/>
      <c r="K13" s="363">
        <v>6</v>
      </c>
      <c r="L13" s="364">
        <v>7</v>
      </c>
      <c r="M13" s="364"/>
      <c r="N13" s="364">
        <v>7</v>
      </c>
      <c r="O13" s="368">
        <v>8</v>
      </c>
      <c r="P13" s="368"/>
      <c r="Q13" s="368">
        <v>8</v>
      </c>
      <c r="R13" s="368">
        <v>9</v>
      </c>
      <c r="S13" s="368">
        <v>9</v>
      </c>
      <c r="T13" s="368">
        <v>9</v>
      </c>
    </row>
    <row r="14" spans="1:20" s="53" customFormat="1" ht="25.5" x14ac:dyDescent="0.2">
      <c r="A14" s="345" t="s">
        <v>301</v>
      </c>
      <c r="B14" s="112" t="s">
        <v>106</v>
      </c>
      <c r="C14" s="244"/>
      <c r="D14" s="244"/>
      <c r="E14" s="244"/>
      <c r="F14" s="57"/>
      <c r="G14" s="57"/>
      <c r="H14" s="57"/>
      <c r="I14" s="57"/>
      <c r="J14" s="58"/>
      <c r="K14" s="245"/>
      <c r="L14" s="411">
        <f t="shared" ref="L14:T14" si="0">L15+L100+L109</f>
        <v>1344229549.7600002</v>
      </c>
      <c r="M14" s="411">
        <f t="shared" si="0"/>
        <v>501500</v>
      </c>
      <c r="N14" s="411">
        <f t="shared" si="0"/>
        <v>1344731049.7600002</v>
      </c>
      <c r="O14" s="365">
        <f t="shared" si="0"/>
        <v>1335052358.55</v>
      </c>
      <c r="P14" s="365">
        <f t="shared" si="0"/>
        <v>5.8207660913467407E-11</v>
      </c>
      <c r="Q14" s="365">
        <f t="shared" si="0"/>
        <v>1335052358.55</v>
      </c>
      <c r="R14" s="365">
        <f t="shared" si="0"/>
        <v>1379645110.5899999</v>
      </c>
      <c r="S14" s="365">
        <f t="shared" si="0"/>
        <v>0</v>
      </c>
      <c r="T14" s="365">
        <f t="shared" si="0"/>
        <v>1379645110.5899999</v>
      </c>
    </row>
    <row r="15" spans="1:20" s="2" customFormat="1" x14ac:dyDescent="0.2">
      <c r="A15" s="173" t="s">
        <v>78</v>
      </c>
      <c r="B15" s="54" t="s">
        <v>106</v>
      </c>
      <c r="C15" s="54" t="s">
        <v>74</v>
      </c>
      <c r="D15" s="54"/>
      <c r="E15" s="54"/>
      <c r="F15" s="56"/>
      <c r="G15" s="56"/>
      <c r="H15" s="56"/>
      <c r="I15" s="57"/>
      <c r="J15" s="58"/>
      <c r="K15" s="245"/>
      <c r="L15" s="365">
        <f t="shared" ref="L15:T15" si="1">L33+L77+L87+L16+L56</f>
        <v>1285667424.2500002</v>
      </c>
      <c r="M15" s="365">
        <f t="shared" si="1"/>
        <v>0</v>
      </c>
      <c r="N15" s="365">
        <f t="shared" si="1"/>
        <v>1285667424.2500002</v>
      </c>
      <c r="O15" s="365">
        <f t="shared" si="1"/>
        <v>1315080883.97</v>
      </c>
      <c r="P15" s="365">
        <f t="shared" si="1"/>
        <v>5.8207660913467407E-11</v>
      </c>
      <c r="Q15" s="365">
        <f t="shared" si="1"/>
        <v>1315080883.97</v>
      </c>
      <c r="R15" s="365">
        <f t="shared" si="1"/>
        <v>1359766081.1199999</v>
      </c>
      <c r="S15" s="365">
        <f t="shared" si="1"/>
        <v>0</v>
      </c>
      <c r="T15" s="365">
        <f t="shared" si="1"/>
        <v>1359766081.1199999</v>
      </c>
    </row>
    <row r="16" spans="1:20" s="2" customFormat="1" x14ac:dyDescent="0.2">
      <c r="A16" s="173" t="s">
        <v>147</v>
      </c>
      <c r="B16" s="54" t="s">
        <v>106</v>
      </c>
      <c r="C16" s="54" t="s">
        <v>74</v>
      </c>
      <c r="D16" s="54" t="s">
        <v>69</v>
      </c>
      <c r="E16" s="54"/>
      <c r="F16" s="56"/>
      <c r="G16" s="56"/>
      <c r="H16" s="56"/>
      <c r="I16" s="57"/>
      <c r="J16" s="58"/>
      <c r="K16" s="245"/>
      <c r="L16" s="188">
        <f t="shared" ref="L16:T16" si="2">L17</f>
        <v>318841500</v>
      </c>
      <c r="M16" s="188">
        <f t="shared" si="2"/>
        <v>0</v>
      </c>
      <c r="N16" s="188">
        <f t="shared" si="2"/>
        <v>318841500</v>
      </c>
      <c r="O16" s="188">
        <f t="shared" si="2"/>
        <v>328107509</v>
      </c>
      <c r="P16" s="188">
        <f t="shared" si="2"/>
        <v>0</v>
      </c>
      <c r="Q16" s="188">
        <f t="shared" si="2"/>
        <v>328107509</v>
      </c>
      <c r="R16" s="188">
        <f t="shared" si="2"/>
        <v>340856983</v>
      </c>
      <c r="S16" s="188">
        <f t="shared" si="2"/>
        <v>0</v>
      </c>
      <c r="T16" s="188">
        <f t="shared" si="2"/>
        <v>340856983</v>
      </c>
    </row>
    <row r="17" spans="1:20" s="2" customFormat="1" ht="25.5" x14ac:dyDescent="0.2">
      <c r="A17" s="177" t="s">
        <v>292</v>
      </c>
      <c r="B17" s="54" t="s">
        <v>106</v>
      </c>
      <c r="C17" s="54" t="s">
        <v>74</v>
      </c>
      <c r="D17" s="54" t="s">
        <v>69</v>
      </c>
      <c r="E17" s="91" t="s">
        <v>1</v>
      </c>
      <c r="F17" s="59" t="s">
        <v>131</v>
      </c>
      <c r="G17" s="59" t="s">
        <v>131</v>
      </c>
      <c r="H17" s="59" t="s">
        <v>131</v>
      </c>
      <c r="I17" s="59" t="s">
        <v>132</v>
      </c>
      <c r="J17" s="60" t="s">
        <v>131</v>
      </c>
      <c r="K17" s="262"/>
      <c r="L17" s="181">
        <f>L23+L24+L18+L27+L30</f>
        <v>318841500</v>
      </c>
      <c r="M17" s="181">
        <f>M23+M24+M18+M27+M30</f>
        <v>0</v>
      </c>
      <c r="N17" s="181">
        <f>N23+N24+N18+N27+N30</f>
        <v>318841500</v>
      </c>
      <c r="O17" s="181">
        <f t="shared" ref="O17:R17" si="3">O23+O24+O18+O27+O30</f>
        <v>328107509</v>
      </c>
      <c r="P17" s="181">
        <f t="shared" ref="P17:Q17" si="4">P23+P24+P18+P27+P30</f>
        <v>0</v>
      </c>
      <c r="Q17" s="181">
        <f t="shared" si="4"/>
        <v>328107509</v>
      </c>
      <c r="R17" s="181">
        <f t="shared" si="3"/>
        <v>340856983</v>
      </c>
      <c r="S17" s="181">
        <f t="shared" ref="S17:T17" si="5">S23+S24+S18+S27+S30</f>
        <v>0</v>
      </c>
      <c r="T17" s="181">
        <f t="shared" si="5"/>
        <v>340856983</v>
      </c>
    </row>
    <row r="18" spans="1:20" s="2" customFormat="1" ht="12.75" customHeight="1" x14ac:dyDescent="0.2">
      <c r="A18" s="177" t="s">
        <v>125</v>
      </c>
      <c r="B18" s="54" t="s">
        <v>106</v>
      </c>
      <c r="C18" s="54" t="s">
        <v>74</v>
      </c>
      <c r="D18" s="54" t="s">
        <v>69</v>
      </c>
      <c r="E18" s="91" t="s">
        <v>1</v>
      </c>
      <c r="F18" s="59" t="s">
        <v>131</v>
      </c>
      <c r="G18" s="59" t="s">
        <v>131</v>
      </c>
      <c r="H18" s="59" t="s">
        <v>131</v>
      </c>
      <c r="I18" s="59" t="s">
        <v>0</v>
      </c>
      <c r="J18" s="60" t="s">
        <v>131</v>
      </c>
      <c r="K18" s="262"/>
      <c r="L18" s="181">
        <f t="shared" ref="L18:T19" si="6">L19</f>
        <v>0</v>
      </c>
      <c r="M18" s="181">
        <f t="shared" si="6"/>
        <v>0</v>
      </c>
      <c r="N18" s="181">
        <f t="shared" si="6"/>
        <v>0</v>
      </c>
      <c r="O18" s="181">
        <f t="shared" si="6"/>
        <v>1566009</v>
      </c>
      <c r="P18" s="181">
        <f t="shared" si="6"/>
        <v>0</v>
      </c>
      <c r="Q18" s="181">
        <f t="shared" si="6"/>
        <v>1566009</v>
      </c>
      <c r="R18" s="181">
        <f t="shared" si="6"/>
        <v>2315483</v>
      </c>
      <c r="S18" s="181">
        <f t="shared" si="6"/>
        <v>0</v>
      </c>
      <c r="T18" s="181">
        <f t="shared" si="6"/>
        <v>2315483</v>
      </c>
    </row>
    <row r="19" spans="1:20" s="2" customFormat="1" ht="25.5" customHeight="1" x14ac:dyDescent="0.2">
      <c r="A19" s="177" t="s">
        <v>21</v>
      </c>
      <c r="B19" s="54" t="s">
        <v>106</v>
      </c>
      <c r="C19" s="54" t="s">
        <v>74</v>
      </c>
      <c r="D19" s="54" t="s">
        <v>69</v>
      </c>
      <c r="E19" s="91" t="s">
        <v>1</v>
      </c>
      <c r="F19" s="63" t="s">
        <v>131</v>
      </c>
      <c r="G19" s="59" t="s">
        <v>131</v>
      </c>
      <c r="H19" s="59" t="s">
        <v>131</v>
      </c>
      <c r="I19" s="64" t="s">
        <v>0</v>
      </c>
      <c r="J19" s="60" t="s">
        <v>131</v>
      </c>
      <c r="K19" s="320">
        <v>600</v>
      </c>
      <c r="L19" s="181">
        <f t="shared" si="6"/>
        <v>0</v>
      </c>
      <c r="M19" s="181">
        <f t="shared" si="6"/>
        <v>0</v>
      </c>
      <c r="N19" s="181">
        <f t="shared" si="6"/>
        <v>0</v>
      </c>
      <c r="O19" s="181">
        <f t="shared" si="6"/>
        <v>1566009</v>
      </c>
      <c r="P19" s="181">
        <f t="shared" si="6"/>
        <v>0</v>
      </c>
      <c r="Q19" s="181">
        <f t="shared" si="6"/>
        <v>1566009</v>
      </c>
      <c r="R19" s="181">
        <f t="shared" si="6"/>
        <v>2315483</v>
      </c>
      <c r="S19" s="181">
        <f t="shared" si="6"/>
        <v>0</v>
      </c>
      <c r="T19" s="181">
        <f t="shared" si="6"/>
        <v>2315483</v>
      </c>
    </row>
    <row r="20" spans="1:20" s="2" customFormat="1" ht="12.75" customHeight="1" x14ac:dyDescent="0.2">
      <c r="A20" s="177" t="s">
        <v>22</v>
      </c>
      <c r="B20" s="54" t="s">
        <v>106</v>
      </c>
      <c r="C20" s="54" t="s">
        <v>74</v>
      </c>
      <c r="D20" s="54" t="s">
        <v>69</v>
      </c>
      <c r="E20" s="91" t="s">
        <v>1</v>
      </c>
      <c r="F20" s="63" t="s">
        <v>131</v>
      </c>
      <c r="G20" s="59" t="s">
        <v>131</v>
      </c>
      <c r="H20" s="59" t="s">
        <v>131</v>
      </c>
      <c r="I20" s="64" t="s">
        <v>0</v>
      </c>
      <c r="J20" s="60" t="s">
        <v>131</v>
      </c>
      <c r="K20" s="320" t="s">
        <v>23</v>
      </c>
      <c r="L20" s="181">
        <v>0</v>
      </c>
      <c r="M20" s="181">
        <v>0</v>
      </c>
      <c r="N20" s="181">
        <v>0</v>
      </c>
      <c r="O20" s="181">
        <v>1566009</v>
      </c>
      <c r="P20" s="181">
        <v>0</v>
      </c>
      <c r="Q20" s="181">
        <v>1566009</v>
      </c>
      <c r="R20" s="181">
        <v>2315483</v>
      </c>
      <c r="S20" s="181">
        <v>0</v>
      </c>
      <c r="T20" s="181">
        <v>2315483</v>
      </c>
    </row>
    <row r="21" spans="1:20" s="2" customFormat="1" ht="25.5" x14ac:dyDescent="0.2">
      <c r="A21" s="177" t="s">
        <v>142</v>
      </c>
      <c r="B21" s="54" t="s">
        <v>106</v>
      </c>
      <c r="C21" s="54" t="s">
        <v>74</v>
      </c>
      <c r="D21" s="54" t="s">
        <v>69</v>
      </c>
      <c r="E21" s="103" t="s">
        <v>1</v>
      </c>
      <c r="F21" s="66" t="s">
        <v>131</v>
      </c>
      <c r="G21" s="59" t="s">
        <v>131</v>
      </c>
      <c r="H21" s="59" t="s">
        <v>131</v>
      </c>
      <c r="I21" s="67" t="s">
        <v>143</v>
      </c>
      <c r="J21" s="60" t="s">
        <v>131</v>
      </c>
      <c r="K21" s="320"/>
      <c r="L21" s="188">
        <f t="shared" ref="L21:T22" si="7">L22</f>
        <v>126521500</v>
      </c>
      <c r="M21" s="188">
        <f t="shared" si="7"/>
        <v>0</v>
      </c>
      <c r="N21" s="188">
        <f t="shared" si="7"/>
        <v>126521500</v>
      </c>
      <c r="O21" s="188">
        <f t="shared" si="7"/>
        <v>126521500</v>
      </c>
      <c r="P21" s="188">
        <f t="shared" si="7"/>
        <v>0</v>
      </c>
      <c r="Q21" s="188">
        <f t="shared" si="7"/>
        <v>126521500</v>
      </c>
      <c r="R21" s="188">
        <f t="shared" si="7"/>
        <v>126521500</v>
      </c>
      <c r="S21" s="188">
        <f t="shared" si="7"/>
        <v>0</v>
      </c>
      <c r="T21" s="188">
        <f t="shared" si="7"/>
        <v>126521500</v>
      </c>
    </row>
    <row r="22" spans="1:20" s="2" customFormat="1" ht="25.5" x14ac:dyDescent="0.2">
      <c r="A22" s="177" t="s">
        <v>21</v>
      </c>
      <c r="B22" s="54" t="s">
        <v>106</v>
      </c>
      <c r="C22" s="54" t="s">
        <v>74</v>
      </c>
      <c r="D22" s="54" t="s">
        <v>69</v>
      </c>
      <c r="E22" s="91" t="s">
        <v>1</v>
      </c>
      <c r="F22" s="63" t="s">
        <v>131</v>
      </c>
      <c r="G22" s="59" t="s">
        <v>131</v>
      </c>
      <c r="H22" s="59" t="s">
        <v>131</v>
      </c>
      <c r="I22" s="64" t="s">
        <v>143</v>
      </c>
      <c r="J22" s="60" t="s">
        <v>131</v>
      </c>
      <c r="K22" s="320">
        <v>600</v>
      </c>
      <c r="L22" s="188">
        <f t="shared" si="7"/>
        <v>126521500</v>
      </c>
      <c r="M22" s="188">
        <f t="shared" si="7"/>
        <v>0</v>
      </c>
      <c r="N22" s="188">
        <f t="shared" si="7"/>
        <v>126521500</v>
      </c>
      <c r="O22" s="188">
        <f t="shared" si="7"/>
        <v>126521500</v>
      </c>
      <c r="P22" s="188">
        <f t="shared" si="7"/>
        <v>0</v>
      </c>
      <c r="Q22" s="188">
        <f t="shared" si="7"/>
        <v>126521500</v>
      </c>
      <c r="R22" s="188">
        <f t="shared" si="7"/>
        <v>126521500</v>
      </c>
      <c r="S22" s="188">
        <f t="shared" si="7"/>
        <v>0</v>
      </c>
      <c r="T22" s="188">
        <f t="shared" si="7"/>
        <v>126521500</v>
      </c>
    </row>
    <row r="23" spans="1:20" s="2" customFormat="1" x14ac:dyDescent="0.2">
      <c r="A23" s="177" t="s">
        <v>22</v>
      </c>
      <c r="B23" s="54" t="s">
        <v>106</v>
      </c>
      <c r="C23" s="54" t="s">
        <v>74</v>
      </c>
      <c r="D23" s="54" t="s">
        <v>69</v>
      </c>
      <c r="E23" s="91" t="s">
        <v>1</v>
      </c>
      <c r="F23" s="63" t="s">
        <v>131</v>
      </c>
      <c r="G23" s="59" t="s">
        <v>131</v>
      </c>
      <c r="H23" s="59" t="s">
        <v>131</v>
      </c>
      <c r="I23" s="64" t="s">
        <v>143</v>
      </c>
      <c r="J23" s="60" t="s">
        <v>131</v>
      </c>
      <c r="K23" s="320" t="s">
        <v>23</v>
      </c>
      <c r="L23" s="188">
        <v>126521500</v>
      </c>
      <c r="M23" s="188">
        <v>0</v>
      </c>
      <c r="N23" s="188">
        <v>126521500</v>
      </c>
      <c r="O23" s="188">
        <v>126521500</v>
      </c>
      <c r="P23" s="188">
        <v>0</v>
      </c>
      <c r="Q23" s="188">
        <v>126521500</v>
      </c>
      <c r="R23" s="188">
        <v>126521500</v>
      </c>
      <c r="S23" s="188">
        <v>0</v>
      </c>
      <c r="T23" s="188">
        <v>126521500</v>
      </c>
    </row>
    <row r="24" spans="1:20" s="2" customFormat="1" ht="49.5" customHeight="1" x14ac:dyDescent="0.2">
      <c r="A24" s="173" t="s">
        <v>333</v>
      </c>
      <c r="B24" s="54" t="s">
        <v>106</v>
      </c>
      <c r="C24" s="54" t="s">
        <v>74</v>
      </c>
      <c r="D24" s="54" t="s">
        <v>69</v>
      </c>
      <c r="E24" s="91" t="s">
        <v>1</v>
      </c>
      <c r="F24" s="63" t="s">
        <v>131</v>
      </c>
      <c r="G24" s="59" t="s">
        <v>131</v>
      </c>
      <c r="H24" s="59" t="s">
        <v>131</v>
      </c>
      <c r="I24" s="64" t="s">
        <v>217</v>
      </c>
      <c r="J24" s="60" t="s">
        <v>131</v>
      </c>
      <c r="K24" s="320"/>
      <c r="L24" s="188">
        <f t="shared" ref="L24:T25" si="8">L25</f>
        <v>20000</v>
      </c>
      <c r="M24" s="188">
        <f t="shared" si="8"/>
        <v>0</v>
      </c>
      <c r="N24" s="188">
        <f t="shared" si="8"/>
        <v>20000</v>
      </c>
      <c r="O24" s="188">
        <f t="shared" si="8"/>
        <v>20000</v>
      </c>
      <c r="P24" s="188">
        <f t="shared" si="8"/>
        <v>0</v>
      </c>
      <c r="Q24" s="188">
        <f t="shared" si="8"/>
        <v>20000</v>
      </c>
      <c r="R24" s="188">
        <f>R25</f>
        <v>20000</v>
      </c>
      <c r="S24" s="188">
        <f>S25</f>
        <v>0</v>
      </c>
      <c r="T24" s="188">
        <f>T25</f>
        <v>20000</v>
      </c>
    </row>
    <row r="25" spans="1:20" s="2" customFormat="1" ht="34.5" customHeight="1" x14ac:dyDescent="0.2">
      <c r="A25" s="177" t="s">
        <v>21</v>
      </c>
      <c r="B25" s="54" t="s">
        <v>106</v>
      </c>
      <c r="C25" s="54" t="s">
        <v>74</v>
      </c>
      <c r="D25" s="54" t="s">
        <v>69</v>
      </c>
      <c r="E25" s="91" t="s">
        <v>1</v>
      </c>
      <c r="F25" s="63" t="s">
        <v>131</v>
      </c>
      <c r="G25" s="59" t="s">
        <v>131</v>
      </c>
      <c r="H25" s="59" t="s">
        <v>131</v>
      </c>
      <c r="I25" s="64" t="s">
        <v>217</v>
      </c>
      <c r="J25" s="60" t="s">
        <v>131</v>
      </c>
      <c r="K25" s="320" t="s">
        <v>144</v>
      </c>
      <c r="L25" s="188">
        <f t="shared" si="8"/>
        <v>20000</v>
      </c>
      <c r="M25" s="188">
        <f t="shared" si="8"/>
        <v>0</v>
      </c>
      <c r="N25" s="188">
        <f t="shared" si="8"/>
        <v>20000</v>
      </c>
      <c r="O25" s="188">
        <f t="shared" si="8"/>
        <v>20000</v>
      </c>
      <c r="P25" s="188">
        <f t="shared" si="8"/>
        <v>0</v>
      </c>
      <c r="Q25" s="188">
        <f t="shared" si="8"/>
        <v>20000</v>
      </c>
      <c r="R25" s="188">
        <f t="shared" si="8"/>
        <v>20000</v>
      </c>
      <c r="S25" s="188">
        <f t="shared" si="8"/>
        <v>0</v>
      </c>
      <c r="T25" s="188">
        <f t="shared" si="8"/>
        <v>20000</v>
      </c>
    </row>
    <row r="26" spans="1:20" s="2" customFormat="1" ht="21.75" customHeight="1" x14ac:dyDescent="0.2">
      <c r="A26" s="177" t="s">
        <v>22</v>
      </c>
      <c r="B26" s="54" t="s">
        <v>106</v>
      </c>
      <c r="C26" s="54" t="s">
        <v>74</v>
      </c>
      <c r="D26" s="54" t="s">
        <v>69</v>
      </c>
      <c r="E26" s="91" t="s">
        <v>1</v>
      </c>
      <c r="F26" s="63" t="s">
        <v>131</v>
      </c>
      <c r="G26" s="59" t="s">
        <v>131</v>
      </c>
      <c r="H26" s="59" t="s">
        <v>131</v>
      </c>
      <c r="I26" s="64" t="s">
        <v>217</v>
      </c>
      <c r="J26" s="60" t="s">
        <v>131</v>
      </c>
      <c r="K26" s="320" t="s">
        <v>23</v>
      </c>
      <c r="L26" s="188">
        <v>20000</v>
      </c>
      <c r="M26" s="188">
        <v>0</v>
      </c>
      <c r="N26" s="188">
        <v>20000</v>
      </c>
      <c r="O26" s="188">
        <v>20000</v>
      </c>
      <c r="P26" s="188">
        <v>0</v>
      </c>
      <c r="Q26" s="188">
        <v>20000</v>
      </c>
      <c r="R26" s="188">
        <v>20000</v>
      </c>
      <c r="S26" s="188">
        <v>0</v>
      </c>
      <c r="T26" s="188">
        <v>20000</v>
      </c>
    </row>
    <row r="27" spans="1:20" s="2" customFormat="1" ht="99" customHeight="1" x14ac:dyDescent="0.2">
      <c r="A27" s="173" t="s">
        <v>261</v>
      </c>
      <c r="B27" s="54" t="s">
        <v>106</v>
      </c>
      <c r="C27" s="54" t="s">
        <v>74</v>
      </c>
      <c r="D27" s="54" t="s">
        <v>69</v>
      </c>
      <c r="E27" s="91" t="s">
        <v>1</v>
      </c>
      <c r="F27" s="63" t="s">
        <v>131</v>
      </c>
      <c r="G27" s="59" t="s">
        <v>131</v>
      </c>
      <c r="H27" s="59" t="s">
        <v>131</v>
      </c>
      <c r="I27" s="64" t="s">
        <v>262</v>
      </c>
      <c r="J27" s="60" t="s">
        <v>131</v>
      </c>
      <c r="K27" s="320"/>
      <c r="L27" s="181">
        <f t="shared" ref="L27:T28" si="9">L28</f>
        <v>12300000</v>
      </c>
      <c r="M27" s="181">
        <f t="shared" si="9"/>
        <v>0</v>
      </c>
      <c r="N27" s="181">
        <f t="shared" si="9"/>
        <v>12300000</v>
      </c>
      <c r="O27" s="181">
        <f t="shared" si="9"/>
        <v>15000000</v>
      </c>
      <c r="P27" s="181">
        <f t="shared" si="9"/>
        <v>0</v>
      </c>
      <c r="Q27" s="181">
        <f t="shared" si="9"/>
        <v>15000000</v>
      </c>
      <c r="R27" s="181">
        <f t="shared" si="9"/>
        <v>17000000</v>
      </c>
      <c r="S27" s="181">
        <f t="shared" si="9"/>
        <v>0</v>
      </c>
      <c r="T27" s="181">
        <f t="shared" si="9"/>
        <v>17000000</v>
      </c>
    </row>
    <row r="28" spans="1:20" s="2" customFormat="1" ht="21.75" customHeight="1" x14ac:dyDescent="0.2">
      <c r="A28" s="177" t="s">
        <v>21</v>
      </c>
      <c r="B28" s="54" t="s">
        <v>106</v>
      </c>
      <c r="C28" s="54" t="s">
        <v>74</v>
      </c>
      <c r="D28" s="54" t="s">
        <v>69</v>
      </c>
      <c r="E28" s="91" t="s">
        <v>1</v>
      </c>
      <c r="F28" s="63" t="s">
        <v>131</v>
      </c>
      <c r="G28" s="59" t="s">
        <v>131</v>
      </c>
      <c r="H28" s="59" t="s">
        <v>131</v>
      </c>
      <c r="I28" s="64" t="s">
        <v>262</v>
      </c>
      <c r="J28" s="60" t="s">
        <v>131</v>
      </c>
      <c r="K28" s="320" t="s">
        <v>144</v>
      </c>
      <c r="L28" s="181">
        <f t="shared" si="9"/>
        <v>12300000</v>
      </c>
      <c r="M28" s="181">
        <f t="shared" si="9"/>
        <v>0</v>
      </c>
      <c r="N28" s="181">
        <f t="shared" si="9"/>
        <v>12300000</v>
      </c>
      <c r="O28" s="181">
        <f t="shared" si="9"/>
        <v>15000000</v>
      </c>
      <c r="P28" s="181">
        <f t="shared" si="9"/>
        <v>0</v>
      </c>
      <c r="Q28" s="181">
        <f t="shared" si="9"/>
        <v>15000000</v>
      </c>
      <c r="R28" s="181">
        <f t="shared" si="9"/>
        <v>17000000</v>
      </c>
      <c r="S28" s="181">
        <f t="shared" si="9"/>
        <v>0</v>
      </c>
      <c r="T28" s="181">
        <f t="shared" si="9"/>
        <v>17000000</v>
      </c>
    </row>
    <row r="29" spans="1:20" s="2" customFormat="1" ht="21.75" customHeight="1" x14ac:dyDescent="0.2">
      <c r="A29" s="177" t="s">
        <v>22</v>
      </c>
      <c r="B29" s="54" t="s">
        <v>106</v>
      </c>
      <c r="C29" s="54" t="s">
        <v>74</v>
      </c>
      <c r="D29" s="54" t="s">
        <v>69</v>
      </c>
      <c r="E29" s="91" t="s">
        <v>1</v>
      </c>
      <c r="F29" s="63" t="s">
        <v>131</v>
      </c>
      <c r="G29" s="59" t="s">
        <v>131</v>
      </c>
      <c r="H29" s="59" t="s">
        <v>131</v>
      </c>
      <c r="I29" s="64" t="s">
        <v>262</v>
      </c>
      <c r="J29" s="60" t="s">
        <v>131</v>
      </c>
      <c r="K29" s="320" t="s">
        <v>23</v>
      </c>
      <c r="L29" s="181">
        <v>12300000</v>
      </c>
      <c r="M29" s="181">
        <v>0</v>
      </c>
      <c r="N29" s="181">
        <v>12300000</v>
      </c>
      <c r="O29" s="181">
        <v>15000000</v>
      </c>
      <c r="P29" s="181">
        <v>0</v>
      </c>
      <c r="Q29" s="181">
        <v>15000000</v>
      </c>
      <c r="R29" s="181">
        <v>17000000</v>
      </c>
      <c r="S29" s="181">
        <v>0</v>
      </c>
      <c r="T29" s="181">
        <v>17000000</v>
      </c>
    </row>
    <row r="30" spans="1:20" s="2" customFormat="1" ht="57" customHeight="1" x14ac:dyDescent="0.2">
      <c r="A30" s="177" t="s">
        <v>265</v>
      </c>
      <c r="B30" s="54" t="s">
        <v>106</v>
      </c>
      <c r="C30" s="54" t="s">
        <v>74</v>
      </c>
      <c r="D30" s="54" t="s">
        <v>69</v>
      </c>
      <c r="E30" s="103" t="s">
        <v>1</v>
      </c>
      <c r="F30" s="66" t="s">
        <v>131</v>
      </c>
      <c r="G30" s="59" t="s">
        <v>131</v>
      </c>
      <c r="H30" s="59" t="s">
        <v>131</v>
      </c>
      <c r="I30" s="67" t="s">
        <v>264</v>
      </c>
      <c r="J30" s="60" t="s">
        <v>131</v>
      </c>
      <c r="K30" s="320"/>
      <c r="L30" s="181">
        <f t="shared" ref="L30:T31" si="10">L31</f>
        <v>180000000</v>
      </c>
      <c r="M30" s="181">
        <f t="shared" si="10"/>
        <v>0</v>
      </c>
      <c r="N30" s="181">
        <f t="shared" si="10"/>
        <v>180000000</v>
      </c>
      <c r="O30" s="181">
        <f t="shared" si="10"/>
        <v>185000000</v>
      </c>
      <c r="P30" s="181">
        <f t="shared" si="10"/>
        <v>0</v>
      </c>
      <c r="Q30" s="181">
        <f t="shared" si="10"/>
        <v>185000000</v>
      </c>
      <c r="R30" s="181">
        <f t="shared" si="10"/>
        <v>195000000</v>
      </c>
      <c r="S30" s="181">
        <f t="shared" si="10"/>
        <v>0</v>
      </c>
      <c r="T30" s="181">
        <f t="shared" si="10"/>
        <v>195000000</v>
      </c>
    </row>
    <row r="31" spans="1:20" s="2" customFormat="1" ht="21.75" customHeight="1" x14ac:dyDescent="0.2">
      <c r="A31" s="177" t="s">
        <v>21</v>
      </c>
      <c r="B31" s="54" t="s">
        <v>106</v>
      </c>
      <c r="C31" s="54" t="s">
        <v>74</v>
      </c>
      <c r="D31" s="54" t="s">
        <v>69</v>
      </c>
      <c r="E31" s="103" t="s">
        <v>1</v>
      </c>
      <c r="F31" s="66" t="s">
        <v>131</v>
      </c>
      <c r="G31" s="59" t="s">
        <v>131</v>
      </c>
      <c r="H31" s="59" t="s">
        <v>131</v>
      </c>
      <c r="I31" s="67" t="s">
        <v>264</v>
      </c>
      <c r="J31" s="60" t="s">
        <v>131</v>
      </c>
      <c r="K31" s="320">
        <v>600</v>
      </c>
      <c r="L31" s="181">
        <f t="shared" si="10"/>
        <v>180000000</v>
      </c>
      <c r="M31" s="181">
        <f t="shared" si="10"/>
        <v>0</v>
      </c>
      <c r="N31" s="181">
        <f t="shared" si="10"/>
        <v>180000000</v>
      </c>
      <c r="O31" s="181">
        <f t="shared" si="10"/>
        <v>185000000</v>
      </c>
      <c r="P31" s="181">
        <f t="shared" si="10"/>
        <v>0</v>
      </c>
      <c r="Q31" s="181">
        <f t="shared" si="10"/>
        <v>185000000</v>
      </c>
      <c r="R31" s="181">
        <f t="shared" si="10"/>
        <v>195000000</v>
      </c>
      <c r="S31" s="181">
        <f t="shared" si="10"/>
        <v>0</v>
      </c>
      <c r="T31" s="181">
        <f t="shared" si="10"/>
        <v>195000000</v>
      </c>
    </row>
    <row r="32" spans="1:20" s="2" customFormat="1" ht="21.75" customHeight="1" x14ac:dyDescent="0.2">
      <c r="A32" s="177" t="s">
        <v>22</v>
      </c>
      <c r="B32" s="54" t="s">
        <v>106</v>
      </c>
      <c r="C32" s="54" t="s">
        <v>74</v>
      </c>
      <c r="D32" s="54" t="s">
        <v>69</v>
      </c>
      <c r="E32" s="103" t="s">
        <v>1</v>
      </c>
      <c r="F32" s="66" t="s">
        <v>131</v>
      </c>
      <c r="G32" s="59" t="s">
        <v>131</v>
      </c>
      <c r="H32" s="59" t="s">
        <v>131</v>
      </c>
      <c r="I32" s="67" t="s">
        <v>264</v>
      </c>
      <c r="J32" s="60" t="s">
        <v>131</v>
      </c>
      <c r="K32" s="320" t="s">
        <v>23</v>
      </c>
      <c r="L32" s="181">
        <v>180000000</v>
      </c>
      <c r="M32" s="181">
        <v>0</v>
      </c>
      <c r="N32" s="181">
        <v>180000000</v>
      </c>
      <c r="O32" s="181">
        <v>185000000</v>
      </c>
      <c r="P32" s="181">
        <v>0</v>
      </c>
      <c r="Q32" s="181">
        <v>185000000</v>
      </c>
      <c r="R32" s="181">
        <v>195000000</v>
      </c>
      <c r="S32" s="181">
        <v>0</v>
      </c>
      <c r="T32" s="181">
        <v>195000000</v>
      </c>
    </row>
    <row r="33" spans="1:20" x14ac:dyDescent="0.2">
      <c r="A33" s="173" t="s">
        <v>90</v>
      </c>
      <c r="B33" s="54" t="s">
        <v>106</v>
      </c>
      <c r="C33" s="54" t="s">
        <v>74</v>
      </c>
      <c r="D33" s="54" t="s">
        <v>76</v>
      </c>
      <c r="E33" s="54"/>
      <c r="F33" s="56"/>
      <c r="G33" s="59"/>
      <c r="H33" s="59"/>
      <c r="I33" s="56"/>
      <c r="J33" s="69"/>
      <c r="K33" s="349"/>
      <c r="L33" s="188">
        <f>L34</f>
        <v>896505280.9000001</v>
      </c>
      <c r="M33" s="188">
        <f>M34</f>
        <v>0</v>
      </c>
      <c r="N33" s="188">
        <f>N34</f>
        <v>896505280.9000001</v>
      </c>
      <c r="O33" s="188">
        <f t="shared" ref="O33:T33" si="11">O34</f>
        <v>914247077.48000002</v>
      </c>
      <c r="P33" s="188">
        <f t="shared" si="11"/>
        <v>0</v>
      </c>
      <c r="Q33" s="188">
        <f t="shared" si="11"/>
        <v>914247077.48000002</v>
      </c>
      <c r="R33" s="188">
        <f t="shared" si="11"/>
        <v>947108745.98000002</v>
      </c>
      <c r="S33" s="188">
        <f t="shared" si="11"/>
        <v>0</v>
      </c>
      <c r="T33" s="188">
        <f t="shared" si="11"/>
        <v>947108745.98000002</v>
      </c>
    </row>
    <row r="34" spans="1:20" ht="25.5" x14ac:dyDescent="0.2">
      <c r="A34" s="177" t="s">
        <v>292</v>
      </c>
      <c r="B34" s="54" t="s">
        <v>106</v>
      </c>
      <c r="C34" s="54" t="s">
        <v>74</v>
      </c>
      <c r="D34" s="54" t="s">
        <v>76</v>
      </c>
      <c r="E34" s="91" t="s">
        <v>1</v>
      </c>
      <c r="F34" s="59" t="s">
        <v>131</v>
      </c>
      <c r="G34" s="59" t="s">
        <v>131</v>
      </c>
      <c r="H34" s="59" t="s">
        <v>131</v>
      </c>
      <c r="I34" s="59" t="s">
        <v>132</v>
      </c>
      <c r="J34" s="60" t="s">
        <v>131</v>
      </c>
      <c r="K34" s="262"/>
      <c r="L34" s="181">
        <f>L38+L41+L53+L44+L47+L50+L35</f>
        <v>896505280.9000001</v>
      </c>
      <c r="M34" s="181">
        <f>M38+M41+M53+M44+M47+M50+M35</f>
        <v>0</v>
      </c>
      <c r="N34" s="181">
        <f>N38+N41+N53+N44+N47+N50+N35</f>
        <v>896505280.9000001</v>
      </c>
      <c r="O34" s="181">
        <f t="shared" ref="O34:R34" si="12">O38+O41+O53+O44+O47+O50+O35</f>
        <v>914247077.48000002</v>
      </c>
      <c r="P34" s="181">
        <f t="shared" ref="P34:Q34" si="13">P38+P41+P53+P44+P47+P50+P35</f>
        <v>0</v>
      </c>
      <c r="Q34" s="181">
        <f t="shared" si="13"/>
        <v>914247077.48000002</v>
      </c>
      <c r="R34" s="181">
        <f t="shared" si="12"/>
        <v>947108745.98000002</v>
      </c>
      <c r="S34" s="181">
        <f t="shared" ref="S34:T34" si="14">S38+S41+S53+S44+S47+S50+S35</f>
        <v>0</v>
      </c>
      <c r="T34" s="181">
        <f t="shared" si="14"/>
        <v>947108745.98000002</v>
      </c>
    </row>
    <row r="35" spans="1:20" ht="114" customHeight="1" x14ac:dyDescent="0.2">
      <c r="A35" s="177" t="s">
        <v>258</v>
      </c>
      <c r="B35" s="54" t="s">
        <v>106</v>
      </c>
      <c r="C35" s="54" t="s">
        <v>74</v>
      </c>
      <c r="D35" s="54" t="s">
        <v>76</v>
      </c>
      <c r="E35" s="91" t="s">
        <v>1</v>
      </c>
      <c r="F35" s="59" t="s">
        <v>131</v>
      </c>
      <c r="G35" s="59" t="s">
        <v>131</v>
      </c>
      <c r="H35" s="59" t="s">
        <v>131</v>
      </c>
      <c r="I35" s="59" t="s">
        <v>424</v>
      </c>
      <c r="J35" s="60" t="s">
        <v>129</v>
      </c>
      <c r="K35" s="262"/>
      <c r="L35" s="181">
        <f t="shared" ref="L35:T36" si="15">L36</f>
        <v>57144780</v>
      </c>
      <c r="M35" s="181">
        <f t="shared" si="15"/>
        <v>0</v>
      </c>
      <c r="N35" s="181">
        <f t="shared" si="15"/>
        <v>57144780</v>
      </c>
      <c r="O35" s="181">
        <f t="shared" si="15"/>
        <v>57144780</v>
      </c>
      <c r="P35" s="181">
        <f t="shared" si="15"/>
        <v>0</v>
      </c>
      <c r="Q35" s="181">
        <f t="shared" si="15"/>
        <v>57144780</v>
      </c>
      <c r="R35" s="181">
        <f t="shared" si="15"/>
        <v>57144780</v>
      </c>
      <c r="S35" s="181">
        <f t="shared" si="15"/>
        <v>0</v>
      </c>
      <c r="T35" s="181">
        <f t="shared" si="15"/>
        <v>57144780</v>
      </c>
    </row>
    <row r="36" spans="1:20" ht="25.5" x14ac:dyDescent="0.2">
      <c r="A36" s="177" t="s">
        <v>21</v>
      </c>
      <c r="B36" s="54" t="s">
        <v>106</v>
      </c>
      <c r="C36" s="54" t="s">
        <v>74</v>
      </c>
      <c r="D36" s="54" t="s">
        <v>76</v>
      </c>
      <c r="E36" s="91" t="s">
        <v>1</v>
      </c>
      <c r="F36" s="59" t="s">
        <v>131</v>
      </c>
      <c r="G36" s="59" t="s">
        <v>131</v>
      </c>
      <c r="H36" s="59" t="s">
        <v>131</v>
      </c>
      <c r="I36" s="59" t="s">
        <v>424</v>
      </c>
      <c r="J36" s="60" t="s">
        <v>129</v>
      </c>
      <c r="K36" s="262" t="s">
        <v>144</v>
      </c>
      <c r="L36" s="181">
        <f t="shared" si="15"/>
        <v>57144780</v>
      </c>
      <c r="M36" s="181">
        <f t="shared" si="15"/>
        <v>0</v>
      </c>
      <c r="N36" s="181">
        <f t="shared" si="15"/>
        <v>57144780</v>
      </c>
      <c r="O36" s="181">
        <f t="shared" si="15"/>
        <v>57144780</v>
      </c>
      <c r="P36" s="181">
        <f t="shared" si="15"/>
        <v>0</v>
      </c>
      <c r="Q36" s="181">
        <f t="shared" si="15"/>
        <v>57144780</v>
      </c>
      <c r="R36" s="181">
        <f t="shared" si="15"/>
        <v>57144780</v>
      </c>
      <c r="S36" s="181">
        <f t="shared" si="15"/>
        <v>0</v>
      </c>
      <c r="T36" s="181">
        <f t="shared" si="15"/>
        <v>57144780</v>
      </c>
    </row>
    <row r="37" spans="1:20" x14ac:dyDescent="0.2">
      <c r="A37" s="177" t="s">
        <v>22</v>
      </c>
      <c r="B37" s="54" t="s">
        <v>106</v>
      </c>
      <c r="C37" s="54" t="s">
        <v>74</v>
      </c>
      <c r="D37" s="54" t="s">
        <v>76</v>
      </c>
      <c r="E37" s="91" t="s">
        <v>1</v>
      </c>
      <c r="F37" s="59" t="s">
        <v>131</v>
      </c>
      <c r="G37" s="59" t="s">
        <v>131</v>
      </c>
      <c r="H37" s="59" t="s">
        <v>131</v>
      </c>
      <c r="I37" s="59" t="s">
        <v>424</v>
      </c>
      <c r="J37" s="60" t="s">
        <v>129</v>
      </c>
      <c r="K37" s="262" t="s">
        <v>23</v>
      </c>
      <c r="L37" s="181">
        <v>57144780</v>
      </c>
      <c r="M37" s="181">
        <v>0</v>
      </c>
      <c r="N37" s="181">
        <f>M37+L37</f>
        <v>57144780</v>
      </c>
      <c r="O37" s="181">
        <v>57144780</v>
      </c>
      <c r="P37" s="181">
        <v>0</v>
      </c>
      <c r="Q37" s="181">
        <f>P37+O37</f>
        <v>57144780</v>
      </c>
      <c r="R37" s="181">
        <v>57144780</v>
      </c>
      <c r="S37" s="181">
        <v>0</v>
      </c>
      <c r="T37" s="181">
        <f>S37+R37</f>
        <v>57144780</v>
      </c>
    </row>
    <row r="38" spans="1:20" x14ac:dyDescent="0.2">
      <c r="A38" s="177" t="s">
        <v>125</v>
      </c>
      <c r="B38" s="54" t="s">
        <v>106</v>
      </c>
      <c r="C38" s="54" t="s">
        <v>74</v>
      </c>
      <c r="D38" s="54" t="s">
        <v>76</v>
      </c>
      <c r="E38" s="91" t="s">
        <v>1</v>
      </c>
      <c r="F38" s="59" t="s">
        <v>131</v>
      </c>
      <c r="G38" s="59" t="s">
        <v>131</v>
      </c>
      <c r="H38" s="59" t="s">
        <v>131</v>
      </c>
      <c r="I38" s="59" t="s">
        <v>0</v>
      </c>
      <c r="J38" s="60" t="s">
        <v>131</v>
      </c>
      <c r="K38" s="262"/>
      <c r="L38" s="181">
        <f t="shared" ref="L38:T39" si="16">L39</f>
        <v>0</v>
      </c>
      <c r="M38" s="181">
        <f t="shared" si="16"/>
        <v>0</v>
      </c>
      <c r="N38" s="181">
        <f t="shared" si="16"/>
        <v>0</v>
      </c>
      <c r="O38" s="181">
        <f t="shared" si="16"/>
        <v>0</v>
      </c>
      <c r="P38" s="181">
        <f t="shared" si="16"/>
        <v>0</v>
      </c>
      <c r="Q38" s="181">
        <f t="shared" si="16"/>
        <v>0</v>
      </c>
      <c r="R38" s="181">
        <f t="shared" si="16"/>
        <v>3028314</v>
      </c>
      <c r="S38" s="181">
        <f t="shared" si="16"/>
        <v>0</v>
      </c>
      <c r="T38" s="181">
        <f t="shared" si="16"/>
        <v>3028314</v>
      </c>
    </row>
    <row r="39" spans="1:20" ht="25.5" x14ac:dyDescent="0.2">
      <c r="A39" s="177" t="s">
        <v>21</v>
      </c>
      <c r="B39" s="54" t="s">
        <v>106</v>
      </c>
      <c r="C39" s="54" t="s">
        <v>74</v>
      </c>
      <c r="D39" s="54" t="s">
        <v>76</v>
      </c>
      <c r="E39" s="91" t="s">
        <v>1</v>
      </c>
      <c r="F39" s="63" t="s">
        <v>131</v>
      </c>
      <c r="G39" s="59" t="s">
        <v>131</v>
      </c>
      <c r="H39" s="59" t="s">
        <v>131</v>
      </c>
      <c r="I39" s="64" t="s">
        <v>0</v>
      </c>
      <c r="J39" s="60" t="s">
        <v>131</v>
      </c>
      <c r="K39" s="320">
        <v>600</v>
      </c>
      <c r="L39" s="181">
        <f t="shared" si="16"/>
        <v>0</v>
      </c>
      <c r="M39" s="181">
        <f t="shared" si="16"/>
        <v>0</v>
      </c>
      <c r="N39" s="181">
        <f t="shared" si="16"/>
        <v>0</v>
      </c>
      <c r="O39" s="181">
        <f t="shared" si="16"/>
        <v>0</v>
      </c>
      <c r="P39" s="181">
        <f t="shared" si="16"/>
        <v>0</v>
      </c>
      <c r="Q39" s="181">
        <f t="shared" si="16"/>
        <v>0</v>
      </c>
      <c r="R39" s="181">
        <f t="shared" si="16"/>
        <v>3028314</v>
      </c>
      <c r="S39" s="181">
        <f t="shared" si="16"/>
        <v>0</v>
      </c>
      <c r="T39" s="181">
        <f t="shared" si="16"/>
        <v>3028314</v>
      </c>
    </row>
    <row r="40" spans="1:20" x14ac:dyDescent="0.2">
      <c r="A40" s="177" t="s">
        <v>22</v>
      </c>
      <c r="B40" s="54" t="s">
        <v>106</v>
      </c>
      <c r="C40" s="54" t="s">
        <v>74</v>
      </c>
      <c r="D40" s="54" t="s">
        <v>76</v>
      </c>
      <c r="E40" s="91" t="s">
        <v>1</v>
      </c>
      <c r="F40" s="63" t="s">
        <v>131</v>
      </c>
      <c r="G40" s="59" t="s">
        <v>131</v>
      </c>
      <c r="H40" s="59" t="s">
        <v>131</v>
      </c>
      <c r="I40" s="64" t="s">
        <v>0</v>
      </c>
      <c r="J40" s="60" t="s">
        <v>131</v>
      </c>
      <c r="K40" s="320" t="s">
        <v>23</v>
      </c>
      <c r="L40" s="181">
        <v>0</v>
      </c>
      <c r="M40" s="181">
        <v>0</v>
      </c>
      <c r="N40" s="181">
        <v>0</v>
      </c>
      <c r="O40" s="181">
        <v>0</v>
      </c>
      <c r="P40" s="181">
        <v>0</v>
      </c>
      <c r="Q40" s="181">
        <v>0</v>
      </c>
      <c r="R40" s="181">
        <f>3028314</f>
        <v>3028314</v>
      </c>
      <c r="S40" s="181">
        <v>0</v>
      </c>
      <c r="T40" s="181">
        <f>3028314</f>
        <v>3028314</v>
      </c>
    </row>
    <row r="41" spans="1:20" s="2" customFormat="1" ht="25.5" x14ac:dyDescent="0.2">
      <c r="A41" s="177" t="s">
        <v>142</v>
      </c>
      <c r="B41" s="54" t="s">
        <v>106</v>
      </c>
      <c r="C41" s="54" t="s">
        <v>74</v>
      </c>
      <c r="D41" s="54" t="s">
        <v>76</v>
      </c>
      <c r="E41" s="103" t="s">
        <v>1</v>
      </c>
      <c r="F41" s="66" t="s">
        <v>131</v>
      </c>
      <c r="G41" s="59" t="s">
        <v>131</v>
      </c>
      <c r="H41" s="59" t="s">
        <v>131</v>
      </c>
      <c r="I41" s="67" t="s">
        <v>143</v>
      </c>
      <c r="J41" s="60" t="s">
        <v>131</v>
      </c>
      <c r="K41" s="320"/>
      <c r="L41" s="181">
        <f t="shared" ref="L41:T42" si="17">L42</f>
        <v>289743743.36000001</v>
      </c>
      <c r="M41" s="181">
        <f t="shared" si="17"/>
        <v>0</v>
      </c>
      <c r="N41" s="181">
        <f t="shared" si="17"/>
        <v>289743743.36000001</v>
      </c>
      <c r="O41" s="181">
        <f t="shared" si="17"/>
        <v>289764978.49000001</v>
      </c>
      <c r="P41" s="181">
        <f t="shared" si="17"/>
        <v>0</v>
      </c>
      <c r="Q41" s="181">
        <f t="shared" si="17"/>
        <v>289764978.49000001</v>
      </c>
      <c r="R41" s="181">
        <f t="shared" si="17"/>
        <v>289788128.23000002</v>
      </c>
      <c r="S41" s="181">
        <f t="shared" si="17"/>
        <v>0</v>
      </c>
      <c r="T41" s="181">
        <f t="shared" si="17"/>
        <v>289788128.23000002</v>
      </c>
    </row>
    <row r="42" spans="1:20" s="2" customFormat="1" ht="25.5" x14ac:dyDescent="0.2">
      <c r="A42" s="177" t="s">
        <v>21</v>
      </c>
      <c r="B42" s="54" t="s">
        <v>106</v>
      </c>
      <c r="C42" s="54" t="s">
        <v>74</v>
      </c>
      <c r="D42" s="54" t="s">
        <v>76</v>
      </c>
      <c r="E42" s="91" t="s">
        <v>1</v>
      </c>
      <c r="F42" s="63" t="s">
        <v>131</v>
      </c>
      <c r="G42" s="59" t="s">
        <v>131</v>
      </c>
      <c r="H42" s="59" t="s">
        <v>131</v>
      </c>
      <c r="I42" s="64" t="s">
        <v>143</v>
      </c>
      <c r="J42" s="60" t="s">
        <v>131</v>
      </c>
      <c r="K42" s="320">
        <v>600</v>
      </c>
      <c r="L42" s="181">
        <f t="shared" si="17"/>
        <v>289743743.36000001</v>
      </c>
      <c r="M42" s="181">
        <f t="shared" si="17"/>
        <v>0</v>
      </c>
      <c r="N42" s="181">
        <f t="shared" si="17"/>
        <v>289743743.36000001</v>
      </c>
      <c r="O42" s="181">
        <f t="shared" si="17"/>
        <v>289764978.49000001</v>
      </c>
      <c r="P42" s="181">
        <f t="shared" si="17"/>
        <v>0</v>
      </c>
      <c r="Q42" s="181">
        <f t="shared" si="17"/>
        <v>289764978.49000001</v>
      </c>
      <c r="R42" s="181">
        <f t="shared" si="17"/>
        <v>289788128.23000002</v>
      </c>
      <c r="S42" s="181">
        <f t="shared" si="17"/>
        <v>0</v>
      </c>
      <c r="T42" s="181">
        <f t="shared" si="17"/>
        <v>289788128.23000002</v>
      </c>
    </row>
    <row r="43" spans="1:20" s="2" customFormat="1" x14ac:dyDescent="0.2">
      <c r="A43" s="177" t="s">
        <v>22</v>
      </c>
      <c r="B43" s="54" t="s">
        <v>106</v>
      </c>
      <c r="C43" s="54" t="s">
        <v>74</v>
      </c>
      <c r="D43" s="54" t="s">
        <v>76</v>
      </c>
      <c r="E43" s="91" t="s">
        <v>1</v>
      </c>
      <c r="F43" s="63" t="s">
        <v>131</v>
      </c>
      <c r="G43" s="59" t="s">
        <v>131</v>
      </c>
      <c r="H43" s="59" t="s">
        <v>131</v>
      </c>
      <c r="I43" s="64" t="s">
        <v>143</v>
      </c>
      <c r="J43" s="60" t="s">
        <v>131</v>
      </c>
      <c r="K43" s="320" t="s">
        <v>23</v>
      </c>
      <c r="L43" s="181">
        <v>289743743.36000001</v>
      </c>
      <c r="M43" s="181">
        <v>0</v>
      </c>
      <c r="N43" s="181">
        <v>289743743.36000001</v>
      </c>
      <c r="O43" s="181">
        <v>289764978.49000001</v>
      </c>
      <c r="P43" s="181">
        <v>0</v>
      </c>
      <c r="Q43" s="181">
        <v>289764978.49000001</v>
      </c>
      <c r="R43" s="181">
        <v>289788128.23000002</v>
      </c>
      <c r="S43" s="181">
        <v>0</v>
      </c>
      <c r="T43" s="181">
        <v>289788128.23000002</v>
      </c>
    </row>
    <row r="44" spans="1:20" s="2" customFormat="1" ht="38.25" customHeight="1" x14ac:dyDescent="0.2">
      <c r="A44" s="173" t="s">
        <v>333</v>
      </c>
      <c r="B44" s="54" t="s">
        <v>106</v>
      </c>
      <c r="C44" s="54" t="s">
        <v>74</v>
      </c>
      <c r="D44" s="54" t="s">
        <v>76</v>
      </c>
      <c r="E44" s="91" t="s">
        <v>1</v>
      </c>
      <c r="F44" s="63" t="s">
        <v>131</v>
      </c>
      <c r="G44" s="59" t="s">
        <v>131</v>
      </c>
      <c r="H44" s="59" t="s">
        <v>131</v>
      </c>
      <c r="I44" s="64" t="s">
        <v>217</v>
      </c>
      <c r="J44" s="60" t="s">
        <v>131</v>
      </c>
      <c r="K44" s="320"/>
      <c r="L44" s="188">
        <f t="shared" ref="L44:T45" si="18">L45</f>
        <v>223000</v>
      </c>
      <c r="M44" s="188">
        <f t="shared" si="18"/>
        <v>0</v>
      </c>
      <c r="N44" s="188">
        <f t="shared" si="18"/>
        <v>223000</v>
      </c>
      <c r="O44" s="188">
        <f t="shared" si="18"/>
        <v>223000</v>
      </c>
      <c r="P44" s="188">
        <f t="shared" si="18"/>
        <v>0</v>
      </c>
      <c r="Q44" s="188">
        <f t="shared" si="18"/>
        <v>223000</v>
      </c>
      <c r="R44" s="188">
        <f t="shared" si="18"/>
        <v>223000</v>
      </c>
      <c r="S44" s="188">
        <f t="shared" si="18"/>
        <v>0</v>
      </c>
      <c r="T44" s="188">
        <f t="shared" si="18"/>
        <v>223000</v>
      </c>
    </row>
    <row r="45" spans="1:20" s="2" customFormat="1" ht="25.5" x14ac:dyDescent="0.2">
      <c r="A45" s="177" t="s">
        <v>21</v>
      </c>
      <c r="B45" s="54" t="s">
        <v>106</v>
      </c>
      <c r="C45" s="54" t="s">
        <v>74</v>
      </c>
      <c r="D45" s="54" t="s">
        <v>76</v>
      </c>
      <c r="E45" s="91" t="s">
        <v>1</v>
      </c>
      <c r="F45" s="63" t="s">
        <v>131</v>
      </c>
      <c r="G45" s="59" t="s">
        <v>131</v>
      </c>
      <c r="H45" s="59" t="s">
        <v>131</v>
      </c>
      <c r="I45" s="64" t="s">
        <v>217</v>
      </c>
      <c r="J45" s="60" t="s">
        <v>131</v>
      </c>
      <c r="K45" s="320" t="s">
        <v>144</v>
      </c>
      <c r="L45" s="188">
        <f t="shared" si="18"/>
        <v>223000</v>
      </c>
      <c r="M45" s="188">
        <f t="shared" si="18"/>
        <v>0</v>
      </c>
      <c r="N45" s="188">
        <f t="shared" si="18"/>
        <v>223000</v>
      </c>
      <c r="O45" s="188">
        <f t="shared" si="18"/>
        <v>223000</v>
      </c>
      <c r="P45" s="188">
        <f t="shared" si="18"/>
        <v>0</v>
      </c>
      <c r="Q45" s="188">
        <f t="shared" si="18"/>
        <v>223000</v>
      </c>
      <c r="R45" s="188">
        <f t="shared" si="18"/>
        <v>223000</v>
      </c>
      <c r="S45" s="188">
        <f t="shared" si="18"/>
        <v>0</v>
      </c>
      <c r="T45" s="188">
        <f t="shared" si="18"/>
        <v>223000</v>
      </c>
    </row>
    <row r="46" spans="1:20" s="2" customFormat="1" x14ac:dyDescent="0.2">
      <c r="A46" s="177" t="s">
        <v>22</v>
      </c>
      <c r="B46" s="54" t="s">
        <v>106</v>
      </c>
      <c r="C46" s="54" t="s">
        <v>74</v>
      </c>
      <c r="D46" s="54" t="s">
        <v>76</v>
      </c>
      <c r="E46" s="91" t="s">
        <v>1</v>
      </c>
      <c r="F46" s="63" t="s">
        <v>131</v>
      </c>
      <c r="G46" s="59" t="s">
        <v>131</v>
      </c>
      <c r="H46" s="59" t="s">
        <v>131</v>
      </c>
      <c r="I46" s="64" t="s">
        <v>217</v>
      </c>
      <c r="J46" s="60" t="s">
        <v>131</v>
      </c>
      <c r="K46" s="320" t="s">
        <v>23</v>
      </c>
      <c r="L46" s="188">
        <v>223000</v>
      </c>
      <c r="M46" s="188">
        <v>0</v>
      </c>
      <c r="N46" s="188">
        <v>223000</v>
      </c>
      <c r="O46" s="188">
        <v>223000</v>
      </c>
      <c r="P46" s="188">
        <v>0</v>
      </c>
      <c r="Q46" s="188">
        <v>223000</v>
      </c>
      <c r="R46" s="188">
        <v>223000</v>
      </c>
      <c r="S46" s="188">
        <v>0</v>
      </c>
      <c r="T46" s="188">
        <v>223000</v>
      </c>
    </row>
    <row r="47" spans="1:20" s="2" customFormat="1" ht="89.25" x14ac:dyDescent="0.2">
      <c r="A47" s="173" t="s">
        <v>261</v>
      </c>
      <c r="B47" s="54" t="s">
        <v>106</v>
      </c>
      <c r="C47" s="54" t="s">
        <v>74</v>
      </c>
      <c r="D47" s="54" t="s">
        <v>76</v>
      </c>
      <c r="E47" s="91" t="s">
        <v>1</v>
      </c>
      <c r="F47" s="63" t="s">
        <v>131</v>
      </c>
      <c r="G47" s="59" t="s">
        <v>131</v>
      </c>
      <c r="H47" s="59" t="s">
        <v>131</v>
      </c>
      <c r="I47" s="64" t="s">
        <v>262</v>
      </c>
      <c r="J47" s="60" t="s">
        <v>131</v>
      </c>
      <c r="K47" s="320"/>
      <c r="L47" s="188">
        <f>L48</f>
        <v>28071771.539999999</v>
      </c>
      <c r="M47" s="188">
        <f>M48</f>
        <v>0</v>
      </c>
      <c r="N47" s="188">
        <f>N48</f>
        <v>28071771.539999999</v>
      </c>
      <c r="O47" s="188">
        <f t="shared" ref="L47:T48" si="19">O48</f>
        <v>40260118.990000002</v>
      </c>
      <c r="P47" s="188">
        <f t="shared" si="19"/>
        <v>0</v>
      </c>
      <c r="Q47" s="188">
        <f t="shared" si="19"/>
        <v>40260118.990000002</v>
      </c>
      <c r="R47" s="188">
        <f t="shared" si="19"/>
        <v>40562523.75</v>
      </c>
      <c r="S47" s="188">
        <f t="shared" si="19"/>
        <v>0</v>
      </c>
      <c r="T47" s="188">
        <f t="shared" si="19"/>
        <v>40562523.75</v>
      </c>
    </row>
    <row r="48" spans="1:20" s="2" customFormat="1" ht="25.5" x14ac:dyDescent="0.2">
      <c r="A48" s="177" t="s">
        <v>21</v>
      </c>
      <c r="B48" s="54" t="s">
        <v>106</v>
      </c>
      <c r="C48" s="54" t="s">
        <v>74</v>
      </c>
      <c r="D48" s="54" t="s">
        <v>76</v>
      </c>
      <c r="E48" s="91" t="s">
        <v>1</v>
      </c>
      <c r="F48" s="63" t="s">
        <v>131</v>
      </c>
      <c r="G48" s="59" t="s">
        <v>131</v>
      </c>
      <c r="H48" s="59" t="s">
        <v>131</v>
      </c>
      <c r="I48" s="64" t="s">
        <v>262</v>
      </c>
      <c r="J48" s="60" t="s">
        <v>131</v>
      </c>
      <c r="K48" s="320" t="s">
        <v>144</v>
      </c>
      <c r="L48" s="188">
        <f t="shared" si="19"/>
        <v>28071771.539999999</v>
      </c>
      <c r="M48" s="188">
        <f t="shared" si="19"/>
        <v>0</v>
      </c>
      <c r="N48" s="188">
        <f t="shared" si="19"/>
        <v>28071771.539999999</v>
      </c>
      <c r="O48" s="188">
        <f t="shared" si="19"/>
        <v>40260118.990000002</v>
      </c>
      <c r="P48" s="188">
        <f t="shared" si="19"/>
        <v>0</v>
      </c>
      <c r="Q48" s="188">
        <f t="shared" si="19"/>
        <v>40260118.990000002</v>
      </c>
      <c r="R48" s="188">
        <f t="shared" si="19"/>
        <v>40562523.75</v>
      </c>
      <c r="S48" s="188">
        <f t="shared" si="19"/>
        <v>0</v>
      </c>
      <c r="T48" s="188">
        <f t="shared" si="19"/>
        <v>40562523.75</v>
      </c>
    </row>
    <row r="49" spans="1:20" s="2" customFormat="1" x14ac:dyDescent="0.2">
      <c r="A49" s="177" t="s">
        <v>22</v>
      </c>
      <c r="B49" s="54" t="s">
        <v>106</v>
      </c>
      <c r="C49" s="54" t="s">
        <v>74</v>
      </c>
      <c r="D49" s="54" t="s">
        <v>76</v>
      </c>
      <c r="E49" s="91" t="s">
        <v>1</v>
      </c>
      <c r="F49" s="63" t="s">
        <v>131</v>
      </c>
      <c r="G49" s="59" t="s">
        <v>131</v>
      </c>
      <c r="H49" s="59" t="s">
        <v>131</v>
      </c>
      <c r="I49" s="64" t="s">
        <v>262</v>
      </c>
      <c r="J49" s="60" t="s">
        <v>131</v>
      </c>
      <c r="K49" s="320" t="s">
        <v>23</v>
      </c>
      <c r="L49" s="188">
        <v>28071771.539999999</v>
      </c>
      <c r="M49" s="188">
        <v>0</v>
      </c>
      <c r="N49" s="188">
        <v>28071771.539999999</v>
      </c>
      <c r="O49" s="188">
        <v>40260118.990000002</v>
      </c>
      <c r="P49" s="188">
        <v>0</v>
      </c>
      <c r="Q49" s="188">
        <v>40260118.990000002</v>
      </c>
      <c r="R49" s="188">
        <v>40562523.75</v>
      </c>
      <c r="S49" s="188">
        <v>0</v>
      </c>
      <c r="T49" s="188">
        <v>40562523.75</v>
      </c>
    </row>
    <row r="50" spans="1:20" s="2" customFormat="1" ht="38.25" x14ac:dyDescent="0.2">
      <c r="A50" s="177" t="s">
        <v>265</v>
      </c>
      <c r="B50" s="54" t="s">
        <v>106</v>
      </c>
      <c r="C50" s="54" t="s">
        <v>74</v>
      </c>
      <c r="D50" s="54" t="s">
        <v>76</v>
      </c>
      <c r="E50" s="103" t="s">
        <v>1</v>
      </c>
      <c r="F50" s="66" t="s">
        <v>131</v>
      </c>
      <c r="G50" s="59" t="s">
        <v>131</v>
      </c>
      <c r="H50" s="59" t="s">
        <v>131</v>
      </c>
      <c r="I50" s="67" t="s">
        <v>264</v>
      </c>
      <c r="J50" s="60" t="s">
        <v>131</v>
      </c>
      <c r="K50" s="320"/>
      <c r="L50" s="181">
        <f t="shared" ref="L50:T51" si="20">L51</f>
        <v>521014900</v>
      </c>
      <c r="M50" s="181">
        <f t="shared" si="20"/>
        <v>0</v>
      </c>
      <c r="N50" s="181">
        <f t="shared" si="20"/>
        <v>521014900</v>
      </c>
      <c r="O50" s="181">
        <f t="shared" si="20"/>
        <v>526854200</v>
      </c>
      <c r="P50" s="181">
        <f t="shared" si="20"/>
        <v>0</v>
      </c>
      <c r="Q50" s="181">
        <f t="shared" si="20"/>
        <v>526854200</v>
      </c>
      <c r="R50" s="181">
        <f t="shared" si="20"/>
        <v>556362000</v>
      </c>
      <c r="S50" s="181">
        <f t="shared" si="20"/>
        <v>0</v>
      </c>
      <c r="T50" s="181">
        <f t="shared" si="20"/>
        <v>556362000</v>
      </c>
    </row>
    <row r="51" spans="1:20" s="2" customFormat="1" ht="25.5" x14ac:dyDescent="0.2">
      <c r="A51" s="177" t="s">
        <v>21</v>
      </c>
      <c r="B51" s="54" t="s">
        <v>106</v>
      </c>
      <c r="C51" s="54" t="s">
        <v>74</v>
      </c>
      <c r="D51" s="54" t="s">
        <v>76</v>
      </c>
      <c r="E51" s="103" t="s">
        <v>1</v>
      </c>
      <c r="F51" s="66" t="s">
        <v>131</v>
      </c>
      <c r="G51" s="59" t="s">
        <v>131</v>
      </c>
      <c r="H51" s="59" t="s">
        <v>131</v>
      </c>
      <c r="I51" s="67" t="s">
        <v>264</v>
      </c>
      <c r="J51" s="60" t="s">
        <v>131</v>
      </c>
      <c r="K51" s="320">
        <v>600</v>
      </c>
      <c r="L51" s="181">
        <f t="shared" si="20"/>
        <v>521014900</v>
      </c>
      <c r="M51" s="181">
        <f t="shared" si="20"/>
        <v>0</v>
      </c>
      <c r="N51" s="181">
        <f t="shared" si="20"/>
        <v>521014900</v>
      </c>
      <c r="O51" s="181">
        <f t="shared" si="20"/>
        <v>526854200</v>
      </c>
      <c r="P51" s="181">
        <f t="shared" si="20"/>
        <v>0</v>
      </c>
      <c r="Q51" s="181">
        <f t="shared" si="20"/>
        <v>526854200</v>
      </c>
      <c r="R51" s="181">
        <f t="shared" si="20"/>
        <v>556362000</v>
      </c>
      <c r="S51" s="181">
        <f t="shared" si="20"/>
        <v>0</v>
      </c>
      <c r="T51" s="181">
        <f t="shared" si="20"/>
        <v>556362000</v>
      </c>
    </row>
    <row r="52" spans="1:20" s="2" customFormat="1" x14ac:dyDescent="0.2">
      <c r="A52" s="177" t="s">
        <v>22</v>
      </c>
      <c r="B52" s="54" t="s">
        <v>106</v>
      </c>
      <c r="C52" s="54" t="s">
        <v>74</v>
      </c>
      <c r="D52" s="54" t="s">
        <v>76</v>
      </c>
      <c r="E52" s="103" t="s">
        <v>1</v>
      </c>
      <c r="F52" s="66" t="s">
        <v>131</v>
      </c>
      <c r="G52" s="59" t="s">
        <v>131</v>
      </c>
      <c r="H52" s="59" t="s">
        <v>131</v>
      </c>
      <c r="I52" s="67" t="s">
        <v>264</v>
      </c>
      <c r="J52" s="60" t="s">
        <v>131</v>
      </c>
      <c r="K52" s="320" t="s">
        <v>23</v>
      </c>
      <c r="L52" s="181">
        <f>518014900+3000000</f>
        <v>521014900</v>
      </c>
      <c r="M52" s="181">
        <v>0</v>
      </c>
      <c r="N52" s="181">
        <f>518014900+3000000</f>
        <v>521014900</v>
      </c>
      <c r="O52" s="181">
        <f>523854200+3000000</f>
        <v>526854200</v>
      </c>
      <c r="P52" s="181">
        <v>0</v>
      </c>
      <c r="Q52" s="181">
        <f>523854200+3000000</f>
        <v>526854200</v>
      </c>
      <c r="R52" s="181">
        <f>553362000+3000000</f>
        <v>556362000</v>
      </c>
      <c r="S52" s="181">
        <v>0</v>
      </c>
      <c r="T52" s="181">
        <f>553362000+3000000</f>
        <v>556362000</v>
      </c>
    </row>
    <row r="53" spans="1:20" s="2" customFormat="1" ht="85.5" customHeight="1" x14ac:dyDescent="0.2">
      <c r="A53" s="393" t="s">
        <v>281</v>
      </c>
      <c r="B53" s="56" t="s">
        <v>106</v>
      </c>
      <c r="C53" s="54" t="s">
        <v>74</v>
      </c>
      <c r="D53" s="54" t="s">
        <v>76</v>
      </c>
      <c r="E53" s="103" t="s">
        <v>1</v>
      </c>
      <c r="F53" s="59" t="s">
        <v>131</v>
      </c>
      <c r="G53" s="59" t="s">
        <v>131</v>
      </c>
      <c r="H53" s="59" t="s">
        <v>131</v>
      </c>
      <c r="I53" s="67" t="s">
        <v>159</v>
      </c>
      <c r="J53" s="60" t="s">
        <v>131</v>
      </c>
      <c r="K53" s="179"/>
      <c r="L53" s="188">
        <f t="shared" ref="L53:T54" si="21">L54</f>
        <v>307086</v>
      </c>
      <c r="M53" s="188">
        <f t="shared" si="21"/>
        <v>0</v>
      </c>
      <c r="N53" s="188">
        <f t="shared" si="21"/>
        <v>307086</v>
      </c>
      <c r="O53" s="188">
        <f>O54</f>
        <v>0</v>
      </c>
      <c r="P53" s="188">
        <f>P54</f>
        <v>0</v>
      </c>
      <c r="Q53" s="188">
        <f>Q54</f>
        <v>0</v>
      </c>
      <c r="R53" s="188">
        <f t="shared" si="21"/>
        <v>0</v>
      </c>
      <c r="S53" s="188">
        <f t="shared" si="21"/>
        <v>0</v>
      </c>
      <c r="T53" s="188">
        <f t="shared" si="21"/>
        <v>0</v>
      </c>
    </row>
    <row r="54" spans="1:20" s="2" customFormat="1" ht="25.5" x14ac:dyDescent="0.2">
      <c r="A54" s="177" t="s">
        <v>21</v>
      </c>
      <c r="B54" s="54" t="s">
        <v>106</v>
      </c>
      <c r="C54" s="54" t="s">
        <v>74</v>
      </c>
      <c r="D54" s="54" t="s">
        <v>76</v>
      </c>
      <c r="E54" s="103" t="s">
        <v>1</v>
      </c>
      <c r="F54" s="59" t="s">
        <v>131</v>
      </c>
      <c r="G54" s="59" t="s">
        <v>131</v>
      </c>
      <c r="H54" s="59" t="s">
        <v>131</v>
      </c>
      <c r="I54" s="67" t="s">
        <v>159</v>
      </c>
      <c r="J54" s="60" t="s">
        <v>131</v>
      </c>
      <c r="K54" s="262" t="s">
        <v>144</v>
      </c>
      <c r="L54" s="188">
        <f t="shared" si="21"/>
        <v>307086</v>
      </c>
      <c r="M54" s="188">
        <f t="shared" si="21"/>
        <v>0</v>
      </c>
      <c r="N54" s="188">
        <f t="shared" si="21"/>
        <v>307086</v>
      </c>
      <c r="O54" s="188">
        <f t="shared" si="21"/>
        <v>0</v>
      </c>
      <c r="P54" s="188">
        <f t="shared" si="21"/>
        <v>0</v>
      </c>
      <c r="Q54" s="188">
        <f t="shared" si="21"/>
        <v>0</v>
      </c>
      <c r="R54" s="188">
        <f t="shared" si="21"/>
        <v>0</v>
      </c>
      <c r="S54" s="188">
        <f t="shared" si="21"/>
        <v>0</v>
      </c>
      <c r="T54" s="188">
        <f t="shared" si="21"/>
        <v>0</v>
      </c>
    </row>
    <row r="55" spans="1:20" s="2" customFormat="1" x14ac:dyDescent="0.2">
      <c r="A55" s="177" t="s">
        <v>22</v>
      </c>
      <c r="B55" s="54" t="s">
        <v>106</v>
      </c>
      <c r="C55" s="54" t="s">
        <v>74</v>
      </c>
      <c r="D55" s="54" t="s">
        <v>76</v>
      </c>
      <c r="E55" s="103" t="s">
        <v>1</v>
      </c>
      <c r="F55" s="59" t="s">
        <v>131</v>
      </c>
      <c r="G55" s="59" t="s">
        <v>131</v>
      </c>
      <c r="H55" s="59" t="s">
        <v>131</v>
      </c>
      <c r="I55" s="67" t="s">
        <v>159</v>
      </c>
      <c r="J55" s="60" t="s">
        <v>131</v>
      </c>
      <c r="K55" s="262" t="s">
        <v>23</v>
      </c>
      <c r="L55" s="188">
        <f>153543+153543</f>
        <v>307086</v>
      </c>
      <c r="M55" s="188">
        <v>0</v>
      </c>
      <c r="N55" s="188">
        <f>153543+153543</f>
        <v>307086</v>
      </c>
      <c r="O55" s="188">
        <v>0</v>
      </c>
      <c r="P55" s="188">
        <v>0</v>
      </c>
      <c r="Q55" s="188">
        <v>0</v>
      </c>
      <c r="R55" s="189">
        <v>0</v>
      </c>
      <c r="S55" s="189">
        <v>0</v>
      </c>
      <c r="T55" s="189">
        <v>0</v>
      </c>
    </row>
    <row r="56" spans="1:20" s="2" customFormat="1" x14ac:dyDescent="0.2">
      <c r="A56" s="311" t="s">
        <v>176</v>
      </c>
      <c r="B56" s="56" t="s">
        <v>106</v>
      </c>
      <c r="C56" s="54" t="s">
        <v>74</v>
      </c>
      <c r="D56" s="54" t="s">
        <v>72</v>
      </c>
      <c r="E56" s="103"/>
      <c r="F56" s="59"/>
      <c r="G56" s="59"/>
      <c r="H56" s="59"/>
      <c r="I56" s="67"/>
      <c r="J56" s="60"/>
      <c r="K56" s="179"/>
      <c r="L56" s="188">
        <f t="shared" ref="L56:T56" si="22">L57</f>
        <v>38730456.640000001</v>
      </c>
      <c r="M56" s="188">
        <f>M57</f>
        <v>0</v>
      </c>
      <c r="N56" s="188">
        <f t="shared" si="22"/>
        <v>38730456.640000001</v>
      </c>
      <c r="O56" s="188">
        <f t="shared" si="22"/>
        <v>39929942.109999999</v>
      </c>
      <c r="P56" s="188">
        <f t="shared" si="22"/>
        <v>5.8207660913467407E-11</v>
      </c>
      <c r="Q56" s="188">
        <f t="shared" si="22"/>
        <v>39929942.109999999</v>
      </c>
      <c r="R56" s="189">
        <f t="shared" si="22"/>
        <v>38886071.770000003</v>
      </c>
      <c r="S56" s="189">
        <f t="shared" si="22"/>
        <v>0</v>
      </c>
      <c r="T56" s="189">
        <f t="shared" si="22"/>
        <v>38886071.769999996</v>
      </c>
    </row>
    <row r="57" spans="1:20" s="2" customFormat="1" ht="25.5" x14ac:dyDescent="0.2">
      <c r="A57" s="311" t="s">
        <v>292</v>
      </c>
      <c r="B57" s="56" t="s">
        <v>106</v>
      </c>
      <c r="C57" s="54" t="s">
        <v>74</v>
      </c>
      <c r="D57" s="54" t="s">
        <v>72</v>
      </c>
      <c r="E57" s="91" t="s">
        <v>1</v>
      </c>
      <c r="F57" s="59" t="s">
        <v>131</v>
      </c>
      <c r="G57" s="59" t="s">
        <v>131</v>
      </c>
      <c r="H57" s="59" t="s">
        <v>131</v>
      </c>
      <c r="I57" s="59" t="s">
        <v>132</v>
      </c>
      <c r="J57" s="60" t="s">
        <v>131</v>
      </c>
      <c r="K57" s="174"/>
      <c r="L57" s="181">
        <f>L61+L58+L67+L74+L64</f>
        <v>38730456.640000001</v>
      </c>
      <c r="M57" s="181">
        <f>M61+M58+M67+M74+M64</f>
        <v>0</v>
      </c>
      <c r="N57" s="181">
        <f>N61+N58+N67+N74+N64</f>
        <v>38730456.640000001</v>
      </c>
      <c r="O57" s="181">
        <f t="shared" ref="O57:R57" si="23">O61+O58+O67+O74+O64</f>
        <v>39929942.109999999</v>
      </c>
      <c r="P57" s="181">
        <f t="shared" ref="P57:Q57" si="24">P61+P58+P67+P74+P64</f>
        <v>5.8207660913467407E-11</v>
      </c>
      <c r="Q57" s="181">
        <f t="shared" si="24"/>
        <v>39929942.109999999</v>
      </c>
      <c r="R57" s="181">
        <f t="shared" si="23"/>
        <v>38886071.770000003</v>
      </c>
      <c r="S57" s="181">
        <f t="shared" ref="S57:T57" si="25">S61+S58+S67+S74+S64</f>
        <v>0</v>
      </c>
      <c r="T57" s="181">
        <f t="shared" si="25"/>
        <v>38886071.769999996</v>
      </c>
    </row>
    <row r="58" spans="1:20" s="2" customFormat="1" x14ac:dyDescent="0.2">
      <c r="A58" s="311" t="s">
        <v>125</v>
      </c>
      <c r="B58" s="56" t="s">
        <v>106</v>
      </c>
      <c r="C58" s="54" t="s">
        <v>74</v>
      </c>
      <c r="D58" s="54" t="s">
        <v>72</v>
      </c>
      <c r="E58" s="91" t="s">
        <v>1</v>
      </c>
      <c r="F58" s="59" t="s">
        <v>131</v>
      </c>
      <c r="G58" s="59" t="s">
        <v>131</v>
      </c>
      <c r="H58" s="59" t="s">
        <v>131</v>
      </c>
      <c r="I58" s="59" t="s">
        <v>0</v>
      </c>
      <c r="J58" s="60" t="s">
        <v>131</v>
      </c>
      <c r="K58" s="179"/>
      <c r="L58" s="181">
        <f t="shared" ref="L58:T59" si="26">L59</f>
        <v>1495140.64</v>
      </c>
      <c r="M58" s="181">
        <f t="shared" si="26"/>
        <v>0</v>
      </c>
      <c r="N58" s="181">
        <f t="shared" si="26"/>
        <v>1495140.64</v>
      </c>
      <c r="O58" s="181">
        <f t="shared" si="26"/>
        <v>2494626.11</v>
      </c>
      <c r="P58" s="181">
        <f t="shared" si="26"/>
        <v>0</v>
      </c>
      <c r="Q58" s="181">
        <f t="shared" si="26"/>
        <v>2494626.11</v>
      </c>
      <c r="R58" s="182">
        <f t="shared" si="26"/>
        <v>1450755.77</v>
      </c>
      <c r="S58" s="182">
        <f t="shared" si="26"/>
        <v>0</v>
      </c>
      <c r="T58" s="182">
        <f t="shared" si="26"/>
        <v>1450755.77</v>
      </c>
    </row>
    <row r="59" spans="1:20" s="2" customFormat="1" ht="25.5" x14ac:dyDescent="0.2">
      <c r="A59" s="311" t="s">
        <v>21</v>
      </c>
      <c r="B59" s="56" t="s">
        <v>106</v>
      </c>
      <c r="C59" s="54" t="s">
        <v>74</v>
      </c>
      <c r="D59" s="54" t="s">
        <v>72</v>
      </c>
      <c r="E59" s="91" t="s">
        <v>1</v>
      </c>
      <c r="F59" s="63" t="s">
        <v>131</v>
      </c>
      <c r="G59" s="59" t="s">
        <v>131</v>
      </c>
      <c r="H59" s="59" t="s">
        <v>131</v>
      </c>
      <c r="I59" s="64" t="s">
        <v>0</v>
      </c>
      <c r="J59" s="60" t="s">
        <v>131</v>
      </c>
      <c r="K59" s="320">
        <v>600</v>
      </c>
      <c r="L59" s="181">
        <f t="shared" si="26"/>
        <v>1495140.64</v>
      </c>
      <c r="M59" s="181">
        <f t="shared" si="26"/>
        <v>0</v>
      </c>
      <c r="N59" s="181">
        <f t="shared" si="26"/>
        <v>1495140.64</v>
      </c>
      <c r="O59" s="181">
        <f t="shared" si="26"/>
        <v>2494626.11</v>
      </c>
      <c r="P59" s="181">
        <f t="shared" si="26"/>
        <v>0</v>
      </c>
      <c r="Q59" s="181">
        <f t="shared" si="26"/>
        <v>2494626.11</v>
      </c>
      <c r="R59" s="182">
        <f t="shared" si="26"/>
        <v>1450755.77</v>
      </c>
      <c r="S59" s="182">
        <f t="shared" si="26"/>
        <v>0</v>
      </c>
      <c r="T59" s="182">
        <f t="shared" si="26"/>
        <v>1450755.77</v>
      </c>
    </row>
    <row r="60" spans="1:20" s="2" customFormat="1" x14ac:dyDescent="0.2">
      <c r="A60" s="177" t="s">
        <v>22</v>
      </c>
      <c r="B60" s="54" t="s">
        <v>106</v>
      </c>
      <c r="C60" s="54" t="s">
        <v>74</v>
      </c>
      <c r="D60" s="54" t="s">
        <v>72</v>
      </c>
      <c r="E60" s="91" t="s">
        <v>1</v>
      </c>
      <c r="F60" s="63" t="s">
        <v>131</v>
      </c>
      <c r="G60" s="59" t="s">
        <v>131</v>
      </c>
      <c r="H60" s="59" t="s">
        <v>131</v>
      </c>
      <c r="I60" s="64" t="s">
        <v>0</v>
      </c>
      <c r="J60" s="60" t="s">
        <v>131</v>
      </c>
      <c r="K60" s="320" t="s">
        <v>23</v>
      </c>
      <c r="L60" s="181">
        <v>1495140.64</v>
      </c>
      <c r="M60" s="181">
        <v>0</v>
      </c>
      <c r="N60" s="181">
        <v>1495140.64</v>
      </c>
      <c r="O60" s="181">
        <f>1473905.51+1020720.6</f>
        <v>2494626.11</v>
      </c>
      <c r="P60" s="181">
        <v>0</v>
      </c>
      <c r="Q60" s="181">
        <f>1473905.51+1020720.6</f>
        <v>2494626.11</v>
      </c>
      <c r="R60" s="181">
        <v>1450755.77</v>
      </c>
      <c r="S60" s="181">
        <v>0</v>
      </c>
      <c r="T60" s="181">
        <v>1450755.77</v>
      </c>
    </row>
    <row r="61" spans="1:20" s="2" customFormat="1" ht="25.5" x14ac:dyDescent="0.2">
      <c r="A61" s="177" t="s">
        <v>145</v>
      </c>
      <c r="B61" s="54" t="s">
        <v>106</v>
      </c>
      <c r="C61" s="54" t="s">
        <v>74</v>
      </c>
      <c r="D61" s="54" t="s">
        <v>72</v>
      </c>
      <c r="E61" s="91" t="s">
        <v>1</v>
      </c>
      <c r="F61" s="63" t="s">
        <v>131</v>
      </c>
      <c r="G61" s="59" t="s">
        <v>131</v>
      </c>
      <c r="H61" s="59" t="s">
        <v>131</v>
      </c>
      <c r="I61" s="64" t="s">
        <v>146</v>
      </c>
      <c r="J61" s="60" t="s">
        <v>131</v>
      </c>
      <c r="K61" s="320"/>
      <c r="L61" s="181">
        <f t="shared" ref="L61:T62" si="27">L62</f>
        <v>22828926</v>
      </c>
      <c r="M61" s="181">
        <f t="shared" si="27"/>
        <v>303790</v>
      </c>
      <c r="N61" s="181">
        <f t="shared" si="27"/>
        <v>23132716</v>
      </c>
      <c r="O61" s="181">
        <f t="shared" si="27"/>
        <v>22405576</v>
      </c>
      <c r="P61" s="181">
        <f t="shared" si="27"/>
        <v>234180</v>
      </c>
      <c r="Q61" s="181">
        <f t="shared" si="27"/>
        <v>22639756</v>
      </c>
      <c r="R61" s="181">
        <f t="shared" si="27"/>
        <v>21944056</v>
      </c>
      <c r="S61" s="181">
        <f t="shared" si="27"/>
        <v>246420</v>
      </c>
      <c r="T61" s="181">
        <f t="shared" si="27"/>
        <v>22190476</v>
      </c>
    </row>
    <row r="62" spans="1:20" s="2" customFormat="1" ht="25.5" x14ac:dyDescent="0.2">
      <c r="A62" s="177" t="s">
        <v>21</v>
      </c>
      <c r="B62" s="54" t="s">
        <v>106</v>
      </c>
      <c r="C62" s="54" t="s">
        <v>74</v>
      </c>
      <c r="D62" s="54" t="s">
        <v>72</v>
      </c>
      <c r="E62" s="91" t="s">
        <v>1</v>
      </c>
      <c r="F62" s="63" t="s">
        <v>131</v>
      </c>
      <c r="G62" s="59" t="s">
        <v>131</v>
      </c>
      <c r="H62" s="59" t="s">
        <v>131</v>
      </c>
      <c r="I62" s="64" t="s">
        <v>146</v>
      </c>
      <c r="J62" s="60" t="s">
        <v>131</v>
      </c>
      <c r="K62" s="320">
        <v>600</v>
      </c>
      <c r="L62" s="181">
        <f t="shared" si="27"/>
        <v>22828926</v>
      </c>
      <c r="M62" s="181">
        <f t="shared" si="27"/>
        <v>303790</v>
      </c>
      <c r="N62" s="181">
        <f t="shared" si="27"/>
        <v>23132716</v>
      </c>
      <c r="O62" s="181">
        <f t="shared" si="27"/>
        <v>22405576</v>
      </c>
      <c r="P62" s="181">
        <f t="shared" si="27"/>
        <v>234180</v>
      </c>
      <c r="Q62" s="181">
        <f t="shared" si="27"/>
        <v>22639756</v>
      </c>
      <c r="R62" s="181">
        <f t="shared" si="27"/>
        <v>21944056</v>
      </c>
      <c r="S62" s="181">
        <f t="shared" si="27"/>
        <v>246420</v>
      </c>
      <c r="T62" s="181">
        <f t="shared" si="27"/>
        <v>22190476</v>
      </c>
    </row>
    <row r="63" spans="1:20" s="2" customFormat="1" x14ac:dyDescent="0.2">
      <c r="A63" s="177" t="s">
        <v>22</v>
      </c>
      <c r="B63" s="54" t="s">
        <v>106</v>
      </c>
      <c r="C63" s="54" t="s">
        <v>74</v>
      </c>
      <c r="D63" s="54" t="s">
        <v>72</v>
      </c>
      <c r="E63" s="91" t="s">
        <v>1</v>
      </c>
      <c r="F63" s="63" t="s">
        <v>131</v>
      </c>
      <c r="G63" s="59" t="s">
        <v>131</v>
      </c>
      <c r="H63" s="59" t="s">
        <v>131</v>
      </c>
      <c r="I63" s="64" t="s">
        <v>146</v>
      </c>
      <c r="J63" s="60" t="s">
        <v>131</v>
      </c>
      <c r="K63" s="320" t="s">
        <v>23</v>
      </c>
      <c r="L63" s="188">
        <f>4117419.54+18711506.46</f>
        <v>22828926</v>
      </c>
      <c r="M63" s="188">
        <v>303790</v>
      </c>
      <c r="N63" s="188">
        <f>M63+L63</f>
        <v>23132716</v>
      </c>
      <c r="O63" s="188">
        <f>3694069.54+18711506.46</f>
        <v>22405576</v>
      </c>
      <c r="P63" s="188">
        <v>234180</v>
      </c>
      <c r="Q63" s="188">
        <f>P63+O63</f>
        <v>22639756</v>
      </c>
      <c r="R63" s="188">
        <f>18711506.46+3232549.54</f>
        <v>21944056</v>
      </c>
      <c r="S63" s="188">
        <v>246420</v>
      </c>
      <c r="T63" s="188">
        <f>S63+R63</f>
        <v>22190476</v>
      </c>
    </row>
    <row r="64" spans="1:20" s="2" customFormat="1" ht="38.25" x14ac:dyDescent="0.2">
      <c r="A64" s="173" t="s">
        <v>333</v>
      </c>
      <c r="B64" s="54" t="s">
        <v>106</v>
      </c>
      <c r="C64" s="54" t="s">
        <v>74</v>
      </c>
      <c r="D64" s="54" t="s">
        <v>72</v>
      </c>
      <c r="E64" s="91" t="s">
        <v>1</v>
      </c>
      <c r="F64" s="63" t="s">
        <v>131</v>
      </c>
      <c r="G64" s="59" t="s">
        <v>131</v>
      </c>
      <c r="H64" s="59" t="s">
        <v>131</v>
      </c>
      <c r="I64" s="64" t="s">
        <v>217</v>
      </c>
      <c r="J64" s="60" t="s">
        <v>131</v>
      </c>
      <c r="K64" s="320"/>
      <c r="L64" s="188">
        <f t="shared" ref="L64:T65" si="28">L65</f>
        <v>25000</v>
      </c>
      <c r="M64" s="188">
        <f t="shared" si="28"/>
        <v>0</v>
      </c>
      <c r="N64" s="188">
        <f t="shared" si="28"/>
        <v>25000</v>
      </c>
      <c r="O64" s="188">
        <f t="shared" si="28"/>
        <v>25000</v>
      </c>
      <c r="P64" s="188">
        <f t="shared" si="28"/>
        <v>0</v>
      </c>
      <c r="Q64" s="188">
        <f t="shared" si="28"/>
        <v>25000</v>
      </c>
      <c r="R64" s="188">
        <f t="shared" si="28"/>
        <v>25000</v>
      </c>
      <c r="S64" s="188">
        <f t="shared" si="28"/>
        <v>0</v>
      </c>
      <c r="T64" s="188">
        <f t="shared" si="28"/>
        <v>25000</v>
      </c>
    </row>
    <row r="65" spans="1:20" s="2" customFormat="1" ht="25.5" x14ac:dyDescent="0.2">
      <c r="A65" s="177" t="s">
        <v>21</v>
      </c>
      <c r="B65" s="54" t="s">
        <v>106</v>
      </c>
      <c r="C65" s="54" t="s">
        <v>74</v>
      </c>
      <c r="D65" s="54" t="s">
        <v>72</v>
      </c>
      <c r="E65" s="91" t="s">
        <v>1</v>
      </c>
      <c r="F65" s="63" t="s">
        <v>131</v>
      </c>
      <c r="G65" s="59" t="s">
        <v>131</v>
      </c>
      <c r="H65" s="59" t="s">
        <v>131</v>
      </c>
      <c r="I65" s="64" t="s">
        <v>217</v>
      </c>
      <c r="J65" s="60" t="s">
        <v>131</v>
      </c>
      <c r="K65" s="320" t="s">
        <v>144</v>
      </c>
      <c r="L65" s="188">
        <f t="shared" si="28"/>
        <v>25000</v>
      </c>
      <c r="M65" s="188">
        <f t="shared" si="28"/>
        <v>0</v>
      </c>
      <c r="N65" s="188">
        <f t="shared" si="28"/>
        <v>25000</v>
      </c>
      <c r="O65" s="188">
        <f t="shared" si="28"/>
        <v>25000</v>
      </c>
      <c r="P65" s="188">
        <f t="shared" si="28"/>
        <v>0</v>
      </c>
      <c r="Q65" s="188">
        <f t="shared" si="28"/>
        <v>25000</v>
      </c>
      <c r="R65" s="188">
        <f t="shared" si="28"/>
        <v>25000</v>
      </c>
      <c r="S65" s="188">
        <f t="shared" si="28"/>
        <v>0</v>
      </c>
      <c r="T65" s="188">
        <f t="shared" si="28"/>
        <v>25000</v>
      </c>
    </row>
    <row r="66" spans="1:20" s="2" customFormat="1" x14ac:dyDescent="0.2">
      <c r="A66" s="177" t="s">
        <v>22</v>
      </c>
      <c r="B66" s="54" t="s">
        <v>106</v>
      </c>
      <c r="C66" s="54" t="s">
        <v>74</v>
      </c>
      <c r="D66" s="54" t="s">
        <v>72</v>
      </c>
      <c r="E66" s="91" t="s">
        <v>1</v>
      </c>
      <c r="F66" s="63" t="s">
        <v>131</v>
      </c>
      <c r="G66" s="59" t="s">
        <v>131</v>
      </c>
      <c r="H66" s="59" t="s">
        <v>131</v>
      </c>
      <c r="I66" s="64" t="s">
        <v>217</v>
      </c>
      <c r="J66" s="60" t="s">
        <v>131</v>
      </c>
      <c r="K66" s="320" t="s">
        <v>23</v>
      </c>
      <c r="L66" s="188">
        <v>25000</v>
      </c>
      <c r="M66" s="188">
        <v>0</v>
      </c>
      <c r="N66" s="188">
        <v>25000</v>
      </c>
      <c r="O66" s="188">
        <v>25000</v>
      </c>
      <c r="P66" s="188">
        <v>0</v>
      </c>
      <c r="Q66" s="188">
        <v>25000</v>
      </c>
      <c r="R66" s="188">
        <v>25000</v>
      </c>
      <c r="S66" s="188">
        <v>0</v>
      </c>
      <c r="T66" s="188">
        <v>25000</v>
      </c>
    </row>
    <row r="67" spans="1:20" s="2" customFormat="1" ht="38.25" x14ac:dyDescent="0.2">
      <c r="A67" s="177" t="s">
        <v>224</v>
      </c>
      <c r="B67" s="54" t="s">
        <v>106</v>
      </c>
      <c r="C67" s="54" t="s">
        <v>74</v>
      </c>
      <c r="D67" s="54" t="s">
        <v>72</v>
      </c>
      <c r="E67" s="91" t="s">
        <v>1</v>
      </c>
      <c r="F67" s="63" t="s">
        <v>131</v>
      </c>
      <c r="G67" s="59" t="s">
        <v>131</v>
      </c>
      <c r="H67" s="59" t="s">
        <v>131</v>
      </c>
      <c r="I67" s="64" t="s">
        <v>211</v>
      </c>
      <c r="J67" s="60" t="s">
        <v>131</v>
      </c>
      <c r="K67" s="320"/>
      <c r="L67" s="188">
        <f t="shared" ref="L67:T67" si="29">L68+L72</f>
        <v>13081390</v>
      </c>
      <c r="M67" s="188">
        <f t="shared" si="29"/>
        <v>-303790</v>
      </c>
      <c r="N67" s="188">
        <f t="shared" si="29"/>
        <v>12777600</v>
      </c>
      <c r="O67" s="188">
        <f t="shared" si="29"/>
        <v>13504739.999999998</v>
      </c>
      <c r="P67" s="188">
        <f t="shared" si="29"/>
        <v>-234179.99999999994</v>
      </c>
      <c r="Q67" s="188">
        <f t="shared" si="29"/>
        <v>13270559.999999998</v>
      </c>
      <c r="R67" s="188">
        <f t="shared" si="29"/>
        <v>13966260.000000002</v>
      </c>
      <c r="S67" s="188">
        <f t="shared" si="29"/>
        <v>-246420</v>
      </c>
      <c r="T67" s="188">
        <f t="shared" si="29"/>
        <v>13719840</v>
      </c>
    </row>
    <row r="68" spans="1:20" s="2" customFormat="1" ht="25.5" x14ac:dyDescent="0.2">
      <c r="A68" s="177" t="s">
        <v>21</v>
      </c>
      <c r="B68" s="54" t="s">
        <v>106</v>
      </c>
      <c r="C68" s="54" t="s">
        <v>74</v>
      </c>
      <c r="D68" s="54" t="s">
        <v>72</v>
      </c>
      <c r="E68" s="91" t="s">
        <v>1</v>
      </c>
      <c r="F68" s="63" t="s">
        <v>131</v>
      </c>
      <c r="G68" s="59" t="s">
        <v>131</v>
      </c>
      <c r="H68" s="59" t="s">
        <v>131</v>
      </c>
      <c r="I68" s="64" t="s">
        <v>211</v>
      </c>
      <c r="J68" s="60" t="s">
        <v>131</v>
      </c>
      <c r="K68" s="320">
        <v>600</v>
      </c>
      <c r="L68" s="188">
        <f>L69+L70+L71</f>
        <v>12917350.16</v>
      </c>
      <c r="M68" s="188">
        <f>M69+M70+M71</f>
        <v>-227842.5</v>
      </c>
      <c r="N68" s="188">
        <f>N69+N70+N71</f>
        <v>12689507.66</v>
      </c>
      <c r="O68" s="188">
        <f>O69+O70+O71</f>
        <v>13335391.369999997</v>
      </c>
      <c r="P68" s="188">
        <f>P69+P70+P71</f>
        <v>-156322.32999999996</v>
      </c>
      <c r="Q68" s="188">
        <f t="shared" ref="Q68:Q73" si="30">P68+O68</f>
        <v>13179069.039999997</v>
      </c>
      <c r="R68" s="188">
        <f>R69+R70+R71</f>
        <v>13791123.950000001</v>
      </c>
      <c r="S68" s="188">
        <f>S69+S70+S71</f>
        <v>-165872.35999999999</v>
      </c>
      <c r="T68" s="188">
        <f>T69+T70+T71</f>
        <v>13625251.59</v>
      </c>
    </row>
    <row r="69" spans="1:20" s="2" customFormat="1" x14ac:dyDescent="0.2">
      <c r="A69" s="177" t="s">
        <v>22</v>
      </c>
      <c r="B69" s="54" t="s">
        <v>106</v>
      </c>
      <c r="C69" s="54" t="s">
        <v>74</v>
      </c>
      <c r="D69" s="54" t="s">
        <v>72</v>
      </c>
      <c r="E69" s="91" t="s">
        <v>1</v>
      </c>
      <c r="F69" s="63" t="s">
        <v>131</v>
      </c>
      <c r="G69" s="59" t="s">
        <v>131</v>
      </c>
      <c r="H69" s="59" t="s">
        <v>131</v>
      </c>
      <c r="I69" s="64" t="s">
        <v>211</v>
      </c>
      <c r="J69" s="60" t="s">
        <v>131</v>
      </c>
      <c r="K69" s="320" t="s">
        <v>23</v>
      </c>
      <c r="L69" s="188">
        <f>12425230.64+164039.84</f>
        <v>12589270.48</v>
      </c>
      <c r="M69" s="188">
        <v>-75947.5</v>
      </c>
      <c r="N69" s="188">
        <f>M69+L69</f>
        <v>12513322.98</v>
      </c>
      <c r="O69" s="188">
        <f>12827345.51+169348.62</f>
        <v>12996694.129999999</v>
      </c>
      <c r="P69" s="188">
        <f>-77857.68+77250.71</f>
        <v>-606.96999999998661</v>
      </c>
      <c r="Q69" s="188">
        <f t="shared" si="30"/>
        <v>12996087.159999998</v>
      </c>
      <c r="R69" s="188">
        <f>13265715.77+175136.06</f>
        <v>13440851.83</v>
      </c>
      <c r="S69" s="188">
        <f>-80547.66+75770.61</f>
        <v>-4777.0500000000029</v>
      </c>
      <c r="T69" s="188">
        <f>R69+S69</f>
        <v>13436074.779999999</v>
      </c>
    </row>
    <row r="70" spans="1:20" s="2" customFormat="1" x14ac:dyDescent="0.2">
      <c r="A70" s="177" t="s">
        <v>223</v>
      </c>
      <c r="B70" s="54" t="s">
        <v>106</v>
      </c>
      <c r="C70" s="54" t="s">
        <v>74</v>
      </c>
      <c r="D70" s="54" t="s">
        <v>72</v>
      </c>
      <c r="E70" s="91" t="s">
        <v>1</v>
      </c>
      <c r="F70" s="63" t="s">
        <v>131</v>
      </c>
      <c r="G70" s="59" t="s">
        <v>131</v>
      </c>
      <c r="H70" s="59" t="s">
        <v>131</v>
      </c>
      <c r="I70" s="64" t="s">
        <v>211</v>
      </c>
      <c r="J70" s="60" t="s">
        <v>131</v>
      </c>
      <c r="K70" s="320" t="s">
        <v>212</v>
      </c>
      <c r="L70" s="188">
        <v>164039.84</v>
      </c>
      <c r="M70" s="188">
        <v>-75947.5</v>
      </c>
      <c r="N70" s="188">
        <f>M70+L70</f>
        <v>88092.34</v>
      </c>
      <c r="O70" s="188">
        <v>169348.62</v>
      </c>
      <c r="P70" s="188">
        <v>-77857.679999999993</v>
      </c>
      <c r="Q70" s="188">
        <f t="shared" si="30"/>
        <v>91490.94</v>
      </c>
      <c r="R70" s="188">
        <v>175136.06</v>
      </c>
      <c r="S70" s="188">
        <v>-80547.66</v>
      </c>
      <c r="T70" s="188">
        <f>S70+R70</f>
        <v>94588.4</v>
      </c>
    </row>
    <row r="71" spans="1:20" s="2" customFormat="1" ht="38.25" x14ac:dyDescent="0.2">
      <c r="A71" s="177" t="s">
        <v>202</v>
      </c>
      <c r="B71" s="54" t="s">
        <v>106</v>
      </c>
      <c r="C71" s="54" t="s">
        <v>74</v>
      </c>
      <c r="D71" s="54" t="s">
        <v>72</v>
      </c>
      <c r="E71" s="91" t="s">
        <v>1</v>
      </c>
      <c r="F71" s="63" t="s">
        <v>131</v>
      </c>
      <c r="G71" s="59" t="s">
        <v>131</v>
      </c>
      <c r="H71" s="59" t="s">
        <v>131</v>
      </c>
      <c r="I71" s="64" t="s">
        <v>211</v>
      </c>
      <c r="J71" s="60" t="s">
        <v>131</v>
      </c>
      <c r="K71" s="320" t="s">
        <v>151</v>
      </c>
      <c r="L71" s="188">
        <v>164039.84</v>
      </c>
      <c r="M71" s="188">
        <v>-75947.5</v>
      </c>
      <c r="N71" s="188">
        <f>M71+L71</f>
        <v>88092.34</v>
      </c>
      <c r="O71" s="188">
        <v>169348.62</v>
      </c>
      <c r="P71" s="188">
        <v>-77857.679999999993</v>
      </c>
      <c r="Q71" s="188">
        <f t="shared" si="30"/>
        <v>91490.94</v>
      </c>
      <c r="R71" s="188">
        <v>175136.06</v>
      </c>
      <c r="S71" s="188">
        <v>-80547.649999999994</v>
      </c>
      <c r="T71" s="188">
        <f>S71+R71</f>
        <v>94588.41</v>
      </c>
    </row>
    <row r="72" spans="1:20" s="2" customFormat="1" x14ac:dyDescent="0.2">
      <c r="A72" s="177" t="s">
        <v>62</v>
      </c>
      <c r="B72" s="54" t="s">
        <v>106</v>
      </c>
      <c r="C72" s="54" t="s">
        <v>74</v>
      </c>
      <c r="D72" s="54" t="s">
        <v>72</v>
      </c>
      <c r="E72" s="91" t="s">
        <v>1</v>
      </c>
      <c r="F72" s="63" t="s">
        <v>131</v>
      </c>
      <c r="G72" s="59" t="s">
        <v>131</v>
      </c>
      <c r="H72" s="59" t="s">
        <v>131</v>
      </c>
      <c r="I72" s="64" t="s">
        <v>211</v>
      </c>
      <c r="J72" s="60" t="s">
        <v>131</v>
      </c>
      <c r="K72" s="320" t="s">
        <v>63</v>
      </c>
      <c r="L72" s="188">
        <f t="shared" ref="L72:T72" si="31">L73</f>
        <v>164039.84</v>
      </c>
      <c r="M72" s="188">
        <f t="shared" si="31"/>
        <v>-75947.5</v>
      </c>
      <c r="N72" s="188">
        <f>M72+L72</f>
        <v>88092.34</v>
      </c>
      <c r="O72" s="188">
        <f t="shared" si="31"/>
        <v>169348.63</v>
      </c>
      <c r="P72" s="188">
        <f t="shared" si="31"/>
        <v>-77857.67</v>
      </c>
      <c r="Q72" s="188">
        <f t="shared" si="30"/>
        <v>91490.96</v>
      </c>
      <c r="R72" s="188">
        <f t="shared" si="31"/>
        <v>175136.05</v>
      </c>
      <c r="S72" s="188">
        <f t="shared" si="31"/>
        <v>-80547.64</v>
      </c>
      <c r="T72" s="188">
        <f t="shared" si="31"/>
        <v>94588.409999999989</v>
      </c>
    </row>
    <row r="73" spans="1:20" s="2" customFormat="1" ht="38.25" x14ac:dyDescent="0.2">
      <c r="A73" s="177" t="s">
        <v>163</v>
      </c>
      <c r="B73" s="54" t="s">
        <v>106</v>
      </c>
      <c r="C73" s="54" t="s">
        <v>74</v>
      </c>
      <c r="D73" s="54" t="s">
        <v>72</v>
      </c>
      <c r="E73" s="91" t="s">
        <v>1</v>
      </c>
      <c r="F73" s="63" t="s">
        <v>131</v>
      </c>
      <c r="G73" s="59" t="s">
        <v>131</v>
      </c>
      <c r="H73" s="59" t="s">
        <v>131</v>
      </c>
      <c r="I73" s="64" t="s">
        <v>211</v>
      </c>
      <c r="J73" s="60" t="s">
        <v>131</v>
      </c>
      <c r="K73" s="320" t="s">
        <v>136</v>
      </c>
      <c r="L73" s="188">
        <v>164039.84</v>
      </c>
      <c r="M73" s="188">
        <v>-75947.5</v>
      </c>
      <c r="N73" s="188">
        <f>M73+L73</f>
        <v>88092.34</v>
      </c>
      <c r="O73" s="188">
        <v>169348.63</v>
      </c>
      <c r="P73" s="188">
        <v>-77857.67</v>
      </c>
      <c r="Q73" s="188">
        <f t="shared" si="30"/>
        <v>91490.96</v>
      </c>
      <c r="R73" s="188">
        <v>175136.05</v>
      </c>
      <c r="S73" s="188">
        <v>-80547.64</v>
      </c>
      <c r="T73" s="188">
        <f>S73+R73</f>
        <v>94588.409999999989</v>
      </c>
    </row>
    <row r="74" spans="1:20" s="2" customFormat="1" ht="89.25" x14ac:dyDescent="0.2">
      <c r="A74" s="173" t="s">
        <v>261</v>
      </c>
      <c r="B74" s="54" t="s">
        <v>106</v>
      </c>
      <c r="C74" s="54" t="s">
        <v>74</v>
      </c>
      <c r="D74" s="54" t="s">
        <v>72</v>
      </c>
      <c r="E74" s="91" t="s">
        <v>1</v>
      </c>
      <c r="F74" s="63" t="s">
        <v>131</v>
      </c>
      <c r="G74" s="59" t="s">
        <v>131</v>
      </c>
      <c r="H74" s="59" t="s">
        <v>131</v>
      </c>
      <c r="I74" s="64" t="s">
        <v>262</v>
      </c>
      <c r="J74" s="60" t="s">
        <v>131</v>
      </c>
      <c r="K74" s="320"/>
      <c r="L74" s="181">
        <f t="shared" ref="L74:T75" si="32">L75</f>
        <v>1300000</v>
      </c>
      <c r="M74" s="181">
        <f t="shared" si="32"/>
        <v>0</v>
      </c>
      <c r="N74" s="181">
        <f t="shared" si="32"/>
        <v>1300000</v>
      </c>
      <c r="O74" s="181">
        <f t="shared" si="32"/>
        <v>1500000</v>
      </c>
      <c r="P74" s="181">
        <f t="shared" si="32"/>
        <v>0</v>
      </c>
      <c r="Q74" s="181">
        <f t="shared" si="32"/>
        <v>1500000</v>
      </c>
      <c r="R74" s="181">
        <f t="shared" si="32"/>
        <v>1500000</v>
      </c>
      <c r="S74" s="181">
        <f t="shared" si="32"/>
        <v>0</v>
      </c>
      <c r="T74" s="181">
        <f t="shared" si="32"/>
        <v>1500000</v>
      </c>
    </row>
    <row r="75" spans="1:20" s="2" customFormat="1" ht="25.5" x14ac:dyDescent="0.2">
      <c r="A75" s="177" t="s">
        <v>21</v>
      </c>
      <c r="B75" s="54" t="s">
        <v>106</v>
      </c>
      <c r="C75" s="54" t="s">
        <v>74</v>
      </c>
      <c r="D75" s="54" t="s">
        <v>72</v>
      </c>
      <c r="E75" s="91" t="s">
        <v>1</v>
      </c>
      <c r="F75" s="63" t="s">
        <v>131</v>
      </c>
      <c r="G75" s="59" t="s">
        <v>131</v>
      </c>
      <c r="H75" s="59" t="s">
        <v>131</v>
      </c>
      <c r="I75" s="64" t="s">
        <v>262</v>
      </c>
      <c r="J75" s="60" t="s">
        <v>131</v>
      </c>
      <c r="K75" s="320" t="s">
        <v>144</v>
      </c>
      <c r="L75" s="181">
        <f t="shared" si="32"/>
        <v>1300000</v>
      </c>
      <c r="M75" s="181">
        <f t="shared" si="32"/>
        <v>0</v>
      </c>
      <c r="N75" s="181">
        <f t="shared" si="32"/>
        <v>1300000</v>
      </c>
      <c r="O75" s="181">
        <f t="shared" si="32"/>
        <v>1500000</v>
      </c>
      <c r="P75" s="181">
        <f t="shared" si="32"/>
        <v>0</v>
      </c>
      <c r="Q75" s="181">
        <f t="shared" si="32"/>
        <v>1500000</v>
      </c>
      <c r="R75" s="181">
        <f t="shared" si="32"/>
        <v>1500000</v>
      </c>
      <c r="S75" s="181">
        <f t="shared" si="32"/>
        <v>0</v>
      </c>
      <c r="T75" s="181">
        <f t="shared" si="32"/>
        <v>1500000</v>
      </c>
    </row>
    <row r="76" spans="1:20" s="2" customFormat="1" x14ac:dyDescent="0.2">
      <c r="A76" s="177" t="s">
        <v>22</v>
      </c>
      <c r="B76" s="54" t="s">
        <v>106</v>
      </c>
      <c r="C76" s="54" t="s">
        <v>74</v>
      </c>
      <c r="D76" s="54" t="s">
        <v>72</v>
      </c>
      <c r="E76" s="91" t="s">
        <v>1</v>
      </c>
      <c r="F76" s="63" t="s">
        <v>131</v>
      </c>
      <c r="G76" s="59" t="s">
        <v>131</v>
      </c>
      <c r="H76" s="59" t="s">
        <v>131</v>
      </c>
      <c r="I76" s="64" t="s">
        <v>262</v>
      </c>
      <c r="J76" s="60" t="s">
        <v>131</v>
      </c>
      <c r="K76" s="320" t="s">
        <v>23</v>
      </c>
      <c r="L76" s="181">
        <v>1300000</v>
      </c>
      <c r="M76" s="181">
        <v>0</v>
      </c>
      <c r="N76" s="181">
        <v>1300000</v>
      </c>
      <c r="O76" s="181">
        <v>1500000</v>
      </c>
      <c r="P76" s="181">
        <v>0</v>
      </c>
      <c r="Q76" s="181">
        <v>1500000</v>
      </c>
      <c r="R76" s="181">
        <v>1500000</v>
      </c>
      <c r="S76" s="181">
        <v>0</v>
      </c>
      <c r="T76" s="181">
        <v>1500000</v>
      </c>
    </row>
    <row r="77" spans="1:20" s="2" customFormat="1" x14ac:dyDescent="0.2">
      <c r="A77" s="173" t="s">
        <v>175</v>
      </c>
      <c r="B77" s="54" t="s">
        <v>106</v>
      </c>
      <c r="C77" s="70" t="s">
        <v>74</v>
      </c>
      <c r="D77" s="70" t="s">
        <v>74</v>
      </c>
      <c r="E77" s="70"/>
      <c r="F77" s="72"/>
      <c r="G77" s="59"/>
      <c r="H77" s="59"/>
      <c r="I77" s="72"/>
      <c r="J77" s="73"/>
      <c r="K77" s="246"/>
      <c r="L77" s="181">
        <f t="shared" ref="L77:R77" si="33">L78+L83</f>
        <v>4039507.08</v>
      </c>
      <c r="M77" s="181">
        <f t="shared" ref="M77:N77" si="34">M78+M83</f>
        <v>0</v>
      </c>
      <c r="N77" s="181">
        <f t="shared" si="34"/>
        <v>4039507.08</v>
      </c>
      <c r="O77" s="181">
        <f t="shared" si="33"/>
        <v>5132268.84</v>
      </c>
      <c r="P77" s="181">
        <f t="shared" ref="P77:Q77" si="35">P78+P83</f>
        <v>0</v>
      </c>
      <c r="Q77" s="181">
        <f t="shared" si="35"/>
        <v>5132268.84</v>
      </c>
      <c r="R77" s="181">
        <f t="shared" si="33"/>
        <v>5132268.84</v>
      </c>
      <c r="S77" s="181">
        <f t="shared" ref="S77:T77" si="36">S78+S83</f>
        <v>0</v>
      </c>
      <c r="T77" s="181">
        <f t="shared" si="36"/>
        <v>5132268.84</v>
      </c>
    </row>
    <row r="78" spans="1:20" s="2" customFormat="1" ht="38.25" x14ac:dyDescent="0.2">
      <c r="A78" s="190" t="s">
        <v>353</v>
      </c>
      <c r="B78" s="54" t="s">
        <v>106</v>
      </c>
      <c r="C78" s="54" t="s">
        <v>74</v>
      </c>
      <c r="D78" s="70" t="s">
        <v>74</v>
      </c>
      <c r="E78" s="92" t="s">
        <v>74</v>
      </c>
      <c r="F78" s="74" t="s">
        <v>131</v>
      </c>
      <c r="G78" s="59" t="s">
        <v>131</v>
      </c>
      <c r="H78" s="59" t="s">
        <v>131</v>
      </c>
      <c r="I78" s="74" t="s">
        <v>132</v>
      </c>
      <c r="J78" s="60" t="s">
        <v>131</v>
      </c>
      <c r="K78" s="247"/>
      <c r="L78" s="181">
        <f t="shared" ref="L78:N81" si="37">L79</f>
        <v>0</v>
      </c>
      <c r="M78" s="181">
        <f t="shared" si="37"/>
        <v>0</v>
      </c>
      <c r="N78" s="181">
        <f t="shared" si="37"/>
        <v>0</v>
      </c>
      <c r="O78" s="181">
        <f t="shared" ref="O78:T81" si="38">O79</f>
        <v>300000</v>
      </c>
      <c r="P78" s="181">
        <f t="shared" si="38"/>
        <v>0</v>
      </c>
      <c r="Q78" s="181">
        <f t="shared" si="38"/>
        <v>300000</v>
      </c>
      <c r="R78" s="181">
        <f t="shared" si="38"/>
        <v>300000</v>
      </c>
      <c r="S78" s="181">
        <f t="shared" si="38"/>
        <v>0</v>
      </c>
      <c r="T78" s="181">
        <f t="shared" si="38"/>
        <v>300000</v>
      </c>
    </row>
    <row r="79" spans="1:20" s="2" customFormat="1" ht="38.25" x14ac:dyDescent="0.2">
      <c r="A79" s="218" t="s">
        <v>355</v>
      </c>
      <c r="B79" s="54" t="s">
        <v>106</v>
      </c>
      <c r="C79" s="54" t="s">
        <v>74</v>
      </c>
      <c r="D79" s="70" t="s">
        <v>74</v>
      </c>
      <c r="E79" s="70" t="s">
        <v>74</v>
      </c>
      <c r="F79" s="72" t="s">
        <v>129</v>
      </c>
      <c r="G79" s="59" t="s">
        <v>131</v>
      </c>
      <c r="H79" s="59" t="s">
        <v>131</v>
      </c>
      <c r="I79" s="72" t="s">
        <v>132</v>
      </c>
      <c r="J79" s="60" t="s">
        <v>131</v>
      </c>
      <c r="K79" s="246"/>
      <c r="L79" s="181">
        <f t="shared" si="37"/>
        <v>0</v>
      </c>
      <c r="M79" s="181">
        <f t="shared" si="37"/>
        <v>0</v>
      </c>
      <c r="N79" s="181">
        <f t="shared" si="37"/>
        <v>0</v>
      </c>
      <c r="O79" s="181">
        <f t="shared" si="38"/>
        <v>300000</v>
      </c>
      <c r="P79" s="181">
        <f t="shared" si="38"/>
        <v>0</v>
      </c>
      <c r="Q79" s="181">
        <f t="shared" si="38"/>
        <v>300000</v>
      </c>
      <c r="R79" s="181">
        <f t="shared" si="38"/>
        <v>300000</v>
      </c>
      <c r="S79" s="181">
        <f t="shared" si="38"/>
        <v>0</v>
      </c>
      <c r="T79" s="181">
        <f t="shared" si="38"/>
        <v>300000</v>
      </c>
    </row>
    <row r="80" spans="1:20" s="2" customFormat="1" ht="21" customHeight="1" x14ac:dyDescent="0.2">
      <c r="A80" s="218" t="s">
        <v>216</v>
      </c>
      <c r="B80" s="54" t="s">
        <v>106</v>
      </c>
      <c r="C80" s="54" t="s">
        <v>74</v>
      </c>
      <c r="D80" s="70" t="s">
        <v>74</v>
      </c>
      <c r="E80" s="70" t="s">
        <v>74</v>
      </c>
      <c r="F80" s="72" t="s">
        <v>129</v>
      </c>
      <c r="G80" s="59" t="s">
        <v>131</v>
      </c>
      <c r="H80" s="59" t="s">
        <v>131</v>
      </c>
      <c r="I80" s="72" t="s">
        <v>14</v>
      </c>
      <c r="J80" s="60" t="s">
        <v>131</v>
      </c>
      <c r="K80" s="220"/>
      <c r="L80" s="181">
        <f t="shared" si="37"/>
        <v>0</v>
      </c>
      <c r="M80" s="181">
        <f t="shared" si="37"/>
        <v>0</v>
      </c>
      <c r="N80" s="181">
        <f t="shared" si="37"/>
        <v>0</v>
      </c>
      <c r="O80" s="181">
        <f t="shared" si="38"/>
        <v>300000</v>
      </c>
      <c r="P80" s="181">
        <f t="shared" si="38"/>
        <v>0</v>
      </c>
      <c r="Q80" s="181">
        <f t="shared" si="38"/>
        <v>300000</v>
      </c>
      <c r="R80" s="181">
        <f t="shared" si="38"/>
        <v>300000</v>
      </c>
      <c r="S80" s="181">
        <f t="shared" si="38"/>
        <v>0</v>
      </c>
      <c r="T80" s="181">
        <f t="shared" si="38"/>
        <v>300000</v>
      </c>
    </row>
    <row r="81" spans="1:20" s="2" customFormat="1" ht="25.5" x14ac:dyDescent="0.2">
      <c r="A81" s="311" t="s">
        <v>21</v>
      </c>
      <c r="B81" s="56" t="s">
        <v>106</v>
      </c>
      <c r="C81" s="54" t="s">
        <v>74</v>
      </c>
      <c r="D81" s="70" t="s">
        <v>74</v>
      </c>
      <c r="E81" s="70" t="s">
        <v>74</v>
      </c>
      <c r="F81" s="72" t="s">
        <v>129</v>
      </c>
      <c r="G81" s="59" t="s">
        <v>131</v>
      </c>
      <c r="H81" s="59" t="s">
        <v>131</v>
      </c>
      <c r="I81" s="72" t="s">
        <v>14</v>
      </c>
      <c r="J81" s="60" t="s">
        <v>131</v>
      </c>
      <c r="K81" s="174">
        <v>600</v>
      </c>
      <c r="L81" s="181">
        <f t="shared" si="37"/>
        <v>0</v>
      </c>
      <c r="M81" s="181">
        <f t="shared" si="37"/>
        <v>0</v>
      </c>
      <c r="N81" s="181">
        <f t="shared" si="37"/>
        <v>0</v>
      </c>
      <c r="O81" s="181">
        <f t="shared" si="38"/>
        <v>300000</v>
      </c>
      <c r="P81" s="181">
        <f t="shared" si="38"/>
        <v>0</v>
      </c>
      <c r="Q81" s="181">
        <f t="shared" si="38"/>
        <v>300000</v>
      </c>
      <c r="R81" s="181">
        <f t="shared" si="38"/>
        <v>300000</v>
      </c>
      <c r="S81" s="181">
        <f t="shared" si="38"/>
        <v>0</v>
      </c>
      <c r="T81" s="181">
        <f t="shared" si="38"/>
        <v>300000</v>
      </c>
    </row>
    <row r="82" spans="1:20" s="2" customFormat="1" x14ac:dyDescent="0.2">
      <c r="A82" s="311" t="s">
        <v>22</v>
      </c>
      <c r="B82" s="56" t="s">
        <v>106</v>
      </c>
      <c r="C82" s="54" t="s">
        <v>74</v>
      </c>
      <c r="D82" s="70" t="s">
        <v>74</v>
      </c>
      <c r="E82" s="70" t="s">
        <v>74</v>
      </c>
      <c r="F82" s="72" t="s">
        <v>129</v>
      </c>
      <c r="G82" s="59" t="s">
        <v>131</v>
      </c>
      <c r="H82" s="59" t="s">
        <v>131</v>
      </c>
      <c r="I82" s="72" t="s">
        <v>14</v>
      </c>
      <c r="J82" s="60" t="s">
        <v>131</v>
      </c>
      <c r="K82" s="174" t="s">
        <v>23</v>
      </c>
      <c r="L82" s="181">
        <v>0</v>
      </c>
      <c r="M82" s="181">
        <v>0</v>
      </c>
      <c r="N82" s="181">
        <v>0</v>
      </c>
      <c r="O82" s="181">
        <v>300000</v>
      </c>
      <c r="P82" s="181">
        <v>0</v>
      </c>
      <c r="Q82" s="181">
        <v>300000</v>
      </c>
      <c r="R82" s="181">
        <v>300000</v>
      </c>
      <c r="S82" s="181">
        <v>0</v>
      </c>
      <c r="T82" s="181">
        <v>300000</v>
      </c>
    </row>
    <row r="83" spans="1:20" s="2" customFormat="1" ht="25.5" x14ac:dyDescent="0.2">
      <c r="A83" s="311" t="s">
        <v>292</v>
      </c>
      <c r="B83" s="56" t="s">
        <v>106</v>
      </c>
      <c r="C83" s="70" t="s">
        <v>74</v>
      </c>
      <c r="D83" s="71" t="s">
        <v>74</v>
      </c>
      <c r="E83" s="59" t="s">
        <v>1</v>
      </c>
      <c r="F83" s="59" t="s">
        <v>131</v>
      </c>
      <c r="G83" s="59" t="s">
        <v>131</v>
      </c>
      <c r="H83" s="59" t="s">
        <v>131</v>
      </c>
      <c r="I83" s="59" t="s">
        <v>132</v>
      </c>
      <c r="J83" s="60" t="s">
        <v>131</v>
      </c>
      <c r="K83" s="179"/>
      <c r="L83" s="181">
        <f t="shared" ref="L83:N83" si="39">L84</f>
        <v>4039507.08</v>
      </c>
      <c r="M83" s="181">
        <f t="shared" si="39"/>
        <v>0</v>
      </c>
      <c r="N83" s="181">
        <f t="shared" si="39"/>
        <v>4039507.08</v>
      </c>
      <c r="O83" s="181">
        <f t="shared" ref="O83:Q85" si="40">O84</f>
        <v>4832268.84</v>
      </c>
      <c r="P83" s="181">
        <f t="shared" si="40"/>
        <v>0</v>
      </c>
      <c r="Q83" s="181">
        <f t="shared" si="40"/>
        <v>4832268.84</v>
      </c>
      <c r="R83" s="181">
        <f t="shared" ref="R83:T85" si="41">R84</f>
        <v>4832268.84</v>
      </c>
      <c r="S83" s="181">
        <f t="shared" si="41"/>
        <v>0</v>
      </c>
      <c r="T83" s="181">
        <f t="shared" si="41"/>
        <v>4832268.84</v>
      </c>
    </row>
    <row r="84" spans="1:20" s="2" customFormat="1" ht="87" customHeight="1" x14ac:dyDescent="0.2">
      <c r="A84" s="319" t="s">
        <v>425</v>
      </c>
      <c r="B84" s="56" t="s">
        <v>106</v>
      </c>
      <c r="C84" s="70" t="s">
        <v>74</v>
      </c>
      <c r="D84" s="71" t="s">
        <v>74</v>
      </c>
      <c r="E84" s="59" t="s">
        <v>1</v>
      </c>
      <c r="F84" s="59" t="s">
        <v>131</v>
      </c>
      <c r="G84" s="59" t="s">
        <v>371</v>
      </c>
      <c r="H84" s="59" t="s">
        <v>372</v>
      </c>
      <c r="I84" s="59" t="s">
        <v>373</v>
      </c>
      <c r="J84" s="60" t="s">
        <v>129</v>
      </c>
      <c r="K84" s="179"/>
      <c r="L84" s="181">
        <f t="shared" ref="L84:N85" si="42">L85</f>
        <v>4039507.08</v>
      </c>
      <c r="M84" s="181">
        <f t="shared" si="42"/>
        <v>0</v>
      </c>
      <c r="N84" s="181">
        <f t="shared" si="42"/>
        <v>4039507.08</v>
      </c>
      <c r="O84" s="181">
        <f t="shared" si="40"/>
        <v>4832268.84</v>
      </c>
      <c r="P84" s="181">
        <f t="shared" si="40"/>
        <v>0</v>
      </c>
      <c r="Q84" s="181">
        <f t="shared" si="40"/>
        <v>4832268.84</v>
      </c>
      <c r="R84" s="181">
        <f t="shared" si="41"/>
        <v>4832268.84</v>
      </c>
      <c r="S84" s="181">
        <f t="shared" si="41"/>
        <v>0</v>
      </c>
      <c r="T84" s="181">
        <f t="shared" si="41"/>
        <v>4832268.84</v>
      </c>
    </row>
    <row r="85" spans="1:20" s="2" customFormat="1" ht="25.5" x14ac:dyDescent="0.2">
      <c r="A85" s="311" t="s">
        <v>21</v>
      </c>
      <c r="B85" s="56" t="s">
        <v>106</v>
      </c>
      <c r="C85" s="70" t="s">
        <v>74</v>
      </c>
      <c r="D85" s="71" t="s">
        <v>74</v>
      </c>
      <c r="E85" s="59" t="s">
        <v>1</v>
      </c>
      <c r="F85" s="59" t="s">
        <v>131</v>
      </c>
      <c r="G85" s="59" t="s">
        <v>371</v>
      </c>
      <c r="H85" s="59" t="s">
        <v>372</v>
      </c>
      <c r="I85" s="59" t="s">
        <v>373</v>
      </c>
      <c r="J85" s="60" t="s">
        <v>129</v>
      </c>
      <c r="K85" s="179" t="s">
        <v>144</v>
      </c>
      <c r="L85" s="181">
        <f t="shared" si="42"/>
        <v>4039507.08</v>
      </c>
      <c r="M85" s="181">
        <f t="shared" si="42"/>
        <v>0</v>
      </c>
      <c r="N85" s="181">
        <f t="shared" si="42"/>
        <v>4039507.08</v>
      </c>
      <c r="O85" s="181">
        <f t="shared" si="40"/>
        <v>4832268.84</v>
      </c>
      <c r="P85" s="181">
        <f t="shared" si="40"/>
        <v>0</v>
      </c>
      <c r="Q85" s="181">
        <f t="shared" si="40"/>
        <v>4832268.84</v>
      </c>
      <c r="R85" s="181">
        <f t="shared" si="41"/>
        <v>4832268.84</v>
      </c>
      <c r="S85" s="181">
        <f t="shared" si="41"/>
        <v>0</v>
      </c>
      <c r="T85" s="181">
        <f t="shared" si="41"/>
        <v>4832268.84</v>
      </c>
    </row>
    <row r="86" spans="1:20" s="2" customFormat="1" x14ac:dyDescent="0.2">
      <c r="A86" s="311" t="s">
        <v>22</v>
      </c>
      <c r="B86" s="56" t="s">
        <v>106</v>
      </c>
      <c r="C86" s="70" t="s">
        <v>74</v>
      </c>
      <c r="D86" s="71" t="s">
        <v>74</v>
      </c>
      <c r="E86" s="59" t="s">
        <v>1</v>
      </c>
      <c r="F86" s="59" t="s">
        <v>131</v>
      </c>
      <c r="G86" s="59" t="s">
        <v>371</v>
      </c>
      <c r="H86" s="59" t="s">
        <v>372</v>
      </c>
      <c r="I86" s="59" t="s">
        <v>373</v>
      </c>
      <c r="J86" s="60" t="s">
        <v>129</v>
      </c>
      <c r="K86" s="179" t="s">
        <v>23</v>
      </c>
      <c r="L86" s="181">
        <v>4039507.08</v>
      </c>
      <c r="M86" s="181">
        <v>0</v>
      </c>
      <c r="N86" s="181">
        <f>M86+L86</f>
        <v>4039507.08</v>
      </c>
      <c r="O86" s="181">
        <v>4832268.84</v>
      </c>
      <c r="P86" s="181">
        <v>0</v>
      </c>
      <c r="Q86" s="181">
        <f>P86+O86</f>
        <v>4832268.84</v>
      </c>
      <c r="R86" s="181">
        <v>4832268.84</v>
      </c>
      <c r="S86" s="181">
        <v>0</v>
      </c>
      <c r="T86" s="181">
        <f>S86+R86</f>
        <v>4832268.84</v>
      </c>
    </row>
    <row r="87" spans="1:20" s="2" customFormat="1" x14ac:dyDescent="0.2">
      <c r="A87" s="312" t="s">
        <v>91</v>
      </c>
      <c r="B87" s="56" t="s">
        <v>106</v>
      </c>
      <c r="C87" s="70" t="s">
        <v>74</v>
      </c>
      <c r="D87" s="70" t="s">
        <v>86</v>
      </c>
      <c r="E87" s="70"/>
      <c r="F87" s="72"/>
      <c r="G87" s="59"/>
      <c r="H87" s="59"/>
      <c r="I87" s="72"/>
      <c r="J87" s="73"/>
      <c r="K87" s="402"/>
      <c r="L87" s="181">
        <f t="shared" ref="L87:T87" si="43">L88</f>
        <v>27550679.629999999</v>
      </c>
      <c r="M87" s="181">
        <f t="shared" si="43"/>
        <v>0</v>
      </c>
      <c r="N87" s="181">
        <f t="shared" si="43"/>
        <v>27550679.629999999</v>
      </c>
      <c r="O87" s="181">
        <f t="shared" si="43"/>
        <v>27664086.539999999</v>
      </c>
      <c r="P87" s="181">
        <f t="shared" si="43"/>
        <v>0</v>
      </c>
      <c r="Q87" s="181">
        <f t="shared" si="43"/>
        <v>27664086.539999999</v>
      </c>
      <c r="R87" s="181">
        <f t="shared" si="43"/>
        <v>27782011.530000001</v>
      </c>
      <c r="S87" s="181">
        <f t="shared" si="43"/>
        <v>0</v>
      </c>
      <c r="T87" s="181">
        <f t="shared" si="43"/>
        <v>27782011.530000001</v>
      </c>
    </row>
    <row r="88" spans="1:20" s="2" customFormat="1" ht="25.5" x14ac:dyDescent="0.2">
      <c r="A88" s="311" t="s">
        <v>292</v>
      </c>
      <c r="B88" s="56" t="s">
        <v>106</v>
      </c>
      <c r="C88" s="70" t="s">
        <v>74</v>
      </c>
      <c r="D88" s="70" t="s">
        <v>86</v>
      </c>
      <c r="E88" s="91" t="s">
        <v>1</v>
      </c>
      <c r="F88" s="59" t="s">
        <v>131</v>
      </c>
      <c r="G88" s="59" t="s">
        <v>131</v>
      </c>
      <c r="H88" s="59" t="s">
        <v>131</v>
      </c>
      <c r="I88" s="59" t="s">
        <v>132</v>
      </c>
      <c r="J88" s="60" t="s">
        <v>131</v>
      </c>
      <c r="K88" s="179"/>
      <c r="L88" s="181">
        <f>L89+L94+L97</f>
        <v>27550679.629999999</v>
      </c>
      <c r="M88" s="181">
        <f t="shared" ref="M88:T88" si="44">M89+M94+M97</f>
        <v>0</v>
      </c>
      <c r="N88" s="181">
        <f t="shared" si="44"/>
        <v>27550679.629999999</v>
      </c>
      <c r="O88" s="181">
        <f t="shared" si="44"/>
        <v>27664086.539999999</v>
      </c>
      <c r="P88" s="181">
        <f t="shared" si="44"/>
        <v>0</v>
      </c>
      <c r="Q88" s="181">
        <f t="shared" si="44"/>
        <v>27664086.539999999</v>
      </c>
      <c r="R88" s="181">
        <f t="shared" si="44"/>
        <v>27782011.530000001</v>
      </c>
      <c r="S88" s="181">
        <f t="shared" si="44"/>
        <v>0</v>
      </c>
      <c r="T88" s="181">
        <f t="shared" si="44"/>
        <v>27782011.530000001</v>
      </c>
    </row>
    <row r="89" spans="1:20" s="2" customFormat="1" ht="25.5" x14ac:dyDescent="0.2">
      <c r="A89" s="319" t="s">
        <v>29</v>
      </c>
      <c r="B89" s="56" t="s">
        <v>106</v>
      </c>
      <c r="C89" s="70" t="s">
        <v>74</v>
      </c>
      <c r="D89" s="70" t="s">
        <v>86</v>
      </c>
      <c r="E89" s="91" t="s">
        <v>1</v>
      </c>
      <c r="F89" s="59" t="s">
        <v>131</v>
      </c>
      <c r="G89" s="59" t="s">
        <v>131</v>
      </c>
      <c r="H89" s="59" t="s">
        <v>131</v>
      </c>
      <c r="I89" s="59" t="s">
        <v>27</v>
      </c>
      <c r="J89" s="60" t="s">
        <v>131</v>
      </c>
      <c r="K89" s="179"/>
      <c r="L89" s="181">
        <f t="shared" ref="L89:T89" si="45">L90+L92</f>
        <v>24646506.93</v>
      </c>
      <c r="M89" s="181">
        <f t="shared" si="45"/>
        <v>0</v>
      </c>
      <c r="N89" s="181">
        <f t="shared" si="45"/>
        <v>24646506.93</v>
      </c>
      <c r="O89" s="181">
        <f t="shared" si="45"/>
        <v>24646506.93</v>
      </c>
      <c r="P89" s="181">
        <f t="shared" si="45"/>
        <v>0</v>
      </c>
      <c r="Q89" s="181">
        <f t="shared" si="45"/>
        <v>24646506.93</v>
      </c>
      <c r="R89" s="181">
        <f t="shared" si="45"/>
        <v>24646506.93</v>
      </c>
      <c r="S89" s="181">
        <f t="shared" si="45"/>
        <v>0</v>
      </c>
      <c r="T89" s="181">
        <f t="shared" si="45"/>
        <v>24646506.93</v>
      </c>
    </row>
    <row r="90" spans="1:20" s="2" customFormat="1" ht="51" x14ac:dyDescent="0.2">
      <c r="A90" s="311" t="s">
        <v>67</v>
      </c>
      <c r="B90" s="56" t="s">
        <v>106</v>
      </c>
      <c r="C90" s="70" t="s">
        <v>74</v>
      </c>
      <c r="D90" s="70" t="s">
        <v>86</v>
      </c>
      <c r="E90" s="91" t="s">
        <v>1</v>
      </c>
      <c r="F90" s="59" t="s">
        <v>131</v>
      </c>
      <c r="G90" s="59" t="s">
        <v>131</v>
      </c>
      <c r="H90" s="59" t="s">
        <v>131</v>
      </c>
      <c r="I90" s="59" t="s">
        <v>27</v>
      </c>
      <c r="J90" s="60" t="s">
        <v>131</v>
      </c>
      <c r="K90" s="262">
        <v>100</v>
      </c>
      <c r="L90" s="181">
        <f t="shared" ref="L90:T90" si="46">L91</f>
        <v>24486506.93</v>
      </c>
      <c r="M90" s="181">
        <f t="shared" si="46"/>
        <v>0</v>
      </c>
      <c r="N90" s="181">
        <f t="shared" si="46"/>
        <v>24486506.93</v>
      </c>
      <c r="O90" s="181">
        <f t="shared" si="46"/>
        <v>24486506.93</v>
      </c>
      <c r="P90" s="181">
        <f t="shared" si="46"/>
        <v>0</v>
      </c>
      <c r="Q90" s="181">
        <f t="shared" si="46"/>
        <v>24486506.93</v>
      </c>
      <c r="R90" s="181">
        <f t="shared" si="46"/>
        <v>24486506.93</v>
      </c>
      <c r="S90" s="181">
        <f t="shared" si="46"/>
        <v>0</v>
      </c>
      <c r="T90" s="181">
        <f t="shared" si="46"/>
        <v>24486506.93</v>
      </c>
    </row>
    <row r="91" spans="1:20" s="2" customFormat="1" ht="25.5" x14ac:dyDescent="0.2">
      <c r="A91" s="177" t="s">
        <v>61</v>
      </c>
      <c r="B91" s="54" t="s">
        <v>106</v>
      </c>
      <c r="C91" s="70" t="s">
        <v>74</v>
      </c>
      <c r="D91" s="70" t="s">
        <v>86</v>
      </c>
      <c r="E91" s="91" t="s">
        <v>1</v>
      </c>
      <c r="F91" s="59" t="s">
        <v>131</v>
      </c>
      <c r="G91" s="59" t="s">
        <v>131</v>
      </c>
      <c r="H91" s="59" t="s">
        <v>131</v>
      </c>
      <c r="I91" s="59" t="s">
        <v>27</v>
      </c>
      <c r="J91" s="60" t="s">
        <v>131</v>
      </c>
      <c r="K91" s="262">
        <v>120</v>
      </c>
      <c r="L91" s="181">
        <v>24486506.93</v>
      </c>
      <c r="M91" s="181">
        <v>0</v>
      </c>
      <c r="N91" s="181">
        <v>24486506.93</v>
      </c>
      <c r="O91" s="181">
        <v>24486506.93</v>
      </c>
      <c r="P91" s="181">
        <v>0</v>
      </c>
      <c r="Q91" s="181">
        <v>24486506.93</v>
      </c>
      <c r="R91" s="181">
        <v>24486506.93</v>
      </c>
      <c r="S91" s="181">
        <v>0</v>
      </c>
      <c r="T91" s="181">
        <v>24486506.93</v>
      </c>
    </row>
    <row r="92" spans="1:20" s="2" customFormat="1" ht="25.5" x14ac:dyDescent="0.2">
      <c r="A92" s="177" t="s">
        <v>52</v>
      </c>
      <c r="B92" s="54" t="s">
        <v>106</v>
      </c>
      <c r="C92" s="70" t="s">
        <v>74</v>
      </c>
      <c r="D92" s="70" t="s">
        <v>86</v>
      </c>
      <c r="E92" s="91" t="s">
        <v>1</v>
      </c>
      <c r="F92" s="59" t="s">
        <v>131</v>
      </c>
      <c r="G92" s="59" t="s">
        <v>131</v>
      </c>
      <c r="H92" s="59" t="s">
        <v>131</v>
      </c>
      <c r="I92" s="59" t="s">
        <v>27</v>
      </c>
      <c r="J92" s="60" t="s">
        <v>131</v>
      </c>
      <c r="K92" s="262">
        <v>200</v>
      </c>
      <c r="L92" s="181">
        <f t="shared" ref="L92:T92" si="47">L93</f>
        <v>160000</v>
      </c>
      <c r="M92" s="181">
        <f t="shared" si="47"/>
        <v>0</v>
      </c>
      <c r="N92" s="181">
        <f t="shared" si="47"/>
        <v>160000</v>
      </c>
      <c r="O92" s="181">
        <f t="shared" si="47"/>
        <v>160000</v>
      </c>
      <c r="P92" s="181">
        <f t="shared" si="47"/>
        <v>0</v>
      </c>
      <c r="Q92" s="181">
        <f t="shared" si="47"/>
        <v>160000</v>
      </c>
      <c r="R92" s="181">
        <f t="shared" si="47"/>
        <v>160000</v>
      </c>
      <c r="S92" s="181">
        <f t="shared" si="47"/>
        <v>0</v>
      </c>
      <c r="T92" s="181">
        <f t="shared" si="47"/>
        <v>160000</v>
      </c>
    </row>
    <row r="93" spans="1:20" s="2" customFormat="1" ht="25.5" x14ac:dyDescent="0.2">
      <c r="A93" s="177" t="s">
        <v>54</v>
      </c>
      <c r="B93" s="54" t="s">
        <v>106</v>
      </c>
      <c r="C93" s="70" t="s">
        <v>74</v>
      </c>
      <c r="D93" s="70" t="s">
        <v>86</v>
      </c>
      <c r="E93" s="91" t="s">
        <v>1</v>
      </c>
      <c r="F93" s="59" t="s">
        <v>131</v>
      </c>
      <c r="G93" s="59" t="s">
        <v>131</v>
      </c>
      <c r="H93" s="59" t="s">
        <v>131</v>
      </c>
      <c r="I93" s="59" t="s">
        <v>27</v>
      </c>
      <c r="J93" s="60" t="s">
        <v>131</v>
      </c>
      <c r="K93" s="262">
        <v>240</v>
      </c>
      <c r="L93" s="181">
        <v>160000</v>
      </c>
      <c r="M93" s="181">
        <v>0</v>
      </c>
      <c r="N93" s="181">
        <v>160000</v>
      </c>
      <c r="O93" s="181">
        <v>160000</v>
      </c>
      <c r="P93" s="181">
        <v>0</v>
      </c>
      <c r="Q93" s="181">
        <v>160000</v>
      </c>
      <c r="R93" s="181">
        <v>160000</v>
      </c>
      <c r="S93" s="181">
        <v>0</v>
      </c>
      <c r="T93" s="181">
        <v>160000</v>
      </c>
    </row>
    <row r="94" spans="1:20" s="2" customFormat="1" x14ac:dyDescent="0.2">
      <c r="A94" s="177" t="s">
        <v>125</v>
      </c>
      <c r="B94" s="54" t="s">
        <v>106</v>
      </c>
      <c r="C94" s="70" t="s">
        <v>74</v>
      </c>
      <c r="D94" s="70" t="s">
        <v>86</v>
      </c>
      <c r="E94" s="91" t="s">
        <v>1</v>
      </c>
      <c r="F94" s="63" t="s">
        <v>131</v>
      </c>
      <c r="G94" s="59" t="s">
        <v>131</v>
      </c>
      <c r="H94" s="59" t="s">
        <v>131</v>
      </c>
      <c r="I94" s="64" t="s">
        <v>0</v>
      </c>
      <c r="J94" s="60" t="s">
        <v>131</v>
      </c>
      <c r="K94" s="320"/>
      <c r="L94" s="181">
        <f>L95</f>
        <v>69000</v>
      </c>
      <c r="M94" s="182">
        <f>M95</f>
        <v>0</v>
      </c>
      <c r="N94" s="181">
        <f>N95</f>
        <v>69000</v>
      </c>
      <c r="O94" s="181">
        <f t="shared" ref="O94:T94" si="48">O95</f>
        <v>69000</v>
      </c>
      <c r="P94" s="181">
        <f t="shared" si="48"/>
        <v>0</v>
      </c>
      <c r="Q94" s="181">
        <f t="shared" si="48"/>
        <v>69000</v>
      </c>
      <c r="R94" s="181">
        <f t="shared" si="48"/>
        <v>69000</v>
      </c>
      <c r="S94" s="181">
        <f t="shared" si="48"/>
        <v>0</v>
      </c>
      <c r="T94" s="181">
        <f t="shared" si="48"/>
        <v>69000</v>
      </c>
    </row>
    <row r="95" spans="1:20" s="2" customFormat="1" ht="25.5" x14ac:dyDescent="0.2">
      <c r="A95" s="218" t="s">
        <v>122</v>
      </c>
      <c r="B95" s="54" t="s">
        <v>106</v>
      </c>
      <c r="C95" s="70" t="s">
        <v>74</v>
      </c>
      <c r="D95" s="70" t="s">
        <v>86</v>
      </c>
      <c r="E95" s="70" t="s">
        <v>1</v>
      </c>
      <c r="F95" s="72" t="s">
        <v>131</v>
      </c>
      <c r="G95" s="59" t="s">
        <v>131</v>
      </c>
      <c r="H95" s="59" t="s">
        <v>131</v>
      </c>
      <c r="I95" s="72" t="s">
        <v>0</v>
      </c>
      <c r="J95" s="60" t="s">
        <v>131</v>
      </c>
      <c r="K95" s="246" t="s">
        <v>53</v>
      </c>
      <c r="L95" s="181">
        <f t="shared" ref="L95:T95" si="49">L96</f>
        <v>69000</v>
      </c>
      <c r="M95" s="182">
        <f t="shared" si="49"/>
        <v>0</v>
      </c>
      <c r="N95" s="181">
        <f t="shared" si="49"/>
        <v>69000</v>
      </c>
      <c r="O95" s="181">
        <f t="shared" si="49"/>
        <v>69000</v>
      </c>
      <c r="P95" s="181">
        <f t="shared" si="49"/>
        <v>0</v>
      </c>
      <c r="Q95" s="181">
        <f t="shared" si="49"/>
        <v>69000</v>
      </c>
      <c r="R95" s="181">
        <f t="shared" si="49"/>
        <v>69000</v>
      </c>
      <c r="S95" s="181">
        <f t="shared" si="49"/>
        <v>0</v>
      </c>
      <c r="T95" s="181">
        <f t="shared" si="49"/>
        <v>69000</v>
      </c>
    </row>
    <row r="96" spans="1:20" s="2" customFormat="1" ht="25.5" x14ac:dyDescent="0.2">
      <c r="A96" s="218" t="s">
        <v>54</v>
      </c>
      <c r="B96" s="54" t="s">
        <v>106</v>
      </c>
      <c r="C96" s="70" t="s">
        <v>74</v>
      </c>
      <c r="D96" s="70" t="s">
        <v>86</v>
      </c>
      <c r="E96" s="70" t="s">
        <v>1</v>
      </c>
      <c r="F96" s="72" t="s">
        <v>131</v>
      </c>
      <c r="G96" s="59" t="s">
        <v>131</v>
      </c>
      <c r="H96" s="59" t="s">
        <v>131</v>
      </c>
      <c r="I96" s="72" t="s">
        <v>0</v>
      </c>
      <c r="J96" s="60" t="s">
        <v>131</v>
      </c>
      <c r="K96" s="246" t="s">
        <v>55</v>
      </c>
      <c r="L96" s="181">
        <v>69000</v>
      </c>
      <c r="M96" s="182">
        <v>0</v>
      </c>
      <c r="N96" s="181">
        <v>69000</v>
      </c>
      <c r="O96" s="181">
        <v>69000</v>
      </c>
      <c r="P96" s="181">
        <v>0</v>
      </c>
      <c r="Q96" s="181">
        <v>69000</v>
      </c>
      <c r="R96" s="181">
        <v>69000</v>
      </c>
      <c r="S96" s="181">
        <v>0</v>
      </c>
      <c r="T96" s="181">
        <v>69000</v>
      </c>
    </row>
    <row r="97" spans="1:20" s="2" customFormat="1" ht="87" customHeight="1" x14ac:dyDescent="0.2">
      <c r="A97" s="177" t="s">
        <v>277</v>
      </c>
      <c r="B97" s="54" t="s">
        <v>106</v>
      </c>
      <c r="C97" s="70" t="s">
        <v>74</v>
      </c>
      <c r="D97" s="70" t="s">
        <v>86</v>
      </c>
      <c r="E97" s="91" t="s">
        <v>1</v>
      </c>
      <c r="F97" s="59" t="s">
        <v>131</v>
      </c>
      <c r="G97" s="59" t="s">
        <v>131</v>
      </c>
      <c r="H97" s="59" t="s">
        <v>131</v>
      </c>
      <c r="I97" s="59" t="s">
        <v>276</v>
      </c>
      <c r="J97" s="60" t="s">
        <v>131</v>
      </c>
      <c r="K97" s="262"/>
      <c r="L97" s="181">
        <f t="shared" ref="L97:T98" si="50">L98</f>
        <v>2835172.7</v>
      </c>
      <c r="M97" s="182">
        <f t="shared" si="50"/>
        <v>0</v>
      </c>
      <c r="N97" s="181">
        <f t="shared" si="50"/>
        <v>2835172.7</v>
      </c>
      <c r="O97" s="181">
        <f t="shared" si="50"/>
        <v>2948579.61</v>
      </c>
      <c r="P97" s="181">
        <f t="shared" si="50"/>
        <v>0</v>
      </c>
      <c r="Q97" s="181">
        <f t="shared" si="50"/>
        <v>2948579.61</v>
      </c>
      <c r="R97" s="181">
        <f t="shared" si="50"/>
        <v>3066504.6</v>
      </c>
      <c r="S97" s="181">
        <f t="shared" si="50"/>
        <v>0</v>
      </c>
      <c r="T97" s="181">
        <f t="shared" si="50"/>
        <v>3066504.6</v>
      </c>
    </row>
    <row r="98" spans="1:20" s="2" customFormat="1" ht="25.5" x14ac:dyDescent="0.2">
      <c r="A98" s="177" t="s">
        <v>21</v>
      </c>
      <c r="B98" s="54" t="s">
        <v>106</v>
      </c>
      <c r="C98" s="70" t="s">
        <v>74</v>
      </c>
      <c r="D98" s="70" t="s">
        <v>86</v>
      </c>
      <c r="E98" s="91" t="s">
        <v>1</v>
      </c>
      <c r="F98" s="63" t="s">
        <v>131</v>
      </c>
      <c r="G98" s="59" t="s">
        <v>131</v>
      </c>
      <c r="H98" s="59" t="s">
        <v>131</v>
      </c>
      <c r="I98" s="59" t="s">
        <v>276</v>
      </c>
      <c r="J98" s="60" t="s">
        <v>131</v>
      </c>
      <c r="K98" s="320">
        <v>600</v>
      </c>
      <c r="L98" s="181">
        <f t="shared" si="50"/>
        <v>2835172.7</v>
      </c>
      <c r="M98" s="181">
        <f t="shared" si="50"/>
        <v>0</v>
      </c>
      <c r="N98" s="181">
        <f t="shared" si="50"/>
        <v>2835172.7</v>
      </c>
      <c r="O98" s="181">
        <f t="shared" si="50"/>
        <v>2948579.61</v>
      </c>
      <c r="P98" s="181">
        <f t="shared" si="50"/>
        <v>0</v>
      </c>
      <c r="Q98" s="181">
        <f t="shared" si="50"/>
        <v>2948579.61</v>
      </c>
      <c r="R98" s="181">
        <f t="shared" si="50"/>
        <v>3066504.6</v>
      </c>
      <c r="S98" s="181">
        <f t="shared" si="50"/>
        <v>0</v>
      </c>
      <c r="T98" s="181">
        <f t="shared" si="50"/>
        <v>3066504.6</v>
      </c>
    </row>
    <row r="99" spans="1:20" s="2" customFormat="1" x14ac:dyDescent="0.2">
      <c r="A99" s="177" t="s">
        <v>22</v>
      </c>
      <c r="B99" s="54" t="s">
        <v>106</v>
      </c>
      <c r="C99" s="70" t="s">
        <v>74</v>
      </c>
      <c r="D99" s="70" t="s">
        <v>86</v>
      </c>
      <c r="E99" s="91" t="s">
        <v>1</v>
      </c>
      <c r="F99" s="63" t="s">
        <v>131</v>
      </c>
      <c r="G99" s="59" t="s">
        <v>131</v>
      </c>
      <c r="H99" s="59" t="s">
        <v>131</v>
      </c>
      <c r="I99" s="59" t="s">
        <v>276</v>
      </c>
      <c r="J99" s="60" t="s">
        <v>131</v>
      </c>
      <c r="K99" s="174" t="s">
        <v>23</v>
      </c>
      <c r="L99" s="181">
        <v>2835172.7</v>
      </c>
      <c r="M99" s="181">
        <v>0</v>
      </c>
      <c r="N99" s="181">
        <v>2835172.7</v>
      </c>
      <c r="O99" s="181">
        <v>2948579.61</v>
      </c>
      <c r="P99" s="181">
        <v>0</v>
      </c>
      <c r="Q99" s="181">
        <v>2948579.61</v>
      </c>
      <c r="R99" s="181">
        <v>3066504.6</v>
      </c>
      <c r="S99" s="181">
        <v>0</v>
      </c>
      <c r="T99" s="181">
        <v>3066504.6</v>
      </c>
    </row>
    <row r="100" spans="1:20" x14ac:dyDescent="0.2">
      <c r="A100" s="312" t="s">
        <v>79</v>
      </c>
      <c r="B100" s="56" t="s">
        <v>106</v>
      </c>
      <c r="C100" s="70" t="s">
        <v>88</v>
      </c>
      <c r="D100" s="70"/>
      <c r="E100" s="70"/>
      <c r="F100" s="75"/>
      <c r="G100" s="59"/>
      <c r="H100" s="59"/>
      <c r="I100" s="64"/>
      <c r="J100" s="76"/>
      <c r="K100" s="174"/>
      <c r="L100" s="181">
        <f t="shared" ref="L100:T104" si="51">L101</f>
        <v>18534238.75</v>
      </c>
      <c r="M100" s="181">
        <f t="shared" si="51"/>
        <v>0</v>
      </c>
      <c r="N100" s="181">
        <f t="shared" si="51"/>
        <v>18534238.75</v>
      </c>
      <c r="O100" s="181">
        <f t="shared" si="51"/>
        <v>19971474.579999998</v>
      </c>
      <c r="P100" s="181">
        <f t="shared" si="51"/>
        <v>0</v>
      </c>
      <c r="Q100" s="181">
        <f t="shared" si="51"/>
        <v>19971474.579999998</v>
      </c>
      <c r="R100" s="182">
        <f t="shared" si="51"/>
        <v>19879029.469999999</v>
      </c>
      <c r="S100" s="182">
        <f t="shared" si="51"/>
        <v>0</v>
      </c>
      <c r="T100" s="182">
        <f t="shared" si="51"/>
        <v>19879029.469999999</v>
      </c>
    </row>
    <row r="101" spans="1:20" x14ac:dyDescent="0.2">
      <c r="A101" s="312" t="s">
        <v>109</v>
      </c>
      <c r="B101" s="56" t="s">
        <v>106</v>
      </c>
      <c r="C101" s="70" t="s">
        <v>88</v>
      </c>
      <c r="D101" s="70" t="s">
        <v>71</v>
      </c>
      <c r="E101" s="70"/>
      <c r="F101" s="75"/>
      <c r="G101" s="59"/>
      <c r="H101" s="59"/>
      <c r="I101" s="64"/>
      <c r="J101" s="76"/>
      <c r="K101" s="174"/>
      <c r="L101" s="181">
        <f t="shared" si="51"/>
        <v>18534238.75</v>
      </c>
      <c r="M101" s="181">
        <f t="shared" si="51"/>
        <v>0</v>
      </c>
      <c r="N101" s="181">
        <f t="shared" si="51"/>
        <v>18534238.75</v>
      </c>
      <c r="O101" s="181">
        <f t="shared" si="51"/>
        <v>19971474.579999998</v>
      </c>
      <c r="P101" s="181">
        <f t="shared" si="51"/>
        <v>0</v>
      </c>
      <c r="Q101" s="181">
        <f t="shared" si="51"/>
        <v>19971474.579999998</v>
      </c>
      <c r="R101" s="182">
        <f t="shared" si="51"/>
        <v>19879029.469999999</v>
      </c>
      <c r="S101" s="182">
        <f t="shared" si="51"/>
        <v>0</v>
      </c>
      <c r="T101" s="182">
        <f t="shared" si="51"/>
        <v>19879029.469999999</v>
      </c>
    </row>
    <row r="102" spans="1:20" ht="25.5" x14ac:dyDescent="0.2">
      <c r="A102" s="311" t="s">
        <v>292</v>
      </c>
      <c r="B102" s="56" t="s">
        <v>106</v>
      </c>
      <c r="C102" s="70" t="s">
        <v>88</v>
      </c>
      <c r="D102" s="70" t="s">
        <v>71</v>
      </c>
      <c r="E102" s="70" t="s">
        <v>1</v>
      </c>
      <c r="F102" s="75" t="s">
        <v>131</v>
      </c>
      <c r="G102" s="59" t="s">
        <v>131</v>
      </c>
      <c r="H102" s="59" t="s">
        <v>131</v>
      </c>
      <c r="I102" s="64" t="s">
        <v>132</v>
      </c>
      <c r="J102" s="60" t="s">
        <v>131</v>
      </c>
      <c r="K102" s="174"/>
      <c r="L102" s="181">
        <f>L103+L106</f>
        <v>18534238.75</v>
      </c>
      <c r="M102" s="181">
        <f>M103+M106</f>
        <v>0</v>
      </c>
      <c r="N102" s="181">
        <f>N103+N106</f>
        <v>18534238.75</v>
      </c>
      <c r="O102" s="181">
        <f t="shared" ref="O102:R102" si="52">O103+O106</f>
        <v>19971474.579999998</v>
      </c>
      <c r="P102" s="181">
        <f t="shared" ref="P102:Q102" si="53">P103+P106</f>
        <v>0</v>
      </c>
      <c r="Q102" s="181">
        <f t="shared" si="53"/>
        <v>19971474.579999998</v>
      </c>
      <c r="R102" s="181">
        <f t="shared" si="52"/>
        <v>19879029.469999999</v>
      </c>
      <c r="S102" s="181">
        <f t="shared" ref="S102:T102" si="54">S103+S106</f>
        <v>0</v>
      </c>
      <c r="T102" s="181">
        <f t="shared" si="54"/>
        <v>19879029.469999999</v>
      </c>
    </row>
    <row r="103" spans="1:20" ht="71.25" customHeight="1" x14ac:dyDescent="0.2">
      <c r="A103" s="173" t="s">
        <v>259</v>
      </c>
      <c r="B103" s="54" t="s">
        <v>106</v>
      </c>
      <c r="C103" s="70" t="s">
        <v>88</v>
      </c>
      <c r="D103" s="70" t="s">
        <v>71</v>
      </c>
      <c r="E103" s="70" t="s">
        <v>1</v>
      </c>
      <c r="F103" s="75" t="s">
        <v>131</v>
      </c>
      <c r="G103" s="59" t="s">
        <v>131</v>
      </c>
      <c r="H103" s="59" t="s">
        <v>131</v>
      </c>
      <c r="I103" s="64" t="s">
        <v>260</v>
      </c>
      <c r="J103" s="60" t="s">
        <v>131</v>
      </c>
      <c r="K103" s="320"/>
      <c r="L103" s="181">
        <f t="shared" si="51"/>
        <v>7266132.1799999997</v>
      </c>
      <c r="M103" s="181">
        <f t="shared" si="51"/>
        <v>0</v>
      </c>
      <c r="N103" s="181">
        <f t="shared" si="51"/>
        <v>7266132.1799999997</v>
      </c>
      <c r="O103" s="181">
        <f t="shared" si="51"/>
        <v>9747443.8499999996</v>
      </c>
      <c r="P103" s="181">
        <f t="shared" si="51"/>
        <v>0</v>
      </c>
      <c r="Q103" s="181">
        <f t="shared" si="51"/>
        <v>9747443.8499999996</v>
      </c>
      <c r="R103" s="181">
        <f t="shared" si="51"/>
        <v>9747443.8499999996</v>
      </c>
      <c r="S103" s="181">
        <f t="shared" si="51"/>
        <v>0</v>
      </c>
      <c r="T103" s="181">
        <f t="shared" si="51"/>
        <v>9747443.8499999996</v>
      </c>
    </row>
    <row r="104" spans="1:20" ht="31.5" customHeight="1" x14ac:dyDescent="0.2">
      <c r="A104" s="177" t="s">
        <v>21</v>
      </c>
      <c r="B104" s="54" t="s">
        <v>106</v>
      </c>
      <c r="C104" s="70" t="s">
        <v>88</v>
      </c>
      <c r="D104" s="70" t="s">
        <v>71</v>
      </c>
      <c r="E104" s="70" t="s">
        <v>1</v>
      </c>
      <c r="F104" s="75" t="s">
        <v>131</v>
      </c>
      <c r="G104" s="59" t="s">
        <v>131</v>
      </c>
      <c r="H104" s="59" t="s">
        <v>131</v>
      </c>
      <c r="I104" s="64" t="s">
        <v>260</v>
      </c>
      <c r="J104" s="60" t="s">
        <v>131</v>
      </c>
      <c r="K104" s="174" t="s">
        <v>144</v>
      </c>
      <c r="L104" s="181">
        <f t="shared" si="51"/>
        <v>7266132.1799999997</v>
      </c>
      <c r="M104" s="181">
        <f t="shared" si="51"/>
        <v>0</v>
      </c>
      <c r="N104" s="181">
        <f t="shared" si="51"/>
        <v>7266132.1799999997</v>
      </c>
      <c r="O104" s="181">
        <f t="shared" si="51"/>
        <v>9747443.8499999996</v>
      </c>
      <c r="P104" s="181">
        <f t="shared" si="51"/>
        <v>0</v>
      </c>
      <c r="Q104" s="181">
        <f t="shared" si="51"/>
        <v>9747443.8499999996</v>
      </c>
      <c r="R104" s="181">
        <f t="shared" si="51"/>
        <v>9747443.8499999996</v>
      </c>
      <c r="S104" s="181">
        <f t="shared" si="51"/>
        <v>0</v>
      </c>
      <c r="T104" s="181">
        <f t="shared" si="51"/>
        <v>9747443.8499999996</v>
      </c>
    </row>
    <row r="105" spans="1:20" ht="20.25" customHeight="1" x14ac:dyDescent="0.2">
      <c r="A105" s="311" t="s">
        <v>22</v>
      </c>
      <c r="B105" s="56" t="s">
        <v>106</v>
      </c>
      <c r="C105" s="70" t="s">
        <v>88</v>
      </c>
      <c r="D105" s="70" t="s">
        <v>71</v>
      </c>
      <c r="E105" s="70" t="s">
        <v>1</v>
      </c>
      <c r="F105" s="75" t="s">
        <v>131</v>
      </c>
      <c r="G105" s="59" t="s">
        <v>131</v>
      </c>
      <c r="H105" s="59" t="s">
        <v>131</v>
      </c>
      <c r="I105" s="64" t="s">
        <v>260</v>
      </c>
      <c r="J105" s="60" t="s">
        <v>131</v>
      </c>
      <c r="K105" s="174" t="s">
        <v>23</v>
      </c>
      <c r="L105" s="181">
        <v>7266132.1799999997</v>
      </c>
      <c r="M105" s="181">
        <v>0</v>
      </c>
      <c r="N105" s="181">
        <f>M105+L105</f>
        <v>7266132.1799999997</v>
      </c>
      <c r="O105" s="181">
        <v>9747443.8499999996</v>
      </c>
      <c r="P105" s="181">
        <v>0</v>
      </c>
      <c r="Q105" s="181">
        <v>9747443.8499999996</v>
      </c>
      <c r="R105" s="181">
        <v>9747443.8499999996</v>
      </c>
      <c r="S105" s="181">
        <v>0</v>
      </c>
      <c r="T105" s="181">
        <v>9747443.8499999996</v>
      </c>
    </row>
    <row r="106" spans="1:20" ht="72.75" customHeight="1" x14ac:dyDescent="0.2">
      <c r="A106" s="177" t="s">
        <v>263</v>
      </c>
      <c r="B106" s="54" t="s">
        <v>106</v>
      </c>
      <c r="C106" s="54" t="s">
        <v>88</v>
      </c>
      <c r="D106" s="54" t="s">
        <v>71</v>
      </c>
      <c r="E106" s="91" t="s">
        <v>1</v>
      </c>
      <c r="F106" s="63" t="s">
        <v>131</v>
      </c>
      <c r="G106" s="59" t="s">
        <v>131</v>
      </c>
      <c r="H106" s="59" t="s">
        <v>131</v>
      </c>
      <c r="I106" s="64" t="s">
        <v>215</v>
      </c>
      <c r="J106" s="60" t="s">
        <v>129</v>
      </c>
      <c r="K106" s="320"/>
      <c r="L106" s="181">
        <f t="shared" ref="L106:T107" si="55">L107</f>
        <v>11268106.57</v>
      </c>
      <c r="M106" s="181">
        <f t="shared" si="55"/>
        <v>0</v>
      </c>
      <c r="N106" s="181">
        <f t="shared" si="55"/>
        <v>11268106.57</v>
      </c>
      <c r="O106" s="181">
        <f t="shared" si="55"/>
        <v>10224030.73</v>
      </c>
      <c r="P106" s="181">
        <f t="shared" si="55"/>
        <v>0</v>
      </c>
      <c r="Q106" s="181">
        <f t="shared" si="55"/>
        <v>10224030.73</v>
      </c>
      <c r="R106" s="181">
        <f t="shared" si="55"/>
        <v>10131585.619999999</v>
      </c>
      <c r="S106" s="181">
        <f t="shared" si="55"/>
        <v>0</v>
      </c>
      <c r="T106" s="181">
        <f t="shared" si="55"/>
        <v>10131585.619999999</v>
      </c>
    </row>
    <row r="107" spans="1:20" ht="38.25" customHeight="1" x14ac:dyDescent="0.2">
      <c r="A107" s="177" t="s">
        <v>21</v>
      </c>
      <c r="B107" s="54" t="s">
        <v>106</v>
      </c>
      <c r="C107" s="55" t="s">
        <v>88</v>
      </c>
      <c r="D107" s="56" t="s">
        <v>71</v>
      </c>
      <c r="E107" s="91" t="s">
        <v>1</v>
      </c>
      <c r="F107" s="63" t="s">
        <v>131</v>
      </c>
      <c r="G107" s="59" t="s">
        <v>131</v>
      </c>
      <c r="H107" s="59" t="s">
        <v>131</v>
      </c>
      <c r="I107" s="64" t="s">
        <v>215</v>
      </c>
      <c r="J107" s="60" t="s">
        <v>129</v>
      </c>
      <c r="K107" s="320" t="s">
        <v>144</v>
      </c>
      <c r="L107" s="181">
        <f t="shared" si="55"/>
        <v>11268106.57</v>
      </c>
      <c r="M107" s="181">
        <f t="shared" si="55"/>
        <v>0</v>
      </c>
      <c r="N107" s="181">
        <f t="shared" si="55"/>
        <v>11268106.57</v>
      </c>
      <c r="O107" s="181">
        <f t="shared" si="55"/>
        <v>10224030.73</v>
      </c>
      <c r="P107" s="181">
        <f t="shared" si="55"/>
        <v>0</v>
      </c>
      <c r="Q107" s="181">
        <f t="shared" si="55"/>
        <v>10224030.73</v>
      </c>
      <c r="R107" s="182">
        <f t="shared" si="55"/>
        <v>10131585.619999999</v>
      </c>
      <c r="S107" s="182">
        <f t="shared" si="55"/>
        <v>0</v>
      </c>
      <c r="T107" s="182">
        <f t="shared" si="55"/>
        <v>10131585.619999999</v>
      </c>
    </row>
    <row r="108" spans="1:20" ht="20.25" customHeight="1" x14ac:dyDescent="0.2">
      <c r="A108" s="177" t="s">
        <v>22</v>
      </c>
      <c r="B108" s="54" t="s">
        <v>106</v>
      </c>
      <c r="C108" s="55" t="s">
        <v>88</v>
      </c>
      <c r="D108" s="56" t="s">
        <v>71</v>
      </c>
      <c r="E108" s="91" t="s">
        <v>1</v>
      </c>
      <c r="F108" s="63" t="s">
        <v>131</v>
      </c>
      <c r="G108" s="59" t="s">
        <v>131</v>
      </c>
      <c r="H108" s="59" t="s">
        <v>131</v>
      </c>
      <c r="I108" s="64" t="s">
        <v>215</v>
      </c>
      <c r="J108" s="60" t="s">
        <v>129</v>
      </c>
      <c r="K108" s="320" t="s">
        <v>23</v>
      </c>
      <c r="L108" s="181">
        <f>11255725.27+12381.3</f>
        <v>11268106.57</v>
      </c>
      <c r="M108" s="181">
        <v>0</v>
      </c>
      <c r="N108" s="181">
        <f>M108+L108</f>
        <v>11268106.57</v>
      </c>
      <c r="O108" s="181">
        <f>10210756.75+13273.98</f>
        <v>10224030.73</v>
      </c>
      <c r="P108" s="181">
        <v>0</v>
      </c>
      <c r="Q108" s="181">
        <f>P108+O108</f>
        <v>10224030.73</v>
      </c>
      <c r="R108" s="182">
        <f>10116411+15174.62</f>
        <v>10131585.619999999</v>
      </c>
      <c r="S108" s="182">
        <v>0</v>
      </c>
      <c r="T108" s="182">
        <f>S108+R108</f>
        <v>10131585.619999999</v>
      </c>
    </row>
    <row r="109" spans="1:20" ht="20.25" customHeight="1" x14ac:dyDescent="0.2">
      <c r="A109" s="173" t="s">
        <v>42</v>
      </c>
      <c r="B109" s="55" t="s">
        <v>106</v>
      </c>
      <c r="C109" s="71" t="s">
        <v>95</v>
      </c>
      <c r="D109" s="72"/>
      <c r="E109" s="70"/>
      <c r="F109" s="75"/>
      <c r="G109" s="59"/>
      <c r="H109" s="59"/>
      <c r="I109" s="64"/>
      <c r="J109" s="76"/>
      <c r="K109" s="174"/>
      <c r="L109" s="181">
        <f t="shared" ref="L109:N109" si="56">L110</f>
        <v>40027886.760000005</v>
      </c>
      <c r="M109" s="181">
        <f t="shared" si="56"/>
        <v>501500</v>
      </c>
      <c r="N109" s="181">
        <f t="shared" si="56"/>
        <v>40529386.760000005</v>
      </c>
      <c r="O109" s="181">
        <f t="shared" ref="O109:T109" si="57">O110</f>
        <v>0</v>
      </c>
      <c r="P109" s="181">
        <f t="shared" si="57"/>
        <v>0</v>
      </c>
      <c r="Q109" s="181">
        <f t="shared" si="57"/>
        <v>0</v>
      </c>
      <c r="R109" s="182">
        <f t="shared" si="57"/>
        <v>0</v>
      </c>
      <c r="S109" s="182">
        <f t="shared" si="57"/>
        <v>0</v>
      </c>
      <c r="T109" s="182">
        <f t="shared" si="57"/>
        <v>0</v>
      </c>
    </row>
    <row r="110" spans="1:20" ht="20.25" customHeight="1" x14ac:dyDescent="0.2">
      <c r="A110" s="173" t="s">
        <v>361</v>
      </c>
      <c r="B110" s="55" t="s">
        <v>106</v>
      </c>
      <c r="C110" s="71" t="s">
        <v>95</v>
      </c>
      <c r="D110" s="72" t="s">
        <v>76</v>
      </c>
      <c r="E110" s="70"/>
      <c r="F110" s="75"/>
      <c r="G110" s="59"/>
      <c r="H110" s="59"/>
      <c r="I110" s="64"/>
      <c r="J110" s="76"/>
      <c r="K110" s="174"/>
      <c r="L110" s="181">
        <f>L111+L115</f>
        <v>40027886.760000005</v>
      </c>
      <c r="M110" s="181">
        <f t="shared" ref="M110:T110" si="58">M111+M115</f>
        <v>501500</v>
      </c>
      <c r="N110" s="181">
        <f t="shared" si="58"/>
        <v>40529386.760000005</v>
      </c>
      <c r="O110" s="181">
        <f t="shared" si="58"/>
        <v>0</v>
      </c>
      <c r="P110" s="181">
        <f t="shared" si="58"/>
        <v>0</v>
      </c>
      <c r="Q110" s="181">
        <f t="shared" si="58"/>
        <v>0</v>
      </c>
      <c r="R110" s="181">
        <f t="shared" si="58"/>
        <v>0</v>
      </c>
      <c r="S110" s="181">
        <f t="shared" si="58"/>
        <v>0</v>
      </c>
      <c r="T110" s="181">
        <f t="shared" si="58"/>
        <v>0</v>
      </c>
    </row>
    <row r="111" spans="1:20" ht="38.25" customHeight="1" x14ac:dyDescent="0.2">
      <c r="A111" s="177" t="s">
        <v>292</v>
      </c>
      <c r="B111" s="55" t="s">
        <v>106</v>
      </c>
      <c r="C111" s="71" t="s">
        <v>95</v>
      </c>
      <c r="D111" s="72" t="s">
        <v>76</v>
      </c>
      <c r="E111" s="70" t="s">
        <v>1</v>
      </c>
      <c r="F111" s="75" t="s">
        <v>131</v>
      </c>
      <c r="G111" s="59" t="s">
        <v>131</v>
      </c>
      <c r="H111" s="59" t="s">
        <v>131</v>
      </c>
      <c r="I111" s="64" t="s">
        <v>132</v>
      </c>
      <c r="J111" s="60" t="s">
        <v>131</v>
      </c>
      <c r="K111" s="174"/>
      <c r="L111" s="181">
        <f t="shared" ref="L111:T111" si="59">L112</f>
        <v>40027886.760000005</v>
      </c>
      <c r="M111" s="181">
        <f t="shared" si="59"/>
        <v>0</v>
      </c>
      <c r="N111" s="181">
        <f t="shared" si="59"/>
        <v>40027886.760000005</v>
      </c>
      <c r="O111" s="181">
        <f t="shared" si="59"/>
        <v>0</v>
      </c>
      <c r="P111" s="181">
        <f t="shared" si="59"/>
        <v>0</v>
      </c>
      <c r="Q111" s="181">
        <f t="shared" si="59"/>
        <v>0</v>
      </c>
      <c r="R111" s="181">
        <f t="shared" si="59"/>
        <v>0</v>
      </c>
      <c r="S111" s="181">
        <f t="shared" si="59"/>
        <v>0</v>
      </c>
      <c r="T111" s="181">
        <f t="shared" si="59"/>
        <v>0</v>
      </c>
    </row>
    <row r="112" spans="1:20" ht="46.5" customHeight="1" x14ac:dyDescent="0.2">
      <c r="A112" s="173" t="s">
        <v>413</v>
      </c>
      <c r="B112" s="55" t="s">
        <v>106</v>
      </c>
      <c r="C112" s="71" t="s">
        <v>95</v>
      </c>
      <c r="D112" s="72" t="s">
        <v>76</v>
      </c>
      <c r="E112" s="70" t="s">
        <v>1</v>
      </c>
      <c r="F112" s="75" t="s">
        <v>131</v>
      </c>
      <c r="G112" s="59" t="s">
        <v>131</v>
      </c>
      <c r="H112" s="59" t="s">
        <v>131</v>
      </c>
      <c r="I112" s="64" t="s">
        <v>381</v>
      </c>
      <c r="J112" s="60" t="s">
        <v>131</v>
      </c>
      <c r="K112" s="174"/>
      <c r="L112" s="181">
        <f t="shared" ref="L112:T113" si="60">L113</f>
        <v>40027886.760000005</v>
      </c>
      <c r="M112" s="181">
        <f t="shared" si="60"/>
        <v>0</v>
      </c>
      <c r="N112" s="181">
        <f t="shared" si="60"/>
        <v>40027886.760000005</v>
      </c>
      <c r="O112" s="181">
        <f t="shared" si="60"/>
        <v>0</v>
      </c>
      <c r="P112" s="181">
        <f t="shared" si="60"/>
        <v>0</v>
      </c>
      <c r="Q112" s="181">
        <f t="shared" si="60"/>
        <v>0</v>
      </c>
      <c r="R112" s="181">
        <f t="shared" si="60"/>
        <v>0</v>
      </c>
      <c r="S112" s="181">
        <f t="shared" si="60"/>
        <v>0</v>
      </c>
      <c r="T112" s="181">
        <f t="shared" si="60"/>
        <v>0</v>
      </c>
    </row>
    <row r="113" spans="1:20" ht="38.25" customHeight="1" x14ac:dyDescent="0.2">
      <c r="A113" s="177" t="s">
        <v>21</v>
      </c>
      <c r="B113" s="55" t="s">
        <v>106</v>
      </c>
      <c r="C113" s="71" t="s">
        <v>95</v>
      </c>
      <c r="D113" s="72" t="s">
        <v>76</v>
      </c>
      <c r="E113" s="70" t="s">
        <v>1</v>
      </c>
      <c r="F113" s="75" t="s">
        <v>131</v>
      </c>
      <c r="G113" s="59" t="s">
        <v>131</v>
      </c>
      <c r="H113" s="59" t="s">
        <v>131</v>
      </c>
      <c r="I113" s="64" t="s">
        <v>381</v>
      </c>
      <c r="J113" s="60" t="s">
        <v>131</v>
      </c>
      <c r="K113" s="174" t="s">
        <v>144</v>
      </c>
      <c r="L113" s="181">
        <f t="shared" si="60"/>
        <v>40027886.760000005</v>
      </c>
      <c r="M113" s="181">
        <f t="shared" si="60"/>
        <v>0</v>
      </c>
      <c r="N113" s="181">
        <f t="shared" si="60"/>
        <v>40027886.760000005</v>
      </c>
      <c r="O113" s="181">
        <f t="shared" si="60"/>
        <v>0</v>
      </c>
      <c r="P113" s="181">
        <f t="shared" si="60"/>
        <v>0</v>
      </c>
      <c r="Q113" s="181">
        <f t="shared" si="60"/>
        <v>0</v>
      </c>
      <c r="R113" s="181">
        <f t="shared" si="60"/>
        <v>0</v>
      </c>
      <c r="S113" s="181">
        <f t="shared" si="60"/>
        <v>0</v>
      </c>
      <c r="T113" s="181">
        <f t="shared" si="60"/>
        <v>0</v>
      </c>
    </row>
    <row r="114" spans="1:20" ht="30.75" customHeight="1" x14ac:dyDescent="0.2">
      <c r="A114" s="177" t="s">
        <v>22</v>
      </c>
      <c r="B114" s="55" t="s">
        <v>106</v>
      </c>
      <c r="C114" s="71" t="s">
        <v>95</v>
      </c>
      <c r="D114" s="72" t="s">
        <v>76</v>
      </c>
      <c r="E114" s="70" t="s">
        <v>1</v>
      </c>
      <c r="F114" s="75" t="s">
        <v>131</v>
      </c>
      <c r="G114" s="59" t="s">
        <v>131</v>
      </c>
      <c r="H114" s="59" t="s">
        <v>131</v>
      </c>
      <c r="I114" s="64" t="s">
        <v>381</v>
      </c>
      <c r="J114" s="60" t="s">
        <v>131</v>
      </c>
      <c r="K114" s="174" t="s">
        <v>23</v>
      </c>
      <c r="L114" s="181">
        <f>30193889.1+9833997.66</f>
        <v>40027886.760000005</v>
      </c>
      <c r="M114" s="181">
        <v>0</v>
      </c>
      <c r="N114" s="181">
        <f>30193889.1+9833997.66</f>
        <v>40027886.760000005</v>
      </c>
      <c r="O114" s="181">
        <v>0</v>
      </c>
      <c r="P114" s="181">
        <v>0</v>
      </c>
      <c r="Q114" s="181">
        <v>0</v>
      </c>
      <c r="R114" s="181">
        <v>0</v>
      </c>
      <c r="S114" s="181">
        <v>0</v>
      </c>
      <c r="T114" s="181">
        <v>0</v>
      </c>
    </row>
    <row r="115" spans="1:20" ht="30.75" customHeight="1" x14ac:dyDescent="0.2">
      <c r="A115" s="177" t="s">
        <v>340</v>
      </c>
      <c r="B115" s="55" t="s">
        <v>106</v>
      </c>
      <c r="C115" s="71" t="s">
        <v>95</v>
      </c>
      <c r="D115" s="72" t="s">
        <v>76</v>
      </c>
      <c r="E115" s="70" t="s">
        <v>179</v>
      </c>
      <c r="F115" s="75" t="s">
        <v>131</v>
      </c>
      <c r="G115" s="59" t="s">
        <v>131</v>
      </c>
      <c r="H115" s="59" t="s">
        <v>131</v>
      </c>
      <c r="I115" s="64" t="s">
        <v>132</v>
      </c>
      <c r="J115" s="60" t="s">
        <v>131</v>
      </c>
      <c r="K115" s="174"/>
      <c r="L115" s="181">
        <f t="shared" ref="L115:T115" si="61">L116</f>
        <v>0</v>
      </c>
      <c r="M115" s="181">
        <f t="shared" si="61"/>
        <v>501500</v>
      </c>
      <c r="N115" s="181">
        <f t="shared" si="61"/>
        <v>501500</v>
      </c>
      <c r="O115" s="181">
        <f t="shared" si="61"/>
        <v>0</v>
      </c>
      <c r="P115" s="181">
        <f t="shared" si="61"/>
        <v>0</v>
      </c>
      <c r="Q115" s="181">
        <f t="shared" si="61"/>
        <v>0</v>
      </c>
      <c r="R115" s="181">
        <f t="shared" si="61"/>
        <v>0</v>
      </c>
      <c r="S115" s="181">
        <f t="shared" si="61"/>
        <v>0</v>
      </c>
      <c r="T115" s="181">
        <f t="shared" si="61"/>
        <v>0</v>
      </c>
    </row>
    <row r="116" spans="1:20" ht="63.75" customHeight="1" x14ac:dyDescent="0.2">
      <c r="A116" s="234" t="s">
        <v>434</v>
      </c>
      <c r="B116" s="55" t="s">
        <v>106</v>
      </c>
      <c r="C116" s="71" t="s">
        <v>95</v>
      </c>
      <c r="D116" s="72" t="s">
        <v>76</v>
      </c>
      <c r="E116" s="70" t="s">
        <v>179</v>
      </c>
      <c r="F116" s="75" t="s">
        <v>131</v>
      </c>
      <c r="G116" s="59" t="s">
        <v>131</v>
      </c>
      <c r="H116" s="59" t="s">
        <v>131</v>
      </c>
      <c r="I116" s="64" t="s">
        <v>428</v>
      </c>
      <c r="J116" s="60" t="s">
        <v>131</v>
      </c>
      <c r="K116" s="174"/>
      <c r="L116" s="181">
        <f t="shared" ref="L116:T117" si="62">L117</f>
        <v>0</v>
      </c>
      <c r="M116" s="181">
        <f t="shared" si="62"/>
        <v>501500</v>
      </c>
      <c r="N116" s="181">
        <f t="shared" si="62"/>
        <v>501500</v>
      </c>
      <c r="O116" s="181">
        <f t="shared" si="62"/>
        <v>0</v>
      </c>
      <c r="P116" s="181">
        <f t="shared" si="62"/>
        <v>0</v>
      </c>
      <c r="Q116" s="181">
        <f t="shared" si="62"/>
        <v>0</v>
      </c>
      <c r="R116" s="181">
        <f t="shared" si="62"/>
        <v>0</v>
      </c>
      <c r="S116" s="181">
        <f t="shared" si="62"/>
        <v>0</v>
      </c>
      <c r="T116" s="181">
        <f t="shared" si="62"/>
        <v>0</v>
      </c>
    </row>
    <row r="117" spans="1:20" ht="30.75" customHeight="1" x14ac:dyDescent="0.2">
      <c r="A117" s="173" t="s">
        <v>182</v>
      </c>
      <c r="B117" s="55" t="s">
        <v>106</v>
      </c>
      <c r="C117" s="71" t="s">
        <v>95</v>
      </c>
      <c r="D117" s="72" t="s">
        <v>76</v>
      </c>
      <c r="E117" s="70" t="s">
        <v>179</v>
      </c>
      <c r="F117" s="75" t="s">
        <v>131</v>
      </c>
      <c r="G117" s="59" t="s">
        <v>131</v>
      </c>
      <c r="H117" s="59" t="s">
        <v>131</v>
      </c>
      <c r="I117" s="64" t="s">
        <v>428</v>
      </c>
      <c r="J117" s="60" t="s">
        <v>131</v>
      </c>
      <c r="K117" s="174" t="s">
        <v>155</v>
      </c>
      <c r="L117" s="181">
        <f t="shared" si="62"/>
        <v>0</v>
      </c>
      <c r="M117" s="181">
        <f t="shared" si="62"/>
        <v>501500</v>
      </c>
      <c r="N117" s="181">
        <f t="shared" si="62"/>
        <v>501500</v>
      </c>
      <c r="O117" s="181">
        <f t="shared" si="62"/>
        <v>0</v>
      </c>
      <c r="P117" s="181">
        <f t="shared" si="62"/>
        <v>0</v>
      </c>
      <c r="Q117" s="181">
        <f t="shared" si="62"/>
        <v>0</v>
      </c>
      <c r="R117" s="181">
        <f t="shared" si="62"/>
        <v>0</v>
      </c>
      <c r="S117" s="181">
        <f t="shared" si="62"/>
        <v>0</v>
      </c>
      <c r="T117" s="181">
        <f t="shared" si="62"/>
        <v>0</v>
      </c>
    </row>
    <row r="118" spans="1:20" ht="96" customHeight="1" x14ac:dyDescent="0.2">
      <c r="A118" s="177" t="s">
        <v>433</v>
      </c>
      <c r="B118" s="55" t="s">
        <v>106</v>
      </c>
      <c r="C118" s="71" t="s">
        <v>95</v>
      </c>
      <c r="D118" s="72" t="s">
        <v>76</v>
      </c>
      <c r="E118" s="70" t="s">
        <v>179</v>
      </c>
      <c r="F118" s="75" t="s">
        <v>131</v>
      </c>
      <c r="G118" s="59" t="s">
        <v>131</v>
      </c>
      <c r="H118" s="59" t="s">
        <v>131</v>
      </c>
      <c r="I118" s="64" t="s">
        <v>428</v>
      </c>
      <c r="J118" s="60" t="s">
        <v>131</v>
      </c>
      <c r="K118" s="174" t="s">
        <v>432</v>
      </c>
      <c r="L118" s="181">
        <v>0</v>
      </c>
      <c r="M118" s="181">
        <v>501500</v>
      </c>
      <c r="N118" s="181">
        <f>M118</f>
        <v>501500</v>
      </c>
      <c r="O118" s="181">
        <v>0</v>
      </c>
      <c r="P118" s="181">
        <v>0</v>
      </c>
      <c r="Q118" s="181">
        <v>0</v>
      </c>
      <c r="R118" s="181">
        <v>0</v>
      </c>
      <c r="S118" s="181">
        <v>0</v>
      </c>
      <c r="T118" s="181">
        <v>0</v>
      </c>
    </row>
    <row r="119" spans="1:20" ht="9.75" customHeight="1" x14ac:dyDescent="0.2">
      <c r="A119" s="311"/>
      <c r="B119" s="56"/>
      <c r="C119" s="70"/>
      <c r="D119" s="70"/>
      <c r="E119" s="70"/>
      <c r="F119" s="75"/>
      <c r="G119" s="59"/>
      <c r="H119" s="59"/>
      <c r="I119" s="64"/>
      <c r="J119" s="60"/>
      <c r="K119" s="174"/>
      <c r="L119" s="181"/>
      <c r="M119" s="181"/>
      <c r="N119" s="181"/>
      <c r="O119" s="181"/>
      <c r="P119" s="181"/>
      <c r="Q119" s="181"/>
      <c r="R119" s="181"/>
      <c r="S119" s="181"/>
      <c r="T119" s="181"/>
    </row>
    <row r="120" spans="1:20" ht="2.25" customHeight="1" x14ac:dyDescent="0.2">
      <c r="A120" s="311"/>
      <c r="B120" s="56"/>
      <c r="C120" s="77"/>
      <c r="D120" s="77"/>
      <c r="E120" s="77"/>
      <c r="F120" s="80"/>
      <c r="G120" s="81"/>
      <c r="H120" s="81"/>
      <c r="I120" s="82"/>
      <c r="J120" s="83"/>
      <c r="K120" s="239"/>
      <c r="L120" s="278"/>
      <c r="M120" s="278"/>
      <c r="N120" s="278"/>
      <c r="O120" s="278"/>
      <c r="P120" s="278"/>
      <c r="Q120" s="278"/>
      <c r="R120" s="278"/>
      <c r="S120" s="278"/>
      <c r="T120" s="278"/>
    </row>
    <row r="121" spans="1:20" s="89" customFormat="1" ht="25.5" x14ac:dyDescent="0.2">
      <c r="A121" s="401" t="s">
        <v>300</v>
      </c>
      <c r="B121" s="380" t="s">
        <v>105</v>
      </c>
      <c r="C121" s="84"/>
      <c r="D121" s="87"/>
      <c r="E121" s="86"/>
      <c r="F121" s="87"/>
      <c r="G121" s="88"/>
      <c r="H121" s="88"/>
      <c r="I121" s="87"/>
      <c r="J121" s="85"/>
      <c r="K121" s="400"/>
      <c r="L121" s="366">
        <f t="shared" ref="L121:T121" si="63">L122+L135+L142</f>
        <v>16291155.85</v>
      </c>
      <c r="M121" s="366">
        <f t="shared" si="63"/>
        <v>0</v>
      </c>
      <c r="N121" s="366">
        <f t="shared" si="63"/>
        <v>16291155.85</v>
      </c>
      <c r="O121" s="366">
        <f t="shared" si="63"/>
        <v>16512574.75</v>
      </c>
      <c r="P121" s="366">
        <f t="shared" si="63"/>
        <v>0</v>
      </c>
      <c r="Q121" s="366">
        <f t="shared" si="63"/>
        <v>16512574.75</v>
      </c>
      <c r="R121" s="366">
        <f t="shared" si="63"/>
        <v>16512574.75</v>
      </c>
      <c r="S121" s="366">
        <f t="shared" si="63"/>
        <v>0</v>
      </c>
      <c r="T121" s="366">
        <f t="shared" si="63"/>
        <v>16512574.75</v>
      </c>
    </row>
    <row r="122" spans="1:20" x14ac:dyDescent="0.2">
      <c r="A122" s="343" t="s">
        <v>84</v>
      </c>
      <c r="B122" s="54" t="s">
        <v>105</v>
      </c>
      <c r="C122" s="71" t="s">
        <v>69</v>
      </c>
      <c r="D122" s="72"/>
      <c r="E122" s="70"/>
      <c r="F122" s="72"/>
      <c r="G122" s="59"/>
      <c r="H122" s="59"/>
      <c r="I122" s="72"/>
      <c r="J122" s="73"/>
      <c r="K122" s="246"/>
      <c r="L122" s="209">
        <f t="shared" ref="L122:T122" si="64">L123+L130</f>
        <v>16112574.75</v>
      </c>
      <c r="M122" s="209">
        <f t="shared" si="64"/>
        <v>0</v>
      </c>
      <c r="N122" s="209">
        <f t="shared" si="64"/>
        <v>16112574.75</v>
      </c>
      <c r="O122" s="209">
        <f t="shared" si="64"/>
        <v>16212574.75</v>
      </c>
      <c r="P122" s="209">
        <f t="shared" si="64"/>
        <v>0</v>
      </c>
      <c r="Q122" s="209">
        <f t="shared" si="64"/>
        <v>16212574.75</v>
      </c>
      <c r="R122" s="209">
        <f t="shared" si="64"/>
        <v>16212574.75</v>
      </c>
      <c r="S122" s="209">
        <f t="shared" si="64"/>
        <v>0</v>
      </c>
      <c r="T122" s="209">
        <f t="shared" si="64"/>
        <v>16212574.75</v>
      </c>
    </row>
    <row r="123" spans="1:20" ht="28.5" customHeight="1" x14ac:dyDescent="0.2">
      <c r="A123" s="173" t="s">
        <v>103</v>
      </c>
      <c r="B123" s="70" t="s">
        <v>105</v>
      </c>
      <c r="C123" s="71" t="s">
        <v>69</v>
      </c>
      <c r="D123" s="72" t="s">
        <v>70</v>
      </c>
      <c r="E123" s="91"/>
      <c r="F123" s="59"/>
      <c r="G123" s="59"/>
      <c r="H123" s="59"/>
      <c r="I123" s="59"/>
      <c r="J123" s="60"/>
      <c r="K123" s="262"/>
      <c r="L123" s="181">
        <f t="shared" ref="L123:T123" si="65">L124</f>
        <v>16112574.75</v>
      </c>
      <c r="M123" s="181">
        <f t="shared" si="65"/>
        <v>0</v>
      </c>
      <c r="N123" s="181">
        <f t="shared" si="65"/>
        <v>16112574.75</v>
      </c>
      <c r="O123" s="181">
        <f t="shared" si="65"/>
        <v>16112574.75</v>
      </c>
      <c r="P123" s="181">
        <f t="shared" si="65"/>
        <v>0</v>
      </c>
      <c r="Q123" s="181">
        <f t="shared" si="65"/>
        <v>16112574.75</v>
      </c>
      <c r="R123" s="181">
        <f t="shared" si="65"/>
        <v>16112574.75</v>
      </c>
      <c r="S123" s="181">
        <f t="shared" si="65"/>
        <v>0</v>
      </c>
      <c r="T123" s="181">
        <f t="shared" si="65"/>
        <v>16112574.75</v>
      </c>
    </row>
    <row r="124" spans="1:20" ht="50.25" customHeight="1" x14ac:dyDescent="0.2">
      <c r="A124" s="177" t="s">
        <v>331</v>
      </c>
      <c r="B124" s="70" t="s">
        <v>105</v>
      </c>
      <c r="C124" s="71" t="s">
        <v>69</v>
      </c>
      <c r="D124" s="72" t="s">
        <v>70</v>
      </c>
      <c r="E124" s="91" t="s">
        <v>101</v>
      </c>
      <c r="F124" s="59" t="s">
        <v>131</v>
      </c>
      <c r="G124" s="59" t="s">
        <v>131</v>
      </c>
      <c r="H124" s="59" t="s">
        <v>131</v>
      </c>
      <c r="I124" s="59" t="s">
        <v>132</v>
      </c>
      <c r="J124" s="60" t="s">
        <v>131</v>
      </c>
      <c r="K124" s="246"/>
      <c r="L124" s="188">
        <f t="shared" ref="L124:T124" si="66">L125</f>
        <v>16112574.75</v>
      </c>
      <c r="M124" s="188">
        <f t="shared" si="66"/>
        <v>0</v>
      </c>
      <c r="N124" s="188">
        <f t="shared" si="66"/>
        <v>16112574.75</v>
      </c>
      <c r="O124" s="188">
        <f t="shared" si="66"/>
        <v>16112574.75</v>
      </c>
      <c r="P124" s="188">
        <f t="shared" si="66"/>
        <v>0</v>
      </c>
      <c r="Q124" s="188">
        <f t="shared" si="66"/>
        <v>16112574.75</v>
      </c>
      <c r="R124" s="188">
        <f t="shared" si="66"/>
        <v>16112574.75</v>
      </c>
      <c r="S124" s="188">
        <f t="shared" si="66"/>
        <v>0</v>
      </c>
      <c r="T124" s="188">
        <f t="shared" si="66"/>
        <v>16112574.75</v>
      </c>
    </row>
    <row r="125" spans="1:20" ht="25.5" x14ac:dyDescent="0.2">
      <c r="A125" s="178" t="s">
        <v>29</v>
      </c>
      <c r="B125" s="70" t="s">
        <v>105</v>
      </c>
      <c r="C125" s="71" t="s">
        <v>69</v>
      </c>
      <c r="D125" s="72" t="s">
        <v>70</v>
      </c>
      <c r="E125" s="91" t="s">
        <v>101</v>
      </c>
      <c r="F125" s="59" t="s">
        <v>131</v>
      </c>
      <c r="G125" s="59" t="s">
        <v>131</v>
      </c>
      <c r="H125" s="59" t="s">
        <v>131</v>
      </c>
      <c r="I125" s="59" t="s">
        <v>27</v>
      </c>
      <c r="J125" s="60" t="s">
        <v>131</v>
      </c>
      <c r="K125" s="246"/>
      <c r="L125" s="188">
        <f>L126+L128</f>
        <v>16112574.75</v>
      </c>
      <c r="M125" s="188">
        <f>M126+M128</f>
        <v>0</v>
      </c>
      <c r="N125" s="188">
        <f>N126+N128</f>
        <v>16112574.75</v>
      </c>
      <c r="O125" s="188">
        <f t="shared" ref="O125:R125" si="67">O126+O128</f>
        <v>16112574.75</v>
      </c>
      <c r="P125" s="188">
        <f t="shared" ref="P125:Q125" si="68">P126+P128</f>
        <v>0</v>
      </c>
      <c r="Q125" s="188">
        <f t="shared" si="68"/>
        <v>16112574.75</v>
      </c>
      <c r="R125" s="188">
        <f t="shared" si="67"/>
        <v>16112574.75</v>
      </c>
      <c r="S125" s="188">
        <f t="shared" ref="S125:T125" si="69">S126+S128</f>
        <v>0</v>
      </c>
      <c r="T125" s="188">
        <f t="shared" si="69"/>
        <v>16112574.75</v>
      </c>
    </row>
    <row r="126" spans="1:20" ht="51" x14ac:dyDescent="0.2">
      <c r="A126" s="177" t="s">
        <v>67</v>
      </c>
      <c r="B126" s="70" t="s">
        <v>105</v>
      </c>
      <c r="C126" s="71" t="s">
        <v>69</v>
      </c>
      <c r="D126" s="72" t="s">
        <v>70</v>
      </c>
      <c r="E126" s="91" t="s">
        <v>101</v>
      </c>
      <c r="F126" s="59" t="s">
        <v>131</v>
      </c>
      <c r="G126" s="59" t="s">
        <v>131</v>
      </c>
      <c r="H126" s="59" t="s">
        <v>131</v>
      </c>
      <c r="I126" s="64" t="s">
        <v>27</v>
      </c>
      <c r="J126" s="60" t="s">
        <v>131</v>
      </c>
      <c r="K126" s="262">
        <v>100</v>
      </c>
      <c r="L126" s="181">
        <f t="shared" ref="L126:T126" si="70">L127</f>
        <v>15685574.75</v>
      </c>
      <c r="M126" s="181">
        <f t="shared" si="70"/>
        <v>0</v>
      </c>
      <c r="N126" s="181">
        <f t="shared" si="70"/>
        <v>15685574.75</v>
      </c>
      <c r="O126" s="181">
        <f t="shared" si="70"/>
        <v>15685574.75</v>
      </c>
      <c r="P126" s="181">
        <f t="shared" si="70"/>
        <v>0</v>
      </c>
      <c r="Q126" s="181">
        <f t="shared" si="70"/>
        <v>15685574.75</v>
      </c>
      <c r="R126" s="181">
        <f t="shared" si="70"/>
        <v>15685574.75</v>
      </c>
      <c r="S126" s="181">
        <f t="shared" si="70"/>
        <v>0</v>
      </c>
      <c r="T126" s="181">
        <f t="shared" si="70"/>
        <v>15685574.75</v>
      </c>
    </row>
    <row r="127" spans="1:20" ht="25.5" x14ac:dyDescent="0.2">
      <c r="A127" s="177" t="s">
        <v>61</v>
      </c>
      <c r="B127" s="70" t="s">
        <v>105</v>
      </c>
      <c r="C127" s="71" t="s">
        <v>69</v>
      </c>
      <c r="D127" s="72" t="s">
        <v>70</v>
      </c>
      <c r="E127" s="91" t="s">
        <v>101</v>
      </c>
      <c r="F127" s="59" t="s">
        <v>131</v>
      </c>
      <c r="G127" s="59" t="s">
        <v>131</v>
      </c>
      <c r="H127" s="59" t="s">
        <v>131</v>
      </c>
      <c r="I127" s="64" t="s">
        <v>27</v>
      </c>
      <c r="J127" s="60" t="s">
        <v>131</v>
      </c>
      <c r="K127" s="262">
        <v>120</v>
      </c>
      <c r="L127" s="181">
        <v>15685574.75</v>
      </c>
      <c r="M127" s="181">
        <v>0</v>
      </c>
      <c r="N127" s="181">
        <v>15685574.75</v>
      </c>
      <c r="O127" s="181">
        <v>15685574.75</v>
      </c>
      <c r="P127" s="181">
        <v>0</v>
      </c>
      <c r="Q127" s="181">
        <v>15685574.75</v>
      </c>
      <c r="R127" s="181">
        <v>15685574.75</v>
      </c>
      <c r="S127" s="181">
        <v>0</v>
      </c>
      <c r="T127" s="181">
        <v>15685574.75</v>
      </c>
    </row>
    <row r="128" spans="1:20" ht="25.5" x14ac:dyDescent="0.2">
      <c r="A128" s="177" t="s">
        <v>52</v>
      </c>
      <c r="B128" s="70" t="s">
        <v>105</v>
      </c>
      <c r="C128" s="71" t="s">
        <v>69</v>
      </c>
      <c r="D128" s="72" t="s">
        <v>70</v>
      </c>
      <c r="E128" s="91" t="s">
        <v>101</v>
      </c>
      <c r="F128" s="59" t="s">
        <v>131</v>
      </c>
      <c r="G128" s="59" t="s">
        <v>131</v>
      </c>
      <c r="H128" s="59" t="s">
        <v>131</v>
      </c>
      <c r="I128" s="64" t="s">
        <v>27</v>
      </c>
      <c r="J128" s="60" t="s">
        <v>131</v>
      </c>
      <c r="K128" s="262">
        <v>200</v>
      </c>
      <c r="L128" s="181">
        <f t="shared" ref="L128:T128" si="71">L129</f>
        <v>427000</v>
      </c>
      <c r="M128" s="181">
        <f t="shared" si="71"/>
        <v>0</v>
      </c>
      <c r="N128" s="181">
        <f t="shared" si="71"/>
        <v>427000</v>
      </c>
      <c r="O128" s="181">
        <f t="shared" si="71"/>
        <v>427000</v>
      </c>
      <c r="P128" s="181">
        <f t="shared" si="71"/>
        <v>0</v>
      </c>
      <c r="Q128" s="181">
        <f t="shared" si="71"/>
        <v>427000</v>
      </c>
      <c r="R128" s="181">
        <f t="shared" si="71"/>
        <v>427000</v>
      </c>
      <c r="S128" s="181">
        <f t="shared" si="71"/>
        <v>0</v>
      </c>
      <c r="T128" s="181">
        <f t="shared" si="71"/>
        <v>427000</v>
      </c>
    </row>
    <row r="129" spans="1:20" ht="25.5" x14ac:dyDescent="0.2">
      <c r="A129" s="177" t="s">
        <v>54</v>
      </c>
      <c r="B129" s="70" t="s">
        <v>105</v>
      </c>
      <c r="C129" s="71" t="s">
        <v>69</v>
      </c>
      <c r="D129" s="72" t="s">
        <v>70</v>
      </c>
      <c r="E129" s="91" t="s">
        <v>101</v>
      </c>
      <c r="F129" s="59" t="s">
        <v>131</v>
      </c>
      <c r="G129" s="59" t="s">
        <v>131</v>
      </c>
      <c r="H129" s="59" t="s">
        <v>131</v>
      </c>
      <c r="I129" s="64" t="s">
        <v>27</v>
      </c>
      <c r="J129" s="60" t="s">
        <v>131</v>
      </c>
      <c r="K129" s="262">
        <v>240</v>
      </c>
      <c r="L129" s="181">
        <v>427000</v>
      </c>
      <c r="M129" s="181">
        <v>0</v>
      </c>
      <c r="N129" s="181">
        <v>427000</v>
      </c>
      <c r="O129" s="181">
        <v>427000</v>
      </c>
      <c r="P129" s="181">
        <v>0</v>
      </c>
      <c r="Q129" s="181">
        <v>427000</v>
      </c>
      <c r="R129" s="181">
        <v>427000</v>
      </c>
      <c r="S129" s="181">
        <v>0</v>
      </c>
      <c r="T129" s="181">
        <v>427000</v>
      </c>
    </row>
    <row r="130" spans="1:20" x14ac:dyDescent="0.2">
      <c r="A130" s="343" t="s">
        <v>82</v>
      </c>
      <c r="B130" s="70" t="s">
        <v>105</v>
      </c>
      <c r="C130" s="71" t="s">
        <v>69</v>
      </c>
      <c r="D130" s="72" t="s">
        <v>95</v>
      </c>
      <c r="E130" s="70"/>
      <c r="F130" s="72"/>
      <c r="G130" s="59"/>
      <c r="H130" s="59"/>
      <c r="I130" s="72"/>
      <c r="J130" s="73"/>
      <c r="K130" s="246"/>
      <c r="L130" s="209">
        <f t="shared" ref="L130:T133" si="72">L131</f>
        <v>0</v>
      </c>
      <c r="M130" s="209">
        <f t="shared" si="72"/>
        <v>0</v>
      </c>
      <c r="N130" s="209">
        <f t="shared" si="72"/>
        <v>0</v>
      </c>
      <c r="O130" s="209">
        <f t="shared" si="72"/>
        <v>100000</v>
      </c>
      <c r="P130" s="209">
        <f t="shared" si="72"/>
        <v>0</v>
      </c>
      <c r="Q130" s="209">
        <f t="shared" si="72"/>
        <v>100000</v>
      </c>
      <c r="R130" s="209">
        <f t="shared" si="72"/>
        <v>100000</v>
      </c>
      <c r="S130" s="209">
        <f t="shared" si="72"/>
        <v>0</v>
      </c>
      <c r="T130" s="209">
        <f t="shared" si="72"/>
        <v>100000</v>
      </c>
    </row>
    <row r="131" spans="1:20" ht="25.5" x14ac:dyDescent="0.2">
      <c r="A131" s="177" t="s">
        <v>347</v>
      </c>
      <c r="B131" s="70" t="s">
        <v>105</v>
      </c>
      <c r="C131" s="71" t="s">
        <v>69</v>
      </c>
      <c r="D131" s="72" t="s">
        <v>95</v>
      </c>
      <c r="E131" s="92" t="s">
        <v>6</v>
      </c>
      <c r="F131" s="74" t="s">
        <v>131</v>
      </c>
      <c r="G131" s="59" t="s">
        <v>131</v>
      </c>
      <c r="H131" s="59" t="s">
        <v>131</v>
      </c>
      <c r="I131" s="74" t="s">
        <v>132</v>
      </c>
      <c r="J131" s="60" t="s">
        <v>131</v>
      </c>
      <c r="K131" s="247"/>
      <c r="L131" s="181">
        <f t="shared" si="72"/>
        <v>0</v>
      </c>
      <c r="M131" s="181">
        <f t="shared" si="72"/>
        <v>0</v>
      </c>
      <c r="N131" s="181">
        <f t="shared" si="72"/>
        <v>0</v>
      </c>
      <c r="O131" s="181">
        <f t="shared" si="72"/>
        <v>100000</v>
      </c>
      <c r="P131" s="181">
        <f t="shared" si="72"/>
        <v>0</v>
      </c>
      <c r="Q131" s="181">
        <f t="shared" si="72"/>
        <v>100000</v>
      </c>
      <c r="R131" s="181">
        <f t="shared" si="72"/>
        <v>100000</v>
      </c>
      <c r="S131" s="181">
        <f t="shared" si="72"/>
        <v>0</v>
      </c>
      <c r="T131" s="181">
        <f t="shared" si="72"/>
        <v>100000</v>
      </c>
    </row>
    <row r="132" spans="1:20" ht="25.5" x14ac:dyDescent="0.2">
      <c r="A132" s="177" t="s">
        <v>347</v>
      </c>
      <c r="B132" s="70" t="s">
        <v>105</v>
      </c>
      <c r="C132" s="71" t="s">
        <v>69</v>
      </c>
      <c r="D132" s="72" t="s">
        <v>95</v>
      </c>
      <c r="E132" s="91" t="s">
        <v>6</v>
      </c>
      <c r="F132" s="59" t="s">
        <v>131</v>
      </c>
      <c r="G132" s="59" t="s">
        <v>131</v>
      </c>
      <c r="H132" s="59" t="s">
        <v>131</v>
      </c>
      <c r="I132" s="59" t="s">
        <v>15</v>
      </c>
      <c r="J132" s="60" t="s">
        <v>131</v>
      </c>
      <c r="K132" s="262"/>
      <c r="L132" s="181">
        <f t="shared" si="72"/>
        <v>0</v>
      </c>
      <c r="M132" s="181">
        <f t="shared" si="72"/>
        <v>0</v>
      </c>
      <c r="N132" s="181">
        <f t="shared" si="72"/>
        <v>0</v>
      </c>
      <c r="O132" s="181">
        <f t="shared" si="72"/>
        <v>100000</v>
      </c>
      <c r="P132" s="181">
        <f t="shared" si="72"/>
        <v>0</v>
      </c>
      <c r="Q132" s="181">
        <f t="shared" si="72"/>
        <v>100000</v>
      </c>
      <c r="R132" s="181">
        <f t="shared" si="72"/>
        <v>100000</v>
      </c>
      <c r="S132" s="181">
        <f t="shared" si="72"/>
        <v>0</v>
      </c>
      <c r="T132" s="181">
        <f t="shared" si="72"/>
        <v>100000</v>
      </c>
    </row>
    <row r="133" spans="1:20" x14ac:dyDescent="0.2">
      <c r="A133" s="177" t="s">
        <v>62</v>
      </c>
      <c r="B133" s="70" t="s">
        <v>105</v>
      </c>
      <c r="C133" s="71" t="s">
        <v>69</v>
      </c>
      <c r="D133" s="72" t="s">
        <v>95</v>
      </c>
      <c r="E133" s="91" t="s">
        <v>6</v>
      </c>
      <c r="F133" s="59" t="s">
        <v>131</v>
      </c>
      <c r="G133" s="59" t="s">
        <v>131</v>
      </c>
      <c r="H133" s="59" t="s">
        <v>131</v>
      </c>
      <c r="I133" s="59" t="s">
        <v>15</v>
      </c>
      <c r="J133" s="60" t="s">
        <v>131</v>
      </c>
      <c r="K133" s="262" t="s">
        <v>63</v>
      </c>
      <c r="L133" s="181">
        <f t="shared" si="72"/>
        <v>0</v>
      </c>
      <c r="M133" s="181">
        <f t="shared" si="72"/>
        <v>0</v>
      </c>
      <c r="N133" s="181">
        <f t="shared" si="72"/>
        <v>0</v>
      </c>
      <c r="O133" s="181">
        <f t="shared" si="72"/>
        <v>100000</v>
      </c>
      <c r="P133" s="181">
        <f t="shared" si="72"/>
        <v>0</v>
      </c>
      <c r="Q133" s="181">
        <f t="shared" si="72"/>
        <v>100000</v>
      </c>
      <c r="R133" s="181">
        <f t="shared" si="72"/>
        <v>100000</v>
      </c>
      <c r="S133" s="181">
        <f t="shared" si="72"/>
        <v>0</v>
      </c>
      <c r="T133" s="181">
        <f t="shared" si="72"/>
        <v>100000</v>
      </c>
    </row>
    <row r="134" spans="1:20" x14ac:dyDescent="0.2">
      <c r="A134" s="177" t="s">
        <v>50</v>
      </c>
      <c r="B134" s="70" t="s">
        <v>105</v>
      </c>
      <c r="C134" s="71" t="s">
        <v>69</v>
      </c>
      <c r="D134" s="72" t="s">
        <v>95</v>
      </c>
      <c r="E134" s="91" t="s">
        <v>6</v>
      </c>
      <c r="F134" s="59" t="s">
        <v>131</v>
      </c>
      <c r="G134" s="59" t="s">
        <v>131</v>
      </c>
      <c r="H134" s="59" t="s">
        <v>131</v>
      </c>
      <c r="I134" s="59" t="s">
        <v>15</v>
      </c>
      <c r="J134" s="60" t="s">
        <v>131</v>
      </c>
      <c r="K134" s="262">
        <v>870</v>
      </c>
      <c r="L134" s="181">
        <v>0</v>
      </c>
      <c r="M134" s="181">
        <v>0</v>
      </c>
      <c r="N134" s="181">
        <v>0</v>
      </c>
      <c r="O134" s="181">
        <v>100000</v>
      </c>
      <c r="P134" s="181">
        <v>0</v>
      </c>
      <c r="Q134" s="181">
        <v>100000</v>
      </c>
      <c r="R134" s="181">
        <v>100000</v>
      </c>
      <c r="S134" s="181">
        <v>0</v>
      </c>
      <c r="T134" s="181">
        <v>100000</v>
      </c>
    </row>
    <row r="135" spans="1:20" ht="29.25" customHeight="1" x14ac:dyDescent="0.2">
      <c r="A135" s="173" t="s">
        <v>85</v>
      </c>
      <c r="B135" s="70" t="s">
        <v>105</v>
      </c>
      <c r="C135" s="71" t="s">
        <v>72</v>
      </c>
      <c r="D135" s="72"/>
      <c r="E135" s="70"/>
      <c r="F135" s="72"/>
      <c r="G135" s="59"/>
      <c r="H135" s="59"/>
      <c r="I135" s="72"/>
      <c r="J135" s="73"/>
      <c r="K135" s="246"/>
      <c r="L135" s="209">
        <f t="shared" ref="L135:T139" si="73">L136</f>
        <v>178581.1</v>
      </c>
      <c r="M135" s="209">
        <f t="shared" si="73"/>
        <v>0</v>
      </c>
      <c r="N135" s="209">
        <f t="shared" si="73"/>
        <v>178581.1</v>
      </c>
      <c r="O135" s="209">
        <f t="shared" si="73"/>
        <v>300000</v>
      </c>
      <c r="P135" s="209">
        <f t="shared" si="73"/>
        <v>0</v>
      </c>
      <c r="Q135" s="209">
        <f t="shared" si="73"/>
        <v>300000</v>
      </c>
      <c r="R135" s="209">
        <f t="shared" si="73"/>
        <v>300000</v>
      </c>
      <c r="S135" s="209">
        <f t="shared" si="73"/>
        <v>0</v>
      </c>
      <c r="T135" s="209">
        <f t="shared" si="73"/>
        <v>300000</v>
      </c>
    </row>
    <row r="136" spans="1:20" ht="42.75" customHeight="1" x14ac:dyDescent="0.2">
      <c r="A136" s="218" t="s">
        <v>220</v>
      </c>
      <c r="B136" s="70" t="s">
        <v>105</v>
      </c>
      <c r="C136" s="71" t="s">
        <v>72</v>
      </c>
      <c r="D136" s="72" t="s">
        <v>88</v>
      </c>
      <c r="E136" s="54"/>
      <c r="F136" s="56"/>
      <c r="G136" s="59"/>
      <c r="H136" s="59"/>
      <c r="I136" s="56"/>
      <c r="J136" s="69"/>
      <c r="K136" s="349"/>
      <c r="L136" s="209">
        <f t="shared" si="73"/>
        <v>178581.1</v>
      </c>
      <c r="M136" s="209">
        <f t="shared" si="73"/>
        <v>0</v>
      </c>
      <c r="N136" s="209">
        <f t="shared" si="73"/>
        <v>178581.1</v>
      </c>
      <c r="O136" s="209">
        <f t="shared" si="73"/>
        <v>300000</v>
      </c>
      <c r="P136" s="209">
        <f t="shared" si="73"/>
        <v>0</v>
      </c>
      <c r="Q136" s="209">
        <f t="shared" si="73"/>
        <v>300000</v>
      </c>
      <c r="R136" s="209">
        <f t="shared" si="73"/>
        <v>300000</v>
      </c>
      <c r="S136" s="209">
        <f t="shared" si="73"/>
        <v>0</v>
      </c>
      <c r="T136" s="209">
        <f t="shared" si="73"/>
        <v>300000</v>
      </c>
    </row>
    <row r="137" spans="1:20" ht="39" customHeight="1" x14ac:dyDescent="0.2">
      <c r="A137" s="177" t="s">
        <v>33</v>
      </c>
      <c r="B137" s="70" t="s">
        <v>105</v>
      </c>
      <c r="C137" s="71" t="s">
        <v>72</v>
      </c>
      <c r="D137" s="72" t="s">
        <v>88</v>
      </c>
      <c r="E137" s="91" t="s">
        <v>25</v>
      </c>
      <c r="F137" s="59" t="s">
        <v>131</v>
      </c>
      <c r="G137" s="59" t="s">
        <v>131</v>
      </c>
      <c r="H137" s="59" t="s">
        <v>131</v>
      </c>
      <c r="I137" s="59" t="s">
        <v>132</v>
      </c>
      <c r="J137" s="60" t="s">
        <v>131</v>
      </c>
      <c r="K137" s="262"/>
      <c r="L137" s="181">
        <f t="shared" si="73"/>
        <v>178581.1</v>
      </c>
      <c r="M137" s="181">
        <f t="shared" si="73"/>
        <v>0</v>
      </c>
      <c r="N137" s="181">
        <f t="shared" si="73"/>
        <v>178581.1</v>
      </c>
      <c r="O137" s="181">
        <f t="shared" si="73"/>
        <v>300000</v>
      </c>
      <c r="P137" s="181">
        <f t="shared" si="73"/>
        <v>0</v>
      </c>
      <c r="Q137" s="181">
        <f t="shared" si="73"/>
        <v>300000</v>
      </c>
      <c r="R137" s="181">
        <f t="shared" si="73"/>
        <v>300000</v>
      </c>
      <c r="S137" s="181">
        <f t="shared" si="73"/>
        <v>0</v>
      </c>
      <c r="T137" s="181">
        <f t="shared" si="73"/>
        <v>300000</v>
      </c>
    </row>
    <row r="138" spans="1:20" ht="45.75" customHeight="1" x14ac:dyDescent="0.2">
      <c r="A138" s="177" t="s">
        <v>332</v>
      </c>
      <c r="B138" s="70" t="s">
        <v>105</v>
      </c>
      <c r="C138" s="71" t="s">
        <v>72</v>
      </c>
      <c r="D138" s="72" t="s">
        <v>88</v>
      </c>
      <c r="E138" s="91" t="s">
        <v>25</v>
      </c>
      <c r="F138" s="59" t="s">
        <v>131</v>
      </c>
      <c r="G138" s="59" t="s">
        <v>131</v>
      </c>
      <c r="H138" s="59" t="s">
        <v>131</v>
      </c>
      <c r="I138" s="59" t="s">
        <v>17</v>
      </c>
      <c r="J138" s="60" t="s">
        <v>131</v>
      </c>
      <c r="K138" s="262"/>
      <c r="L138" s="181">
        <f t="shared" si="73"/>
        <v>178581.1</v>
      </c>
      <c r="M138" s="181">
        <f t="shared" si="73"/>
        <v>0</v>
      </c>
      <c r="N138" s="181">
        <f t="shared" si="73"/>
        <v>178581.1</v>
      </c>
      <c r="O138" s="181">
        <f t="shared" si="73"/>
        <v>300000</v>
      </c>
      <c r="P138" s="181">
        <f t="shared" si="73"/>
        <v>0</v>
      </c>
      <c r="Q138" s="181">
        <f t="shared" si="73"/>
        <v>300000</v>
      </c>
      <c r="R138" s="181">
        <f t="shared" si="73"/>
        <v>300000</v>
      </c>
      <c r="S138" s="181">
        <f t="shared" si="73"/>
        <v>0</v>
      </c>
      <c r="T138" s="181">
        <f t="shared" si="73"/>
        <v>300000</v>
      </c>
    </row>
    <row r="139" spans="1:20" x14ac:dyDescent="0.2">
      <c r="A139" s="177" t="s">
        <v>62</v>
      </c>
      <c r="B139" s="70" t="s">
        <v>105</v>
      </c>
      <c r="C139" s="71" t="s">
        <v>72</v>
      </c>
      <c r="D139" s="72" t="s">
        <v>88</v>
      </c>
      <c r="E139" s="91" t="s">
        <v>25</v>
      </c>
      <c r="F139" s="59" t="s">
        <v>131</v>
      </c>
      <c r="G139" s="59" t="s">
        <v>131</v>
      </c>
      <c r="H139" s="59" t="s">
        <v>131</v>
      </c>
      <c r="I139" s="59" t="s">
        <v>17</v>
      </c>
      <c r="J139" s="60" t="s">
        <v>131</v>
      </c>
      <c r="K139" s="262" t="s">
        <v>63</v>
      </c>
      <c r="L139" s="181">
        <f t="shared" si="73"/>
        <v>178581.1</v>
      </c>
      <c r="M139" s="181">
        <f t="shared" si="73"/>
        <v>0</v>
      </c>
      <c r="N139" s="181">
        <f t="shared" si="73"/>
        <v>178581.1</v>
      </c>
      <c r="O139" s="181">
        <f t="shared" si="73"/>
        <v>300000</v>
      </c>
      <c r="P139" s="181">
        <f t="shared" si="73"/>
        <v>0</v>
      </c>
      <c r="Q139" s="181">
        <f t="shared" si="73"/>
        <v>300000</v>
      </c>
      <c r="R139" s="181">
        <f t="shared" si="73"/>
        <v>300000</v>
      </c>
      <c r="S139" s="181">
        <f t="shared" si="73"/>
        <v>0</v>
      </c>
      <c r="T139" s="181">
        <f t="shared" si="73"/>
        <v>300000</v>
      </c>
    </row>
    <row r="140" spans="1:20" ht="18.75" customHeight="1" x14ac:dyDescent="0.2">
      <c r="A140" s="177" t="s">
        <v>50</v>
      </c>
      <c r="B140" s="70" t="s">
        <v>105</v>
      </c>
      <c r="C140" s="71" t="s">
        <v>72</v>
      </c>
      <c r="D140" s="72" t="s">
        <v>88</v>
      </c>
      <c r="E140" s="91" t="s">
        <v>25</v>
      </c>
      <c r="F140" s="59" t="s">
        <v>131</v>
      </c>
      <c r="G140" s="59" t="s">
        <v>131</v>
      </c>
      <c r="H140" s="59" t="s">
        <v>131</v>
      </c>
      <c r="I140" s="59" t="s">
        <v>17</v>
      </c>
      <c r="J140" s="60" t="s">
        <v>131</v>
      </c>
      <c r="K140" s="262">
        <v>870</v>
      </c>
      <c r="L140" s="181">
        <f>100000+78581.1</f>
        <v>178581.1</v>
      </c>
      <c r="M140" s="181">
        <v>0</v>
      </c>
      <c r="N140" s="181">
        <f>100000+78581.1</f>
        <v>178581.1</v>
      </c>
      <c r="O140" s="181">
        <v>300000</v>
      </c>
      <c r="P140" s="181">
        <v>0</v>
      </c>
      <c r="Q140" s="181">
        <v>300000</v>
      </c>
      <c r="R140" s="181">
        <v>300000</v>
      </c>
      <c r="S140" s="181">
        <v>0</v>
      </c>
      <c r="T140" s="181">
        <v>300000</v>
      </c>
    </row>
    <row r="141" spans="1:20" ht="18.75" hidden="1" customHeight="1" x14ac:dyDescent="0.2">
      <c r="A141" s="343" t="s">
        <v>78</v>
      </c>
      <c r="B141" s="54" t="s">
        <v>105</v>
      </c>
      <c r="C141" s="71" t="s">
        <v>74</v>
      </c>
      <c r="D141" s="72"/>
      <c r="E141" s="70"/>
      <c r="F141" s="72"/>
      <c r="G141" s="59"/>
      <c r="H141" s="59"/>
      <c r="I141" s="72"/>
      <c r="J141" s="73"/>
      <c r="K141" s="246"/>
      <c r="L141" s="181">
        <f t="shared" ref="L141:T145" si="74">L142</f>
        <v>0</v>
      </c>
      <c r="M141" s="181">
        <f t="shared" si="74"/>
        <v>0</v>
      </c>
      <c r="N141" s="181">
        <f t="shared" si="74"/>
        <v>0</v>
      </c>
      <c r="O141" s="181">
        <f t="shared" si="74"/>
        <v>0</v>
      </c>
      <c r="P141" s="181">
        <f t="shared" si="74"/>
        <v>0</v>
      </c>
      <c r="Q141" s="181">
        <f t="shared" si="74"/>
        <v>0</v>
      </c>
      <c r="R141" s="181">
        <f t="shared" si="74"/>
        <v>0</v>
      </c>
      <c r="S141" s="181">
        <f t="shared" si="74"/>
        <v>0</v>
      </c>
      <c r="T141" s="181">
        <f t="shared" si="74"/>
        <v>0</v>
      </c>
    </row>
    <row r="142" spans="1:20" ht="30" hidden="1" customHeight="1" x14ac:dyDescent="0.2">
      <c r="A142" s="173" t="s">
        <v>186</v>
      </c>
      <c r="B142" s="70" t="s">
        <v>105</v>
      </c>
      <c r="C142" s="71" t="s">
        <v>74</v>
      </c>
      <c r="D142" s="72" t="s">
        <v>73</v>
      </c>
      <c r="E142" s="91"/>
      <c r="F142" s="59"/>
      <c r="G142" s="59"/>
      <c r="H142" s="59"/>
      <c r="I142" s="59"/>
      <c r="J142" s="60"/>
      <c r="K142" s="262"/>
      <c r="L142" s="181">
        <f t="shared" si="74"/>
        <v>0</v>
      </c>
      <c r="M142" s="181">
        <f t="shared" si="74"/>
        <v>0</v>
      </c>
      <c r="N142" s="181">
        <f t="shared" si="74"/>
        <v>0</v>
      </c>
      <c r="O142" s="181">
        <f t="shared" si="74"/>
        <v>0</v>
      </c>
      <c r="P142" s="181">
        <f t="shared" si="74"/>
        <v>0</v>
      </c>
      <c r="Q142" s="181">
        <f t="shared" si="74"/>
        <v>0</v>
      </c>
      <c r="R142" s="181">
        <f t="shared" si="74"/>
        <v>0</v>
      </c>
      <c r="S142" s="181">
        <f t="shared" si="74"/>
        <v>0</v>
      </c>
      <c r="T142" s="181">
        <f t="shared" si="74"/>
        <v>0</v>
      </c>
    </row>
    <row r="143" spans="1:20" ht="40.5" hidden="1" customHeight="1" x14ac:dyDescent="0.2">
      <c r="A143" s="177" t="s">
        <v>331</v>
      </c>
      <c r="B143" s="70" t="s">
        <v>105</v>
      </c>
      <c r="C143" s="71" t="s">
        <v>74</v>
      </c>
      <c r="D143" s="72" t="s">
        <v>73</v>
      </c>
      <c r="E143" s="91" t="s">
        <v>101</v>
      </c>
      <c r="F143" s="59" t="s">
        <v>131</v>
      </c>
      <c r="G143" s="59" t="s">
        <v>131</v>
      </c>
      <c r="H143" s="59" t="s">
        <v>131</v>
      </c>
      <c r="I143" s="59" t="s">
        <v>132</v>
      </c>
      <c r="J143" s="60" t="s">
        <v>131</v>
      </c>
      <c r="K143" s="246"/>
      <c r="L143" s="181">
        <f t="shared" ref="L143:T143" si="75">L1563</f>
        <v>0</v>
      </c>
      <c r="M143" s="181">
        <f t="shared" si="75"/>
        <v>0</v>
      </c>
      <c r="N143" s="181">
        <f t="shared" si="75"/>
        <v>0</v>
      </c>
      <c r="O143" s="181">
        <f t="shared" si="75"/>
        <v>0</v>
      </c>
      <c r="P143" s="181">
        <f t="shared" si="75"/>
        <v>0</v>
      </c>
      <c r="Q143" s="181">
        <f t="shared" si="75"/>
        <v>0</v>
      </c>
      <c r="R143" s="181">
        <f t="shared" si="75"/>
        <v>0</v>
      </c>
      <c r="S143" s="181">
        <f t="shared" si="75"/>
        <v>0</v>
      </c>
      <c r="T143" s="181">
        <f t="shared" si="75"/>
        <v>0</v>
      </c>
    </row>
    <row r="144" spans="1:20" ht="34.5" hidden="1" customHeight="1" x14ac:dyDescent="0.2">
      <c r="A144" s="178" t="s">
        <v>29</v>
      </c>
      <c r="B144" s="70" t="s">
        <v>105</v>
      </c>
      <c r="C144" s="71" t="s">
        <v>74</v>
      </c>
      <c r="D144" s="72" t="s">
        <v>73</v>
      </c>
      <c r="E144" s="91" t="s">
        <v>101</v>
      </c>
      <c r="F144" s="59" t="s">
        <v>131</v>
      </c>
      <c r="G144" s="59" t="s">
        <v>131</v>
      </c>
      <c r="H144" s="59" t="s">
        <v>131</v>
      </c>
      <c r="I144" s="59" t="s">
        <v>27</v>
      </c>
      <c r="J144" s="60" t="s">
        <v>131</v>
      </c>
      <c r="K144" s="246"/>
      <c r="L144" s="181">
        <f t="shared" si="74"/>
        <v>0</v>
      </c>
      <c r="M144" s="181">
        <f t="shared" si="74"/>
        <v>0</v>
      </c>
      <c r="N144" s="181">
        <f t="shared" si="74"/>
        <v>0</v>
      </c>
      <c r="O144" s="181">
        <f t="shared" si="74"/>
        <v>0</v>
      </c>
      <c r="P144" s="181">
        <f t="shared" si="74"/>
        <v>0</v>
      </c>
      <c r="Q144" s="181">
        <f t="shared" si="74"/>
        <v>0</v>
      </c>
      <c r="R144" s="181">
        <f t="shared" si="74"/>
        <v>0</v>
      </c>
      <c r="S144" s="181">
        <f t="shared" si="74"/>
        <v>0</v>
      </c>
      <c r="T144" s="181">
        <f t="shared" si="74"/>
        <v>0</v>
      </c>
    </row>
    <row r="145" spans="1:20" ht="32.25" hidden="1" customHeight="1" x14ac:dyDescent="0.2">
      <c r="A145" s="177" t="s">
        <v>52</v>
      </c>
      <c r="B145" s="70" t="s">
        <v>105</v>
      </c>
      <c r="C145" s="71" t="s">
        <v>74</v>
      </c>
      <c r="D145" s="72" t="s">
        <v>73</v>
      </c>
      <c r="E145" s="91" t="s">
        <v>101</v>
      </c>
      <c r="F145" s="59" t="s">
        <v>131</v>
      </c>
      <c r="G145" s="59" t="s">
        <v>131</v>
      </c>
      <c r="H145" s="59" t="s">
        <v>131</v>
      </c>
      <c r="I145" s="64" t="s">
        <v>27</v>
      </c>
      <c r="J145" s="60" t="s">
        <v>131</v>
      </c>
      <c r="K145" s="262" t="s">
        <v>53</v>
      </c>
      <c r="L145" s="181">
        <f t="shared" si="74"/>
        <v>0</v>
      </c>
      <c r="M145" s="181">
        <f t="shared" si="74"/>
        <v>0</v>
      </c>
      <c r="N145" s="181">
        <f t="shared" si="74"/>
        <v>0</v>
      </c>
      <c r="O145" s="181">
        <f t="shared" si="74"/>
        <v>0</v>
      </c>
      <c r="P145" s="181">
        <f t="shared" si="74"/>
        <v>0</v>
      </c>
      <c r="Q145" s="181">
        <f t="shared" si="74"/>
        <v>0</v>
      </c>
      <c r="R145" s="181">
        <f t="shared" si="74"/>
        <v>0</v>
      </c>
      <c r="S145" s="181">
        <f t="shared" si="74"/>
        <v>0</v>
      </c>
      <c r="T145" s="181">
        <f t="shared" si="74"/>
        <v>0</v>
      </c>
    </row>
    <row r="146" spans="1:20" ht="29.25" hidden="1" customHeight="1" x14ac:dyDescent="0.2">
      <c r="A146" s="177" t="s">
        <v>54</v>
      </c>
      <c r="B146" s="70" t="s">
        <v>105</v>
      </c>
      <c r="C146" s="71" t="s">
        <v>74</v>
      </c>
      <c r="D146" s="72" t="s">
        <v>73</v>
      </c>
      <c r="E146" s="91" t="s">
        <v>101</v>
      </c>
      <c r="F146" s="59" t="s">
        <v>131</v>
      </c>
      <c r="G146" s="59" t="s">
        <v>131</v>
      </c>
      <c r="H146" s="59" t="s">
        <v>131</v>
      </c>
      <c r="I146" s="64" t="s">
        <v>27</v>
      </c>
      <c r="J146" s="60" t="s">
        <v>131</v>
      </c>
      <c r="K146" s="262" t="s">
        <v>55</v>
      </c>
      <c r="L146" s="181"/>
      <c r="M146" s="181"/>
      <c r="N146" s="181"/>
      <c r="O146" s="181">
        <v>0</v>
      </c>
      <c r="P146" s="181">
        <v>0</v>
      </c>
      <c r="Q146" s="181">
        <v>0</v>
      </c>
      <c r="R146" s="181">
        <v>0</v>
      </c>
      <c r="S146" s="181">
        <v>0</v>
      </c>
      <c r="T146" s="181">
        <v>0</v>
      </c>
    </row>
    <row r="147" spans="1:20" s="2" customFormat="1" ht="6.75" customHeight="1" x14ac:dyDescent="0.2">
      <c r="A147" s="237"/>
      <c r="B147" s="77"/>
      <c r="C147" s="78"/>
      <c r="D147" s="77"/>
      <c r="E147" s="94"/>
      <c r="F147" s="95"/>
      <c r="G147" s="81"/>
      <c r="H147" s="81"/>
      <c r="I147" s="82"/>
      <c r="J147" s="83"/>
      <c r="K147" s="251"/>
      <c r="L147" s="278"/>
      <c r="M147" s="278"/>
      <c r="N147" s="278"/>
      <c r="O147" s="278"/>
      <c r="P147" s="278"/>
      <c r="Q147" s="278"/>
      <c r="R147" s="278"/>
      <c r="S147" s="278"/>
      <c r="T147" s="278"/>
    </row>
    <row r="148" spans="1:20" s="2" customFormat="1" ht="8.25" customHeight="1" x14ac:dyDescent="0.2">
      <c r="A148" s="177"/>
      <c r="B148" s="298"/>
      <c r="C148" s="298"/>
      <c r="D148" s="342"/>
      <c r="E148" s="288"/>
      <c r="F148" s="288"/>
      <c r="G148" s="88"/>
      <c r="H148" s="88"/>
      <c r="I148" s="289"/>
      <c r="J148" s="271"/>
      <c r="K148" s="230"/>
      <c r="L148" s="379"/>
      <c r="M148" s="379"/>
      <c r="N148" s="379"/>
      <c r="O148" s="181"/>
      <c r="P148" s="181"/>
      <c r="Q148" s="181"/>
      <c r="R148" s="379"/>
      <c r="S148" s="379"/>
      <c r="T148" s="379"/>
    </row>
    <row r="149" spans="1:20" s="89" customFormat="1" ht="15.75" customHeight="1" x14ac:dyDescent="0.2">
      <c r="A149" s="344" t="s">
        <v>299</v>
      </c>
      <c r="B149" s="97">
        <v>331</v>
      </c>
      <c r="C149" s="97"/>
      <c r="D149" s="96"/>
      <c r="E149" s="331"/>
      <c r="F149" s="331"/>
      <c r="G149" s="59"/>
      <c r="H149" s="59"/>
      <c r="I149" s="331"/>
      <c r="J149" s="332"/>
      <c r="K149" s="350"/>
      <c r="L149" s="366">
        <f>L150+L234+L295+L327+L339+L365+L311+L228+L387</f>
        <v>172846143.32999998</v>
      </c>
      <c r="M149" s="366">
        <f>M150+M234+M295+M327+M339+M365+M311+M228+M387</f>
        <v>-501500</v>
      </c>
      <c r="N149" s="366">
        <f>N150+N234+N295+N327+N339+N365+N311+N228+N387</f>
        <v>172344643.32999998</v>
      </c>
      <c r="O149" s="366">
        <f t="shared" ref="O149:R149" si="76">O150+O234+O295+O327+O339+O365+O311+O228+O387</f>
        <v>188797888.33000001</v>
      </c>
      <c r="P149" s="366">
        <f t="shared" ref="P149:Q149" si="77">P150+P234+P295+P327+P339+P365+P311+P228+P387</f>
        <v>0</v>
      </c>
      <c r="Q149" s="366">
        <f t="shared" si="77"/>
        <v>188797888.33000001</v>
      </c>
      <c r="R149" s="366">
        <f t="shared" si="76"/>
        <v>196443441.46000001</v>
      </c>
      <c r="S149" s="366">
        <f t="shared" ref="S149:T149" si="78">S150+S234+S295+S327+S339+S365+S311+S228+S387</f>
        <v>0</v>
      </c>
      <c r="T149" s="366">
        <f t="shared" si="78"/>
        <v>196443441.46000001</v>
      </c>
    </row>
    <row r="150" spans="1:20" x14ac:dyDescent="0.2">
      <c r="A150" s="343" t="s">
        <v>84</v>
      </c>
      <c r="B150" s="54" t="s">
        <v>107</v>
      </c>
      <c r="C150" s="70" t="s">
        <v>69</v>
      </c>
      <c r="D150" s="71"/>
      <c r="E150" s="72"/>
      <c r="F150" s="72"/>
      <c r="G150" s="59"/>
      <c r="H150" s="59"/>
      <c r="I150" s="72"/>
      <c r="J150" s="73"/>
      <c r="K150" s="246"/>
      <c r="L150" s="209">
        <f t="shared" ref="L150:T150" si="79">L151+L156+L194+L189</f>
        <v>112195880.53999999</v>
      </c>
      <c r="M150" s="209">
        <f t="shared" si="79"/>
        <v>0</v>
      </c>
      <c r="N150" s="209">
        <f t="shared" si="79"/>
        <v>112195880.53999999</v>
      </c>
      <c r="O150" s="209">
        <f t="shared" si="79"/>
        <v>112910958.03999999</v>
      </c>
      <c r="P150" s="209">
        <f t="shared" si="79"/>
        <v>0</v>
      </c>
      <c r="Q150" s="209">
        <f t="shared" si="79"/>
        <v>112910958.03999999</v>
      </c>
      <c r="R150" s="209">
        <f t="shared" si="79"/>
        <v>112975205.36</v>
      </c>
      <c r="S150" s="209">
        <f t="shared" si="79"/>
        <v>0</v>
      </c>
      <c r="T150" s="209">
        <f t="shared" si="79"/>
        <v>112975205.36</v>
      </c>
    </row>
    <row r="151" spans="1:20" ht="25.5" x14ac:dyDescent="0.2">
      <c r="A151" s="173" t="s">
        <v>102</v>
      </c>
      <c r="B151" s="352">
        <v>331</v>
      </c>
      <c r="C151" s="70" t="s">
        <v>69</v>
      </c>
      <c r="D151" s="71" t="s">
        <v>76</v>
      </c>
      <c r="E151" s="72"/>
      <c r="F151" s="72"/>
      <c r="G151" s="59"/>
      <c r="H151" s="59"/>
      <c r="I151" s="72"/>
      <c r="J151" s="73"/>
      <c r="K151" s="246"/>
      <c r="L151" s="188">
        <f>L152</f>
        <v>4971233.99</v>
      </c>
      <c r="M151" s="188">
        <f>M152</f>
        <v>0</v>
      </c>
      <c r="N151" s="188">
        <f>N152</f>
        <v>4971233.99</v>
      </c>
      <c r="O151" s="188">
        <f t="shared" ref="L151:T154" si="80">O152</f>
        <v>4921233.99</v>
      </c>
      <c r="P151" s="188">
        <f t="shared" si="80"/>
        <v>0</v>
      </c>
      <c r="Q151" s="188">
        <f t="shared" si="80"/>
        <v>4921233.99</v>
      </c>
      <c r="R151" s="188">
        <f t="shared" si="80"/>
        <v>4983233.99</v>
      </c>
      <c r="S151" s="188">
        <f t="shared" si="80"/>
        <v>0</v>
      </c>
      <c r="T151" s="188">
        <f t="shared" si="80"/>
        <v>4983233.99</v>
      </c>
    </row>
    <row r="152" spans="1:20" x14ac:dyDescent="0.2">
      <c r="A152" s="177" t="s">
        <v>343</v>
      </c>
      <c r="B152" s="353">
        <v>331</v>
      </c>
      <c r="C152" s="99" t="s">
        <v>69</v>
      </c>
      <c r="D152" s="98" t="s">
        <v>76</v>
      </c>
      <c r="E152" s="100" t="s">
        <v>2</v>
      </c>
      <c r="F152" s="100" t="s">
        <v>131</v>
      </c>
      <c r="G152" s="101" t="s">
        <v>131</v>
      </c>
      <c r="H152" s="101" t="s">
        <v>131</v>
      </c>
      <c r="I152" s="100" t="s">
        <v>132</v>
      </c>
      <c r="J152" s="102" t="s">
        <v>131</v>
      </c>
      <c r="K152" s="354"/>
      <c r="L152" s="294">
        <f t="shared" si="80"/>
        <v>4971233.99</v>
      </c>
      <c r="M152" s="294">
        <f t="shared" si="80"/>
        <v>0</v>
      </c>
      <c r="N152" s="294">
        <f t="shared" si="80"/>
        <v>4971233.99</v>
      </c>
      <c r="O152" s="294">
        <f t="shared" si="80"/>
        <v>4921233.99</v>
      </c>
      <c r="P152" s="294">
        <f t="shared" si="80"/>
        <v>0</v>
      </c>
      <c r="Q152" s="294">
        <f t="shared" si="80"/>
        <v>4921233.99</v>
      </c>
      <c r="R152" s="294">
        <f t="shared" si="80"/>
        <v>4983233.99</v>
      </c>
      <c r="S152" s="294">
        <f t="shared" si="80"/>
        <v>0</v>
      </c>
      <c r="T152" s="294">
        <f t="shared" si="80"/>
        <v>4983233.99</v>
      </c>
    </row>
    <row r="153" spans="1:20" ht="25.5" x14ac:dyDescent="0.2">
      <c r="A153" s="178" t="s">
        <v>29</v>
      </c>
      <c r="B153" s="353">
        <v>331</v>
      </c>
      <c r="C153" s="99" t="s">
        <v>69</v>
      </c>
      <c r="D153" s="98" t="s">
        <v>76</v>
      </c>
      <c r="E153" s="101" t="s">
        <v>2</v>
      </c>
      <c r="F153" s="101" t="s">
        <v>131</v>
      </c>
      <c r="G153" s="101" t="s">
        <v>131</v>
      </c>
      <c r="H153" s="101" t="s">
        <v>131</v>
      </c>
      <c r="I153" s="101" t="s">
        <v>27</v>
      </c>
      <c r="J153" s="102" t="s">
        <v>131</v>
      </c>
      <c r="K153" s="355"/>
      <c r="L153" s="294">
        <f t="shared" si="80"/>
        <v>4971233.99</v>
      </c>
      <c r="M153" s="294">
        <f t="shared" si="80"/>
        <v>0</v>
      </c>
      <c r="N153" s="294">
        <f t="shared" si="80"/>
        <v>4971233.99</v>
      </c>
      <c r="O153" s="294">
        <f t="shared" si="80"/>
        <v>4921233.99</v>
      </c>
      <c r="P153" s="294">
        <f t="shared" si="80"/>
        <v>0</v>
      </c>
      <c r="Q153" s="294">
        <f t="shared" si="80"/>
        <v>4921233.99</v>
      </c>
      <c r="R153" s="294">
        <f t="shared" si="80"/>
        <v>4983233.99</v>
      </c>
      <c r="S153" s="294">
        <f t="shared" si="80"/>
        <v>0</v>
      </c>
      <c r="T153" s="294">
        <f t="shared" si="80"/>
        <v>4983233.99</v>
      </c>
    </row>
    <row r="154" spans="1:20" ht="51" x14ac:dyDescent="0.2">
      <c r="A154" s="177" t="s">
        <v>67</v>
      </c>
      <c r="B154" s="353">
        <v>331</v>
      </c>
      <c r="C154" s="99" t="s">
        <v>69</v>
      </c>
      <c r="D154" s="98" t="s">
        <v>76</v>
      </c>
      <c r="E154" s="101" t="s">
        <v>2</v>
      </c>
      <c r="F154" s="101" t="s">
        <v>131</v>
      </c>
      <c r="G154" s="101" t="s">
        <v>131</v>
      </c>
      <c r="H154" s="101" t="s">
        <v>131</v>
      </c>
      <c r="I154" s="101" t="s">
        <v>27</v>
      </c>
      <c r="J154" s="102" t="s">
        <v>131</v>
      </c>
      <c r="K154" s="355" t="s">
        <v>60</v>
      </c>
      <c r="L154" s="294">
        <f t="shared" si="80"/>
        <v>4971233.99</v>
      </c>
      <c r="M154" s="294">
        <f t="shared" si="80"/>
        <v>0</v>
      </c>
      <c r="N154" s="294">
        <f t="shared" si="80"/>
        <v>4971233.99</v>
      </c>
      <c r="O154" s="294">
        <f t="shared" si="80"/>
        <v>4921233.99</v>
      </c>
      <c r="P154" s="294">
        <f t="shared" si="80"/>
        <v>0</v>
      </c>
      <c r="Q154" s="294">
        <f t="shared" si="80"/>
        <v>4921233.99</v>
      </c>
      <c r="R154" s="294">
        <f t="shared" si="80"/>
        <v>4983233.99</v>
      </c>
      <c r="S154" s="294">
        <f t="shared" si="80"/>
        <v>0</v>
      </c>
      <c r="T154" s="294">
        <f t="shared" si="80"/>
        <v>4983233.99</v>
      </c>
    </row>
    <row r="155" spans="1:20" ht="25.5" x14ac:dyDescent="0.2">
      <c r="A155" s="177" t="s">
        <v>61</v>
      </c>
      <c r="B155" s="353">
        <v>331</v>
      </c>
      <c r="C155" s="99" t="s">
        <v>69</v>
      </c>
      <c r="D155" s="98" t="s">
        <v>76</v>
      </c>
      <c r="E155" s="101" t="s">
        <v>2</v>
      </c>
      <c r="F155" s="101" t="s">
        <v>131</v>
      </c>
      <c r="G155" s="101" t="s">
        <v>131</v>
      </c>
      <c r="H155" s="101" t="s">
        <v>131</v>
      </c>
      <c r="I155" s="101" t="s">
        <v>27</v>
      </c>
      <c r="J155" s="102" t="s">
        <v>131</v>
      </c>
      <c r="K155" s="355">
        <v>120</v>
      </c>
      <c r="L155" s="294">
        <f>4796233.99+175000</f>
        <v>4971233.99</v>
      </c>
      <c r="M155" s="294">
        <v>0</v>
      </c>
      <c r="N155" s="294">
        <f>4796233.99+175000</f>
        <v>4971233.99</v>
      </c>
      <c r="O155" s="294">
        <f>4796233.99+125000</f>
        <v>4921233.99</v>
      </c>
      <c r="P155" s="294">
        <v>0</v>
      </c>
      <c r="Q155" s="294">
        <f>4796233.99+125000</f>
        <v>4921233.99</v>
      </c>
      <c r="R155" s="294">
        <f>4796233.99+187000</f>
        <v>4983233.99</v>
      </c>
      <c r="S155" s="294">
        <v>0</v>
      </c>
      <c r="T155" s="294">
        <f>4796233.99+187000</f>
        <v>4983233.99</v>
      </c>
    </row>
    <row r="156" spans="1:20" ht="39.75" customHeight="1" x14ac:dyDescent="0.2">
      <c r="A156" s="173" t="s">
        <v>421</v>
      </c>
      <c r="B156" s="54" t="s">
        <v>107</v>
      </c>
      <c r="C156" s="70" t="s">
        <v>69</v>
      </c>
      <c r="D156" s="71" t="s">
        <v>71</v>
      </c>
      <c r="E156" s="59"/>
      <c r="F156" s="59"/>
      <c r="G156" s="59"/>
      <c r="H156" s="59"/>
      <c r="I156" s="59"/>
      <c r="J156" s="60"/>
      <c r="K156" s="262"/>
      <c r="L156" s="181">
        <f t="shared" ref="L156:T156" si="81">L161+L157</f>
        <v>67234850.469999999</v>
      </c>
      <c r="M156" s="181">
        <f t="shared" si="81"/>
        <v>0</v>
      </c>
      <c r="N156" s="181">
        <f t="shared" si="81"/>
        <v>67234850.469999999</v>
      </c>
      <c r="O156" s="181">
        <f t="shared" si="81"/>
        <v>67405418.969999999</v>
      </c>
      <c r="P156" s="181">
        <f t="shared" si="81"/>
        <v>0</v>
      </c>
      <c r="Q156" s="181">
        <f t="shared" si="81"/>
        <v>67405418.969999999</v>
      </c>
      <c r="R156" s="181">
        <f t="shared" si="81"/>
        <v>67560042.180000007</v>
      </c>
      <c r="S156" s="181">
        <f t="shared" si="81"/>
        <v>0</v>
      </c>
      <c r="T156" s="181">
        <f t="shared" si="81"/>
        <v>67560042.180000007</v>
      </c>
    </row>
    <row r="157" spans="1:20" ht="36.75" customHeight="1" x14ac:dyDescent="0.2">
      <c r="A157" s="173" t="s">
        <v>364</v>
      </c>
      <c r="B157" s="54" t="s">
        <v>107</v>
      </c>
      <c r="C157" s="70" t="s">
        <v>69</v>
      </c>
      <c r="D157" s="71" t="s">
        <v>71</v>
      </c>
      <c r="E157" s="59" t="s">
        <v>189</v>
      </c>
      <c r="F157" s="59" t="s">
        <v>131</v>
      </c>
      <c r="G157" s="59" t="s">
        <v>131</v>
      </c>
      <c r="H157" s="59" t="s">
        <v>131</v>
      </c>
      <c r="I157" s="59" t="s">
        <v>132</v>
      </c>
      <c r="J157" s="60" t="s">
        <v>131</v>
      </c>
      <c r="K157" s="262"/>
      <c r="L157" s="181">
        <f t="shared" ref="L157:T159" si="82">L158</f>
        <v>35000</v>
      </c>
      <c r="M157" s="181">
        <f t="shared" si="82"/>
        <v>0</v>
      </c>
      <c r="N157" s="181">
        <f t="shared" si="82"/>
        <v>35000</v>
      </c>
      <c r="O157" s="181">
        <f t="shared" si="82"/>
        <v>35000</v>
      </c>
      <c r="P157" s="181">
        <f t="shared" si="82"/>
        <v>0</v>
      </c>
      <c r="Q157" s="181">
        <f t="shared" si="82"/>
        <v>35000</v>
      </c>
      <c r="R157" s="181">
        <f t="shared" si="82"/>
        <v>35000</v>
      </c>
      <c r="S157" s="181">
        <f t="shared" si="82"/>
        <v>0</v>
      </c>
      <c r="T157" s="181">
        <f t="shared" si="82"/>
        <v>35000</v>
      </c>
    </row>
    <row r="158" spans="1:20" ht="58.5" customHeight="1" x14ac:dyDescent="0.2">
      <c r="A158" s="177" t="s">
        <v>267</v>
      </c>
      <c r="B158" s="54" t="s">
        <v>107</v>
      </c>
      <c r="C158" s="70" t="s">
        <v>69</v>
      </c>
      <c r="D158" s="71" t="s">
        <v>71</v>
      </c>
      <c r="E158" s="59" t="s">
        <v>189</v>
      </c>
      <c r="F158" s="59" t="s">
        <v>131</v>
      </c>
      <c r="G158" s="59" t="s">
        <v>131</v>
      </c>
      <c r="H158" s="59" t="s">
        <v>131</v>
      </c>
      <c r="I158" s="59" t="s">
        <v>266</v>
      </c>
      <c r="J158" s="60" t="s">
        <v>131</v>
      </c>
      <c r="K158" s="262"/>
      <c r="L158" s="181">
        <f t="shared" si="82"/>
        <v>35000</v>
      </c>
      <c r="M158" s="181">
        <f t="shared" si="82"/>
        <v>0</v>
      </c>
      <c r="N158" s="181">
        <f t="shared" si="82"/>
        <v>35000</v>
      </c>
      <c r="O158" s="181">
        <f t="shared" si="82"/>
        <v>35000</v>
      </c>
      <c r="P158" s="181">
        <f t="shared" si="82"/>
        <v>0</v>
      </c>
      <c r="Q158" s="181">
        <f t="shared" si="82"/>
        <v>35000</v>
      </c>
      <c r="R158" s="181">
        <f t="shared" si="82"/>
        <v>35000</v>
      </c>
      <c r="S158" s="181">
        <f t="shared" si="82"/>
        <v>0</v>
      </c>
      <c r="T158" s="181">
        <f t="shared" si="82"/>
        <v>35000</v>
      </c>
    </row>
    <row r="159" spans="1:20" ht="29.25" customHeight="1" x14ac:dyDescent="0.2">
      <c r="A159" s="177" t="s">
        <v>52</v>
      </c>
      <c r="B159" s="54" t="s">
        <v>107</v>
      </c>
      <c r="C159" s="70" t="s">
        <v>69</v>
      </c>
      <c r="D159" s="71" t="s">
        <v>71</v>
      </c>
      <c r="E159" s="59" t="s">
        <v>189</v>
      </c>
      <c r="F159" s="59" t="s">
        <v>131</v>
      </c>
      <c r="G159" s="59" t="s">
        <v>131</v>
      </c>
      <c r="H159" s="59" t="s">
        <v>131</v>
      </c>
      <c r="I159" s="59" t="s">
        <v>266</v>
      </c>
      <c r="J159" s="60" t="s">
        <v>131</v>
      </c>
      <c r="K159" s="262">
        <v>200</v>
      </c>
      <c r="L159" s="181">
        <f t="shared" si="82"/>
        <v>35000</v>
      </c>
      <c r="M159" s="181">
        <f>M160</f>
        <v>0</v>
      </c>
      <c r="N159" s="181">
        <f t="shared" si="82"/>
        <v>35000</v>
      </c>
      <c r="O159" s="181">
        <f t="shared" si="82"/>
        <v>35000</v>
      </c>
      <c r="P159" s="181">
        <f t="shared" si="82"/>
        <v>0</v>
      </c>
      <c r="Q159" s="181">
        <f t="shared" si="82"/>
        <v>35000</v>
      </c>
      <c r="R159" s="181">
        <f t="shared" si="82"/>
        <v>35000</v>
      </c>
      <c r="S159" s="181">
        <f t="shared" si="82"/>
        <v>0</v>
      </c>
      <c r="T159" s="181">
        <f t="shared" si="82"/>
        <v>35000</v>
      </c>
    </row>
    <row r="160" spans="1:20" ht="39.75" customHeight="1" x14ac:dyDescent="0.2">
      <c r="A160" s="177" t="s">
        <v>54</v>
      </c>
      <c r="B160" s="54" t="s">
        <v>107</v>
      </c>
      <c r="C160" s="70" t="s">
        <v>69</v>
      </c>
      <c r="D160" s="71" t="s">
        <v>71</v>
      </c>
      <c r="E160" s="59" t="s">
        <v>189</v>
      </c>
      <c r="F160" s="59" t="s">
        <v>131</v>
      </c>
      <c r="G160" s="59" t="s">
        <v>131</v>
      </c>
      <c r="H160" s="59" t="s">
        <v>131</v>
      </c>
      <c r="I160" s="59" t="s">
        <v>266</v>
      </c>
      <c r="J160" s="60" t="s">
        <v>131</v>
      </c>
      <c r="K160" s="262">
        <v>240</v>
      </c>
      <c r="L160" s="181">
        <v>35000</v>
      </c>
      <c r="M160" s="181">
        <v>0</v>
      </c>
      <c r="N160" s="181">
        <v>35000</v>
      </c>
      <c r="O160" s="181">
        <v>35000</v>
      </c>
      <c r="P160" s="181">
        <v>0</v>
      </c>
      <c r="Q160" s="181">
        <v>35000</v>
      </c>
      <c r="R160" s="181">
        <v>35000</v>
      </c>
      <c r="S160" s="181">
        <v>0</v>
      </c>
      <c r="T160" s="181">
        <v>35000</v>
      </c>
    </row>
    <row r="161" spans="1:20" ht="25.5" x14ac:dyDescent="0.2">
      <c r="A161" s="177" t="s">
        <v>31</v>
      </c>
      <c r="B161" s="54" t="s">
        <v>107</v>
      </c>
      <c r="C161" s="70" t="s">
        <v>69</v>
      </c>
      <c r="D161" s="71" t="s">
        <v>71</v>
      </c>
      <c r="E161" s="65" t="s">
        <v>5</v>
      </c>
      <c r="F161" s="65" t="s">
        <v>131</v>
      </c>
      <c r="G161" s="59" t="s">
        <v>131</v>
      </c>
      <c r="H161" s="59" t="s">
        <v>131</v>
      </c>
      <c r="I161" s="65" t="s">
        <v>132</v>
      </c>
      <c r="J161" s="60" t="s">
        <v>131</v>
      </c>
      <c r="K161" s="356"/>
      <c r="L161" s="181">
        <f>L162+L174+L179+L169+L184</f>
        <v>67199850.469999999</v>
      </c>
      <c r="M161" s="181">
        <f>M162+M174+M179+M169+M184</f>
        <v>0</v>
      </c>
      <c r="N161" s="181">
        <f>N162+N174+N179+N169+N184</f>
        <v>67199850.469999999</v>
      </c>
      <c r="O161" s="181">
        <f t="shared" ref="O161:R161" si="83">O162+O174+O179+O169+O184</f>
        <v>67370418.969999999</v>
      </c>
      <c r="P161" s="181">
        <f t="shared" ref="P161:Q161" si="84">P162+P174+P179+P169+P184</f>
        <v>0</v>
      </c>
      <c r="Q161" s="181">
        <f t="shared" si="84"/>
        <v>67370418.969999999</v>
      </c>
      <c r="R161" s="181">
        <f t="shared" si="83"/>
        <v>67525042.180000007</v>
      </c>
      <c r="S161" s="181">
        <f t="shared" ref="S161:T161" si="85">S162+S174+S179+S169+S184</f>
        <v>0</v>
      </c>
      <c r="T161" s="181">
        <f t="shared" si="85"/>
        <v>67525042.180000007</v>
      </c>
    </row>
    <row r="162" spans="1:20" ht="25.5" x14ac:dyDescent="0.2">
      <c r="A162" s="178" t="s">
        <v>29</v>
      </c>
      <c r="B162" s="54" t="s">
        <v>107</v>
      </c>
      <c r="C162" s="70" t="s">
        <v>69</v>
      </c>
      <c r="D162" s="71" t="s">
        <v>71</v>
      </c>
      <c r="E162" s="59" t="s">
        <v>5</v>
      </c>
      <c r="F162" s="59" t="s">
        <v>131</v>
      </c>
      <c r="G162" s="59" t="s">
        <v>131</v>
      </c>
      <c r="H162" s="59" t="s">
        <v>131</v>
      </c>
      <c r="I162" s="59" t="s">
        <v>27</v>
      </c>
      <c r="J162" s="60" t="s">
        <v>131</v>
      </c>
      <c r="K162" s="262"/>
      <c r="L162" s="181">
        <f>L163+L165+L167</f>
        <v>63042300.039999999</v>
      </c>
      <c r="M162" s="181">
        <f>M163+M165+M167</f>
        <v>0</v>
      </c>
      <c r="N162" s="181">
        <f>N163+N165+N167</f>
        <v>63042300.039999999</v>
      </c>
      <c r="O162" s="181">
        <f t="shared" ref="O162:R162" si="86">O163+O165+O167</f>
        <v>63064206.530000001</v>
      </c>
      <c r="P162" s="181">
        <f t="shared" ref="P162:Q162" si="87">P163+P165+P167</f>
        <v>0</v>
      </c>
      <c r="Q162" s="181">
        <f t="shared" si="87"/>
        <v>63064206.530000001</v>
      </c>
      <c r="R162" s="181">
        <f t="shared" si="86"/>
        <v>63064206.530000001</v>
      </c>
      <c r="S162" s="181">
        <f t="shared" ref="S162:T162" si="88">S163+S165+S167</f>
        <v>0</v>
      </c>
      <c r="T162" s="181">
        <f t="shared" si="88"/>
        <v>63064206.530000001</v>
      </c>
    </row>
    <row r="163" spans="1:20" ht="51" x14ac:dyDescent="0.2">
      <c r="A163" s="177" t="s">
        <v>67</v>
      </c>
      <c r="B163" s="54" t="s">
        <v>107</v>
      </c>
      <c r="C163" s="70" t="s">
        <v>69</v>
      </c>
      <c r="D163" s="71" t="s">
        <v>71</v>
      </c>
      <c r="E163" s="59" t="s">
        <v>5</v>
      </c>
      <c r="F163" s="59" t="s">
        <v>131</v>
      </c>
      <c r="G163" s="59" t="s">
        <v>131</v>
      </c>
      <c r="H163" s="59" t="s">
        <v>131</v>
      </c>
      <c r="I163" s="59" t="s">
        <v>27</v>
      </c>
      <c r="J163" s="60" t="s">
        <v>131</v>
      </c>
      <c r="K163" s="262">
        <v>100</v>
      </c>
      <c r="L163" s="181">
        <f t="shared" ref="L163:T163" si="89">L164</f>
        <v>61390816.530000001</v>
      </c>
      <c r="M163" s="181">
        <f t="shared" si="89"/>
        <v>0</v>
      </c>
      <c r="N163" s="181">
        <f t="shared" si="89"/>
        <v>61390816.530000001</v>
      </c>
      <c r="O163" s="181">
        <f t="shared" si="89"/>
        <v>61390816.530000001</v>
      </c>
      <c r="P163" s="181">
        <f t="shared" si="89"/>
        <v>0</v>
      </c>
      <c r="Q163" s="181">
        <f t="shared" si="89"/>
        <v>61390816.530000001</v>
      </c>
      <c r="R163" s="181">
        <f t="shared" si="89"/>
        <v>61390816.530000001</v>
      </c>
      <c r="S163" s="181">
        <f t="shared" si="89"/>
        <v>0</v>
      </c>
      <c r="T163" s="181">
        <f t="shared" si="89"/>
        <v>61390816.530000001</v>
      </c>
    </row>
    <row r="164" spans="1:20" ht="25.5" x14ac:dyDescent="0.2">
      <c r="A164" s="177" t="s">
        <v>61</v>
      </c>
      <c r="B164" s="54" t="s">
        <v>107</v>
      </c>
      <c r="C164" s="70" t="s">
        <v>69</v>
      </c>
      <c r="D164" s="71" t="s">
        <v>71</v>
      </c>
      <c r="E164" s="59" t="s">
        <v>5</v>
      </c>
      <c r="F164" s="59" t="s">
        <v>131</v>
      </c>
      <c r="G164" s="59" t="s">
        <v>131</v>
      </c>
      <c r="H164" s="59" t="s">
        <v>131</v>
      </c>
      <c r="I164" s="59" t="s">
        <v>27</v>
      </c>
      <c r="J164" s="60" t="s">
        <v>131</v>
      </c>
      <c r="K164" s="262">
        <v>120</v>
      </c>
      <c r="L164" s="175">
        <f>46717217+565000+14108599.53</f>
        <v>61390816.530000001</v>
      </c>
      <c r="M164" s="175">
        <v>0</v>
      </c>
      <c r="N164" s="175">
        <f>46717217+565000+14108599.53</f>
        <v>61390816.530000001</v>
      </c>
      <c r="O164" s="175">
        <f t="shared" ref="O164:T164" si="90">46717217+565000+14108599.53</f>
        <v>61390816.530000001</v>
      </c>
      <c r="P164" s="175">
        <v>0</v>
      </c>
      <c r="Q164" s="175">
        <f t="shared" si="90"/>
        <v>61390816.530000001</v>
      </c>
      <c r="R164" s="175">
        <f t="shared" si="90"/>
        <v>61390816.530000001</v>
      </c>
      <c r="S164" s="175">
        <v>0</v>
      </c>
      <c r="T164" s="175">
        <f t="shared" si="90"/>
        <v>61390816.530000001</v>
      </c>
    </row>
    <row r="165" spans="1:20" ht="25.5" x14ac:dyDescent="0.2">
      <c r="A165" s="177" t="s">
        <v>52</v>
      </c>
      <c r="B165" s="54" t="s">
        <v>107</v>
      </c>
      <c r="C165" s="70" t="s">
        <v>69</v>
      </c>
      <c r="D165" s="71" t="s">
        <v>71</v>
      </c>
      <c r="E165" s="59" t="s">
        <v>5</v>
      </c>
      <c r="F165" s="59" t="s">
        <v>131</v>
      </c>
      <c r="G165" s="59" t="s">
        <v>131</v>
      </c>
      <c r="H165" s="59" t="s">
        <v>131</v>
      </c>
      <c r="I165" s="59" t="s">
        <v>27</v>
      </c>
      <c r="J165" s="60" t="s">
        <v>131</v>
      </c>
      <c r="K165" s="262">
        <v>200</v>
      </c>
      <c r="L165" s="175">
        <f t="shared" ref="L165:N165" si="91">L166</f>
        <v>1651483.51</v>
      </c>
      <c r="M165" s="175">
        <f t="shared" si="91"/>
        <v>0</v>
      </c>
      <c r="N165" s="175">
        <f t="shared" si="91"/>
        <v>1651483.51</v>
      </c>
      <c r="O165" s="175">
        <f t="shared" ref="O165:T165" si="92">O166</f>
        <v>1673390</v>
      </c>
      <c r="P165" s="175">
        <f t="shared" si="92"/>
        <v>0</v>
      </c>
      <c r="Q165" s="175">
        <f t="shared" si="92"/>
        <v>1673390</v>
      </c>
      <c r="R165" s="175">
        <f t="shared" si="92"/>
        <v>1673390</v>
      </c>
      <c r="S165" s="175">
        <f t="shared" si="92"/>
        <v>0</v>
      </c>
      <c r="T165" s="175">
        <f t="shared" si="92"/>
        <v>1673390</v>
      </c>
    </row>
    <row r="166" spans="1:20" ht="25.5" x14ac:dyDescent="0.2">
      <c r="A166" s="177" t="s">
        <v>54</v>
      </c>
      <c r="B166" s="54" t="s">
        <v>107</v>
      </c>
      <c r="C166" s="70" t="s">
        <v>69</v>
      </c>
      <c r="D166" s="71" t="s">
        <v>71</v>
      </c>
      <c r="E166" s="59" t="s">
        <v>5</v>
      </c>
      <c r="F166" s="59" t="s">
        <v>131</v>
      </c>
      <c r="G166" s="59" t="s">
        <v>131</v>
      </c>
      <c r="H166" s="59" t="s">
        <v>131</v>
      </c>
      <c r="I166" s="59" t="s">
        <v>27</v>
      </c>
      <c r="J166" s="60" t="s">
        <v>131</v>
      </c>
      <c r="K166" s="262">
        <v>240</v>
      </c>
      <c r="L166" s="175">
        <f>1673390-21906.49</f>
        <v>1651483.51</v>
      </c>
      <c r="M166" s="175">
        <v>0</v>
      </c>
      <c r="N166" s="175">
        <f>1673390-21906.49</f>
        <v>1651483.51</v>
      </c>
      <c r="O166" s="175">
        <v>1673390</v>
      </c>
      <c r="P166" s="175">
        <v>0</v>
      </c>
      <c r="Q166" s="175">
        <v>1673390</v>
      </c>
      <c r="R166" s="175">
        <v>1673390</v>
      </c>
      <c r="S166" s="175">
        <v>0</v>
      </c>
      <c r="T166" s="175">
        <v>1673390</v>
      </c>
    </row>
    <row r="167" spans="1:20" hidden="1" x14ac:dyDescent="0.2">
      <c r="A167" s="177" t="s">
        <v>62</v>
      </c>
      <c r="B167" s="54" t="s">
        <v>107</v>
      </c>
      <c r="C167" s="70" t="s">
        <v>69</v>
      </c>
      <c r="D167" s="71" t="s">
        <v>71</v>
      </c>
      <c r="E167" s="59" t="s">
        <v>5</v>
      </c>
      <c r="F167" s="59" t="s">
        <v>131</v>
      </c>
      <c r="G167" s="59" t="s">
        <v>131</v>
      </c>
      <c r="H167" s="59" t="s">
        <v>131</v>
      </c>
      <c r="I167" s="59" t="s">
        <v>27</v>
      </c>
      <c r="J167" s="60" t="s">
        <v>131</v>
      </c>
      <c r="K167" s="262" t="s">
        <v>63</v>
      </c>
      <c r="L167" s="175">
        <f>L168</f>
        <v>0</v>
      </c>
      <c r="M167" s="175">
        <f>M168</f>
        <v>0</v>
      </c>
      <c r="N167" s="175">
        <f>N168</f>
        <v>0</v>
      </c>
      <c r="O167" s="175">
        <f t="shared" ref="O167:T167" si="93">O168</f>
        <v>0</v>
      </c>
      <c r="P167" s="175">
        <f t="shared" si="93"/>
        <v>0</v>
      </c>
      <c r="Q167" s="175">
        <f t="shared" si="93"/>
        <v>0</v>
      </c>
      <c r="R167" s="176">
        <f t="shared" si="93"/>
        <v>0</v>
      </c>
      <c r="S167" s="176">
        <f t="shared" si="93"/>
        <v>0</v>
      </c>
      <c r="T167" s="176">
        <f t="shared" si="93"/>
        <v>0</v>
      </c>
    </row>
    <row r="168" spans="1:20" hidden="1" x14ac:dyDescent="0.2">
      <c r="A168" s="311" t="s">
        <v>64</v>
      </c>
      <c r="B168" s="54" t="s">
        <v>107</v>
      </c>
      <c r="C168" s="70" t="s">
        <v>69</v>
      </c>
      <c r="D168" s="71" t="s">
        <v>71</v>
      </c>
      <c r="E168" s="59" t="s">
        <v>5</v>
      </c>
      <c r="F168" s="59" t="s">
        <v>131</v>
      </c>
      <c r="G168" s="59" t="s">
        <v>131</v>
      </c>
      <c r="H168" s="59" t="s">
        <v>131</v>
      </c>
      <c r="I168" s="59" t="s">
        <v>27</v>
      </c>
      <c r="J168" s="60" t="s">
        <v>131</v>
      </c>
      <c r="K168" s="262" t="s">
        <v>65</v>
      </c>
      <c r="L168" s="175">
        <v>0</v>
      </c>
      <c r="M168" s="175">
        <v>0</v>
      </c>
      <c r="N168" s="175">
        <v>0</v>
      </c>
      <c r="O168" s="175">
        <v>0</v>
      </c>
      <c r="P168" s="175">
        <v>0</v>
      </c>
      <c r="Q168" s="175">
        <v>0</v>
      </c>
      <c r="R168" s="176">
        <v>0</v>
      </c>
      <c r="S168" s="176">
        <v>0</v>
      </c>
      <c r="T168" s="176">
        <v>0</v>
      </c>
    </row>
    <row r="169" spans="1:20" ht="76.5" x14ac:dyDescent="0.2">
      <c r="A169" s="177" t="s">
        <v>287</v>
      </c>
      <c r="B169" s="54" t="s">
        <v>107</v>
      </c>
      <c r="C169" s="70" t="s">
        <v>69</v>
      </c>
      <c r="D169" s="71" t="s">
        <v>71</v>
      </c>
      <c r="E169" s="59" t="s">
        <v>5</v>
      </c>
      <c r="F169" s="59" t="s">
        <v>131</v>
      </c>
      <c r="G169" s="59" t="s">
        <v>131</v>
      </c>
      <c r="H169" s="59" t="s">
        <v>131</v>
      </c>
      <c r="I169" s="59" t="s">
        <v>288</v>
      </c>
      <c r="J169" s="60" t="s">
        <v>131</v>
      </c>
      <c r="K169" s="262"/>
      <c r="L169" s="181">
        <f t="shared" ref="L169:T169" si="94">L172+L170</f>
        <v>21000</v>
      </c>
      <c r="M169" s="181">
        <f t="shared" si="94"/>
        <v>0</v>
      </c>
      <c r="N169" s="181">
        <f t="shared" si="94"/>
        <v>21000</v>
      </c>
      <c r="O169" s="181">
        <f t="shared" si="94"/>
        <v>21000</v>
      </c>
      <c r="P169" s="181">
        <f t="shared" si="94"/>
        <v>0</v>
      </c>
      <c r="Q169" s="181">
        <f t="shared" si="94"/>
        <v>21000</v>
      </c>
      <c r="R169" s="181">
        <f t="shared" si="94"/>
        <v>21000</v>
      </c>
      <c r="S169" s="181">
        <f t="shared" si="94"/>
        <v>0</v>
      </c>
      <c r="T169" s="181">
        <f t="shared" si="94"/>
        <v>21000</v>
      </c>
    </row>
    <row r="170" spans="1:20" ht="51" x14ac:dyDescent="0.2">
      <c r="A170" s="177" t="s">
        <v>67</v>
      </c>
      <c r="B170" s="54" t="s">
        <v>107</v>
      </c>
      <c r="C170" s="70" t="s">
        <v>69</v>
      </c>
      <c r="D170" s="71" t="s">
        <v>71</v>
      </c>
      <c r="E170" s="59" t="s">
        <v>5</v>
      </c>
      <c r="F170" s="59" t="s">
        <v>131</v>
      </c>
      <c r="G170" s="59" t="s">
        <v>131</v>
      </c>
      <c r="H170" s="59" t="s">
        <v>131</v>
      </c>
      <c r="I170" s="59" t="s">
        <v>288</v>
      </c>
      <c r="J170" s="60" t="s">
        <v>131</v>
      </c>
      <c r="K170" s="262" t="s">
        <v>60</v>
      </c>
      <c r="L170" s="181">
        <f t="shared" ref="L170:T170" si="95">L171</f>
        <v>8400</v>
      </c>
      <c r="M170" s="181">
        <f t="shared" si="95"/>
        <v>0</v>
      </c>
      <c r="N170" s="181">
        <f t="shared" si="95"/>
        <v>8400</v>
      </c>
      <c r="O170" s="181">
        <f t="shared" si="95"/>
        <v>8400</v>
      </c>
      <c r="P170" s="181">
        <f t="shared" si="95"/>
        <v>0</v>
      </c>
      <c r="Q170" s="181">
        <f t="shared" si="95"/>
        <v>8400</v>
      </c>
      <c r="R170" s="181">
        <f t="shared" si="95"/>
        <v>8400</v>
      </c>
      <c r="S170" s="181">
        <f t="shared" si="95"/>
        <v>0</v>
      </c>
      <c r="T170" s="181">
        <f t="shared" si="95"/>
        <v>8400</v>
      </c>
    </row>
    <row r="171" spans="1:20" ht="25.5" x14ac:dyDescent="0.2">
      <c r="A171" s="177" t="s">
        <v>61</v>
      </c>
      <c r="B171" s="54" t="s">
        <v>107</v>
      </c>
      <c r="C171" s="70" t="s">
        <v>69</v>
      </c>
      <c r="D171" s="71" t="s">
        <v>71</v>
      </c>
      <c r="E171" s="59" t="s">
        <v>5</v>
      </c>
      <c r="F171" s="59" t="s">
        <v>131</v>
      </c>
      <c r="G171" s="59" t="s">
        <v>131</v>
      </c>
      <c r="H171" s="59" t="s">
        <v>131</v>
      </c>
      <c r="I171" s="59" t="s">
        <v>288</v>
      </c>
      <c r="J171" s="60" t="s">
        <v>131</v>
      </c>
      <c r="K171" s="262" t="s">
        <v>166</v>
      </c>
      <c r="L171" s="181">
        <v>8400</v>
      </c>
      <c r="M171" s="181">
        <v>0</v>
      </c>
      <c r="N171" s="181">
        <v>8400</v>
      </c>
      <c r="O171" s="181">
        <v>8400</v>
      </c>
      <c r="P171" s="181">
        <v>0</v>
      </c>
      <c r="Q171" s="181">
        <v>8400</v>
      </c>
      <c r="R171" s="181">
        <v>8400</v>
      </c>
      <c r="S171" s="181">
        <v>0</v>
      </c>
      <c r="T171" s="181">
        <v>8400</v>
      </c>
    </row>
    <row r="172" spans="1:20" ht="25.5" x14ac:dyDescent="0.2">
      <c r="A172" s="177" t="s">
        <v>52</v>
      </c>
      <c r="B172" s="54" t="s">
        <v>107</v>
      </c>
      <c r="C172" s="70" t="s">
        <v>69</v>
      </c>
      <c r="D172" s="71" t="s">
        <v>71</v>
      </c>
      <c r="E172" s="59" t="s">
        <v>5</v>
      </c>
      <c r="F172" s="59" t="s">
        <v>131</v>
      </c>
      <c r="G172" s="59" t="s">
        <v>131</v>
      </c>
      <c r="H172" s="59" t="s">
        <v>131</v>
      </c>
      <c r="I172" s="59" t="s">
        <v>288</v>
      </c>
      <c r="J172" s="60" t="s">
        <v>131</v>
      </c>
      <c r="K172" s="262">
        <v>200</v>
      </c>
      <c r="L172" s="181">
        <f t="shared" ref="L172:T172" si="96">L173</f>
        <v>12600</v>
      </c>
      <c r="M172" s="181">
        <f t="shared" si="96"/>
        <v>0</v>
      </c>
      <c r="N172" s="181">
        <f t="shared" si="96"/>
        <v>12600</v>
      </c>
      <c r="O172" s="181">
        <f t="shared" si="96"/>
        <v>12600</v>
      </c>
      <c r="P172" s="181">
        <f t="shared" si="96"/>
        <v>0</v>
      </c>
      <c r="Q172" s="181">
        <f t="shared" si="96"/>
        <v>12600</v>
      </c>
      <c r="R172" s="181">
        <f t="shared" si="96"/>
        <v>12600</v>
      </c>
      <c r="S172" s="181">
        <f t="shared" si="96"/>
        <v>0</v>
      </c>
      <c r="T172" s="181">
        <f t="shared" si="96"/>
        <v>12600</v>
      </c>
    </row>
    <row r="173" spans="1:20" ht="25.5" x14ac:dyDescent="0.2">
      <c r="A173" s="177" t="s">
        <v>54</v>
      </c>
      <c r="B173" s="54" t="s">
        <v>107</v>
      </c>
      <c r="C173" s="70" t="s">
        <v>69</v>
      </c>
      <c r="D173" s="71" t="s">
        <v>71</v>
      </c>
      <c r="E173" s="59" t="s">
        <v>5</v>
      </c>
      <c r="F173" s="59" t="s">
        <v>131</v>
      </c>
      <c r="G173" s="59" t="s">
        <v>131</v>
      </c>
      <c r="H173" s="59" t="s">
        <v>131</v>
      </c>
      <c r="I173" s="59" t="s">
        <v>288</v>
      </c>
      <c r="J173" s="60" t="s">
        <v>131</v>
      </c>
      <c r="K173" s="262">
        <v>240</v>
      </c>
      <c r="L173" s="181">
        <v>12600</v>
      </c>
      <c r="M173" s="181">
        <v>0</v>
      </c>
      <c r="N173" s="181">
        <v>12600</v>
      </c>
      <c r="O173" s="181">
        <v>12600</v>
      </c>
      <c r="P173" s="181">
        <v>0</v>
      </c>
      <c r="Q173" s="181">
        <v>12600</v>
      </c>
      <c r="R173" s="181">
        <v>12600</v>
      </c>
      <c r="S173" s="181">
        <v>0</v>
      </c>
      <c r="T173" s="181">
        <v>12600</v>
      </c>
    </row>
    <row r="174" spans="1:20" ht="38.25" x14ac:dyDescent="0.2">
      <c r="A174" s="177" t="s">
        <v>274</v>
      </c>
      <c r="B174" s="54" t="s">
        <v>107</v>
      </c>
      <c r="C174" s="70" t="s">
        <v>69</v>
      </c>
      <c r="D174" s="71" t="s">
        <v>71</v>
      </c>
      <c r="E174" s="59" t="s">
        <v>5</v>
      </c>
      <c r="F174" s="59" t="s">
        <v>131</v>
      </c>
      <c r="G174" s="59" t="s">
        <v>131</v>
      </c>
      <c r="H174" s="59" t="s">
        <v>131</v>
      </c>
      <c r="I174" s="59" t="s">
        <v>273</v>
      </c>
      <c r="J174" s="60" t="s">
        <v>131</v>
      </c>
      <c r="K174" s="262"/>
      <c r="L174" s="181">
        <f t="shared" ref="L174:T174" si="97">L175+L177</f>
        <v>575935.78</v>
      </c>
      <c r="M174" s="181">
        <f t="shared" si="97"/>
        <v>0</v>
      </c>
      <c r="N174" s="181">
        <f t="shared" si="97"/>
        <v>575935.78</v>
      </c>
      <c r="O174" s="181">
        <f t="shared" si="97"/>
        <v>597173.19999999995</v>
      </c>
      <c r="P174" s="181">
        <f t="shared" si="97"/>
        <v>0</v>
      </c>
      <c r="Q174" s="181">
        <f t="shared" si="97"/>
        <v>597173.19999999995</v>
      </c>
      <c r="R174" s="181">
        <f t="shared" si="97"/>
        <v>619262.24</v>
      </c>
      <c r="S174" s="181">
        <f t="shared" si="97"/>
        <v>0</v>
      </c>
      <c r="T174" s="181">
        <f t="shared" si="97"/>
        <v>619262.24</v>
      </c>
    </row>
    <row r="175" spans="1:20" ht="51" x14ac:dyDescent="0.2">
      <c r="A175" s="177" t="s">
        <v>67</v>
      </c>
      <c r="B175" s="54" t="s">
        <v>107</v>
      </c>
      <c r="C175" s="70" t="s">
        <v>69</v>
      </c>
      <c r="D175" s="71" t="s">
        <v>71</v>
      </c>
      <c r="E175" s="59" t="s">
        <v>5</v>
      </c>
      <c r="F175" s="59" t="s">
        <v>131</v>
      </c>
      <c r="G175" s="59" t="s">
        <v>131</v>
      </c>
      <c r="H175" s="59" t="s">
        <v>131</v>
      </c>
      <c r="I175" s="59" t="s">
        <v>273</v>
      </c>
      <c r="J175" s="60" t="s">
        <v>131</v>
      </c>
      <c r="K175" s="262">
        <v>100</v>
      </c>
      <c r="L175" s="181">
        <f t="shared" ref="L175:T175" si="98">L176</f>
        <v>480225.4</v>
      </c>
      <c r="M175" s="181">
        <f t="shared" si="98"/>
        <v>0</v>
      </c>
      <c r="N175" s="181">
        <f t="shared" si="98"/>
        <v>480225.4</v>
      </c>
      <c r="O175" s="181">
        <f t="shared" si="98"/>
        <v>500797</v>
      </c>
      <c r="P175" s="181">
        <f t="shared" si="98"/>
        <v>0</v>
      </c>
      <c r="Q175" s="181">
        <f t="shared" si="98"/>
        <v>500797</v>
      </c>
      <c r="R175" s="181">
        <f t="shared" si="98"/>
        <v>522800.8</v>
      </c>
      <c r="S175" s="181">
        <f t="shared" si="98"/>
        <v>0</v>
      </c>
      <c r="T175" s="181">
        <f t="shared" si="98"/>
        <v>522800.8</v>
      </c>
    </row>
    <row r="176" spans="1:20" ht="25.5" x14ac:dyDescent="0.2">
      <c r="A176" s="177" t="s">
        <v>61</v>
      </c>
      <c r="B176" s="54" t="s">
        <v>107</v>
      </c>
      <c r="C176" s="70" t="s">
        <v>69</v>
      </c>
      <c r="D176" s="71" t="s">
        <v>71</v>
      </c>
      <c r="E176" s="59" t="s">
        <v>5</v>
      </c>
      <c r="F176" s="59" t="s">
        <v>131</v>
      </c>
      <c r="G176" s="59" t="s">
        <v>131</v>
      </c>
      <c r="H176" s="59" t="s">
        <v>131</v>
      </c>
      <c r="I176" s="59" t="s">
        <v>273</v>
      </c>
      <c r="J176" s="60" t="s">
        <v>131</v>
      </c>
      <c r="K176" s="262">
        <v>120</v>
      </c>
      <c r="L176" s="181">
        <f>359700+12500+108025.4</f>
        <v>480225.4</v>
      </c>
      <c r="M176" s="181">
        <v>0</v>
      </c>
      <c r="N176" s="181">
        <f>359700+12500+108025.4</f>
        <v>480225.4</v>
      </c>
      <c r="O176" s="181">
        <f>375500+12500+112797</f>
        <v>500797</v>
      </c>
      <c r="P176" s="181">
        <v>0</v>
      </c>
      <c r="Q176" s="181">
        <f>375500+12500+112797</f>
        <v>500797</v>
      </c>
      <c r="R176" s="181">
        <f>392400+12500+117900.8</f>
        <v>522800.8</v>
      </c>
      <c r="S176" s="181">
        <v>0</v>
      </c>
      <c r="T176" s="181">
        <f>392400+12500+117900.8</f>
        <v>522800.8</v>
      </c>
    </row>
    <row r="177" spans="1:20" ht="25.5" x14ac:dyDescent="0.2">
      <c r="A177" s="177" t="s">
        <v>52</v>
      </c>
      <c r="B177" s="54" t="s">
        <v>107</v>
      </c>
      <c r="C177" s="70" t="s">
        <v>69</v>
      </c>
      <c r="D177" s="71" t="s">
        <v>71</v>
      </c>
      <c r="E177" s="59" t="s">
        <v>5</v>
      </c>
      <c r="F177" s="59" t="s">
        <v>131</v>
      </c>
      <c r="G177" s="59" t="s">
        <v>131</v>
      </c>
      <c r="H177" s="59" t="s">
        <v>131</v>
      </c>
      <c r="I177" s="59" t="s">
        <v>273</v>
      </c>
      <c r="J177" s="60" t="s">
        <v>131</v>
      </c>
      <c r="K177" s="262">
        <v>200</v>
      </c>
      <c r="L177" s="181">
        <f t="shared" ref="L177:T177" si="99">L178</f>
        <v>95710.38</v>
      </c>
      <c r="M177" s="181">
        <f t="shared" si="99"/>
        <v>0</v>
      </c>
      <c r="N177" s="181">
        <f t="shared" si="99"/>
        <v>95710.38</v>
      </c>
      <c r="O177" s="181">
        <f t="shared" si="99"/>
        <v>96376.2</v>
      </c>
      <c r="P177" s="181">
        <f t="shared" si="99"/>
        <v>0</v>
      </c>
      <c r="Q177" s="181">
        <f t="shared" si="99"/>
        <v>96376.2</v>
      </c>
      <c r="R177" s="181">
        <f t="shared" si="99"/>
        <v>96461.440000000002</v>
      </c>
      <c r="S177" s="181">
        <f t="shared" si="99"/>
        <v>0</v>
      </c>
      <c r="T177" s="181">
        <f t="shared" si="99"/>
        <v>96461.440000000002</v>
      </c>
    </row>
    <row r="178" spans="1:20" ht="25.5" x14ac:dyDescent="0.2">
      <c r="A178" s="177" t="s">
        <v>54</v>
      </c>
      <c r="B178" s="54" t="s">
        <v>107</v>
      </c>
      <c r="C178" s="70" t="s">
        <v>69</v>
      </c>
      <c r="D178" s="71" t="s">
        <v>71</v>
      </c>
      <c r="E178" s="59" t="s">
        <v>5</v>
      </c>
      <c r="F178" s="59" t="s">
        <v>131</v>
      </c>
      <c r="G178" s="59" t="s">
        <v>131</v>
      </c>
      <c r="H178" s="59" t="s">
        <v>131</v>
      </c>
      <c r="I178" s="59" t="s">
        <v>273</v>
      </c>
      <c r="J178" s="60" t="s">
        <v>131</v>
      </c>
      <c r="K178" s="262">
        <v>240</v>
      </c>
      <c r="L178" s="181">
        <v>95710.38</v>
      </c>
      <c r="M178" s="181">
        <v>0</v>
      </c>
      <c r="N178" s="181">
        <v>95710.38</v>
      </c>
      <c r="O178" s="181">
        <v>96376.2</v>
      </c>
      <c r="P178" s="181">
        <v>0</v>
      </c>
      <c r="Q178" s="181">
        <v>96376.2</v>
      </c>
      <c r="R178" s="181">
        <v>96461.440000000002</v>
      </c>
      <c r="S178" s="181">
        <v>0</v>
      </c>
      <c r="T178" s="181">
        <v>96461.440000000002</v>
      </c>
    </row>
    <row r="179" spans="1:20" ht="25.5" x14ac:dyDescent="0.2">
      <c r="A179" s="177" t="s">
        <v>24</v>
      </c>
      <c r="B179" s="54" t="s">
        <v>107</v>
      </c>
      <c r="C179" s="70" t="s">
        <v>69</v>
      </c>
      <c r="D179" s="71" t="s">
        <v>71</v>
      </c>
      <c r="E179" s="59" t="s">
        <v>5</v>
      </c>
      <c r="F179" s="59" t="s">
        <v>131</v>
      </c>
      <c r="G179" s="59" t="s">
        <v>131</v>
      </c>
      <c r="H179" s="59" t="s">
        <v>131</v>
      </c>
      <c r="I179" s="59" t="s">
        <v>268</v>
      </c>
      <c r="J179" s="60" t="s">
        <v>133</v>
      </c>
      <c r="K179" s="262"/>
      <c r="L179" s="181">
        <f t="shared" ref="L179:T179" si="100">L180+L182</f>
        <v>2457892.64</v>
      </c>
      <c r="M179" s="181">
        <f t="shared" si="100"/>
        <v>0</v>
      </c>
      <c r="N179" s="181">
        <f t="shared" si="100"/>
        <v>2457892.64</v>
      </c>
      <c r="O179" s="181">
        <f t="shared" si="100"/>
        <v>2587250.4300000002</v>
      </c>
      <c r="P179" s="181">
        <f t="shared" si="100"/>
        <v>0</v>
      </c>
      <c r="Q179" s="181">
        <f t="shared" si="100"/>
        <v>2587250.4300000002</v>
      </c>
      <c r="R179" s="181">
        <f t="shared" si="100"/>
        <v>2637731.4</v>
      </c>
      <c r="S179" s="181">
        <f t="shared" si="100"/>
        <v>0</v>
      </c>
      <c r="T179" s="181">
        <f t="shared" si="100"/>
        <v>2637731.4</v>
      </c>
    </row>
    <row r="180" spans="1:20" ht="51" x14ac:dyDescent="0.2">
      <c r="A180" s="177" t="s">
        <v>67</v>
      </c>
      <c r="B180" s="54" t="s">
        <v>107</v>
      </c>
      <c r="C180" s="70" t="s">
        <v>69</v>
      </c>
      <c r="D180" s="71" t="s">
        <v>71</v>
      </c>
      <c r="E180" s="59" t="s">
        <v>5</v>
      </c>
      <c r="F180" s="59" t="s">
        <v>131</v>
      </c>
      <c r="G180" s="59" t="s">
        <v>131</v>
      </c>
      <c r="H180" s="59" t="s">
        <v>131</v>
      </c>
      <c r="I180" s="59" t="s">
        <v>268</v>
      </c>
      <c r="J180" s="60" t="s">
        <v>133</v>
      </c>
      <c r="K180" s="262">
        <v>100</v>
      </c>
      <c r="L180" s="181">
        <f t="shared" ref="L180:T180" si="101">L181</f>
        <v>2402336.21</v>
      </c>
      <c r="M180" s="181">
        <f t="shared" si="101"/>
        <v>0</v>
      </c>
      <c r="N180" s="181">
        <f t="shared" si="101"/>
        <v>2402336.21</v>
      </c>
      <c r="O180" s="181">
        <f t="shared" si="101"/>
        <v>2532494</v>
      </c>
      <c r="P180" s="181">
        <f t="shared" si="101"/>
        <v>0</v>
      </c>
      <c r="Q180" s="181">
        <f t="shared" si="101"/>
        <v>2532494</v>
      </c>
      <c r="R180" s="181">
        <f t="shared" si="101"/>
        <v>2582974.9699999997</v>
      </c>
      <c r="S180" s="181">
        <f t="shared" si="101"/>
        <v>0</v>
      </c>
      <c r="T180" s="181">
        <f t="shared" si="101"/>
        <v>2582974.9699999997</v>
      </c>
    </row>
    <row r="181" spans="1:20" ht="25.5" x14ac:dyDescent="0.2">
      <c r="A181" s="177" t="s">
        <v>61</v>
      </c>
      <c r="B181" s="54" t="s">
        <v>107</v>
      </c>
      <c r="C181" s="70" t="s">
        <v>69</v>
      </c>
      <c r="D181" s="71" t="s">
        <v>71</v>
      </c>
      <c r="E181" s="59" t="s">
        <v>5</v>
      </c>
      <c r="F181" s="59" t="s">
        <v>131</v>
      </c>
      <c r="G181" s="59" t="s">
        <v>131</v>
      </c>
      <c r="H181" s="59" t="s">
        <v>131</v>
      </c>
      <c r="I181" s="59" t="s">
        <v>268</v>
      </c>
      <c r="J181" s="60" t="s">
        <v>133</v>
      </c>
      <c r="K181" s="262">
        <v>120</v>
      </c>
      <c r="L181" s="181">
        <f>1845112.3+557223.91</f>
        <v>2402336.21</v>
      </c>
      <c r="M181" s="181">
        <v>0</v>
      </c>
      <c r="N181" s="181">
        <f>1845112.3+557223.91</f>
        <v>2402336.21</v>
      </c>
      <c r="O181" s="181">
        <f>1898996.93+573497.07+60000</f>
        <v>2532494</v>
      </c>
      <c r="P181" s="181">
        <v>0</v>
      </c>
      <c r="Q181" s="181">
        <f>1898996.93+573497.07+60000</f>
        <v>2532494</v>
      </c>
      <c r="R181" s="181">
        <f>1983851.74+599123.23</f>
        <v>2582974.9699999997</v>
      </c>
      <c r="S181" s="181">
        <v>0</v>
      </c>
      <c r="T181" s="181">
        <f>1983851.74+599123.23</f>
        <v>2582974.9699999997</v>
      </c>
    </row>
    <row r="182" spans="1:20" ht="25.5" x14ac:dyDescent="0.2">
      <c r="A182" s="177" t="s">
        <v>52</v>
      </c>
      <c r="B182" s="54" t="s">
        <v>107</v>
      </c>
      <c r="C182" s="70" t="s">
        <v>69</v>
      </c>
      <c r="D182" s="71" t="s">
        <v>71</v>
      </c>
      <c r="E182" s="59" t="s">
        <v>5</v>
      </c>
      <c r="F182" s="59" t="s">
        <v>131</v>
      </c>
      <c r="G182" s="59" t="s">
        <v>131</v>
      </c>
      <c r="H182" s="59" t="s">
        <v>131</v>
      </c>
      <c r="I182" s="59" t="s">
        <v>268</v>
      </c>
      <c r="J182" s="60" t="s">
        <v>133</v>
      </c>
      <c r="K182" s="262">
        <v>200</v>
      </c>
      <c r="L182" s="181">
        <f t="shared" ref="L182:T182" si="102">L183</f>
        <v>55556.43</v>
      </c>
      <c r="M182" s="181">
        <f t="shared" si="102"/>
        <v>0</v>
      </c>
      <c r="N182" s="181">
        <f t="shared" si="102"/>
        <v>55556.43</v>
      </c>
      <c r="O182" s="181">
        <f t="shared" si="102"/>
        <v>54756.43</v>
      </c>
      <c r="P182" s="181">
        <f t="shared" si="102"/>
        <v>0</v>
      </c>
      <c r="Q182" s="181">
        <f t="shared" si="102"/>
        <v>54756.43</v>
      </c>
      <c r="R182" s="181">
        <f t="shared" si="102"/>
        <v>54756.43</v>
      </c>
      <c r="S182" s="181">
        <f t="shared" si="102"/>
        <v>0</v>
      </c>
      <c r="T182" s="181">
        <f t="shared" si="102"/>
        <v>54756.43</v>
      </c>
    </row>
    <row r="183" spans="1:20" ht="25.5" x14ac:dyDescent="0.2">
      <c r="A183" s="177" t="s">
        <v>54</v>
      </c>
      <c r="B183" s="54" t="s">
        <v>107</v>
      </c>
      <c r="C183" s="70" t="s">
        <v>69</v>
      </c>
      <c r="D183" s="71" t="s">
        <v>71</v>
      </c>
      <c r="E183" s="59" t="s">
        <v>5</v>
      </c>
      <c r="F183" s="59" t="s">
        <v>131</v>
      </c>
      <c r="G183" s="59" t="s">
        <v>131</v>
      </c>
      <c r="H183" s="59" t="s">
        <v>131</v>
      </c>
      <c r="I183" s="59" t="s">
        <v>268</v>
      </c>
      <c r="J183" s="60" t="s">
        <v>133</v>
      </c>
      <c r="K183" s="262">
        <v>240</v>
      </c>
      <c r="L183" s="181">
        <v>55556.43</v>
      </c>
      <c r="M183" s="181">
        <v>0</v>
      </c>
      <c r="N183" s="181">
        <v>55556.43</v>
      </c>
      <c r="O183" s="181">
        <v>54756.43</v>
      </c>
      <c r="P183" s="181">
        <v>0</v>
      </c>
      <c r="Q183" s="181">
        <v>54756.43</v>
      </c>
      <c r="R183" s="181">
        <v>54756.43</v>
      </c>
      <c r="S183" s="181">
        <v>0</v>
      </c>
      <c r="T183" s="181">
        <v>54756.43</v>
      </c>
    </row>
    <row r="184" spans="1:20" ht="25.5" x14ac:dyDescent="0.2">
      <c r="A184" s="177" t="s">
        <v>323</v>
      </c>
      <c r="B184" s="54" t="s">
        <v>107</v>
      </c>
      <c r="C184" s="71" t="s">
        <v>69</v>
      </c>
      <c r="D184" s="73" t="s">
        <v>71</v>
      </c>
      <c r="E184" s="91" t="s">
        <v>5</v>
      </c>
      <c r="F184" s="59" t="s">
        <v>131</v>
      </c>
      <c r="G184" s="59" t="s">
        <v>131</v>
      </c>
      <c r="H184" s="59" t="s">
        <v>131</v>
      </c>
      <c r="I184" s="59" t="s">
        <v>268</v>
      </c>
      <c r="J184" s="60" t="s">
        <v>130</v>
      </c>
      <c r="K184" s="262"/>
      <c r="L184" s="181">
        <f t="shared" ref="L184:T184" si="103">L185+L187</f>
        <v>1102722.01</v>
      </c>
      <c r="M184" s="181">
        <f t="shared" si="103"/>
        <v>0</v>
      </c>
      <c r="N184" s="181">
        <f t="shared" si="103"/>
        <v>1102722.01</v>
      </c>
      <c r="O184" s="181">
        <f t="shared" si="103"/>
        <v>1100788.81</v>
      </c>
      <c r="P184" s="181">
        <f t="shared" si="103"/>
        <v>0</v>
      </c>
      <c r="Q184" s="181">
        <f t="shared" si="103"/>
        <v>1100788.81</v>
      </c>
      <c r="R184" s="181">
        <f t="shared" si="103"/>
        <v>1182842.01</v>
      </c>
      <c r="S184" s="181">
        <f t="shared" si="103"/>
        <v>0</v>
      </c>
      <c r="T184" s="181">
        <f t="shared" si="103"/>
        <v>1182842.01</v>
      </c>
    </row>
    <row r="185" spans="1:20" ht="51" x14ac:dyDescent="0.2">
      <c r="A185" s="177" t="s">
        <v>67</v>
      </c>
      <c r="B185" s="54" t="s">
        <v>107</v>
      </c>
      <c r="C185" s="71" t="s">
        <v>69</v>
      </c>
      <c r="D185" s="73" t="s">
        <v>71</v>
      </c>
      <c r="E185" s="91" t="s">
        <v>5</v>
      </c>
      <c r="F185" s="59" t="s">
        <v>131</v>
      </c>
      <c r="G185" s="59" t="s">
        <v>131</v>
      </c>
      <c r="H185" s="59" t="s">
        <v>131</v>
      </c>
      <c r="I185" s="59" t="s">
        <v>268</v>
      </c>
      <c r="J185" s="60" t="s">
        <v>130</v>
      </c>
      <c r="K185" s="262">
        <v>100</v>
      </c>
      <c r="L185" s="181">
        <f t="shared" ref="L185:T185" si="104">L186</f>
        <v>1080426.8</v>
      </c>
      <c r="M185" s="181">
        <f t="shared" si="104"/>
        <v>0</v>
      </c>
      <c r="N185" s="181">
        <f t="shared" si="104"/>
        <v>1080426.8</v>
      </c>
      <c r="O185" s="181">
        <f t="shared" si="104"/>
        <v>1076493.6000000001</v>
      </c>
      <c r="P185" s="181">
        <f t="shared" si="104"/>
        <v>0</v>
      </c>
      <c r="Q185" s="181">
        <f t="shared" si="104"/>
        <v>1076493.6000000001</v>
      </c>
      <c r="R185" s="181">
        <f t="shared" si="104"/>
        <v>1158546.8</v>
      </c>
      <c r="S185" s="181">
        <f t="shared" si="104"/>
        <v>0</v>
      </c>
      <c r="T185" s="181">
        <f t="shared" si="104"/>
        <v>1158546.8</v>
      </c>
    </row>
    <row r="186" spans="1:20" ht="25.5" x14ac:dyDescent="0.2">
      <c r="A186" s="177" t="s">
        <v>61</v>
      </c>
      <c r="B186" s="54" t="s">
        <v>107</v>
      </c>
      <c r="C186" s="71" t="s">
        <v>69</v>
      </c>
      <c r="D186" s="73" t="s">
        <v>71</v>
      </c>
      <c r="E186" s="91" t="s">
        <v>5</v>
      </c>
      <c r="F186" s="59" t="s">
        <v>131</v>
      </c>
      <c r="G186" s="59" t="s">
        <v>131</v>
      </c>
      <c r="H186" s="59" t="s">
        <v>131</v>
      </c>
      <c r="I186" s="59" t="s">
        <v>268</v>
      </c>
      <c r="J186" s="60" t="s">
        <v>130</v>
      </c>
      <c r="K186" s="262">
        <v>120</v>
      </c>
      <c r="L186" s="181">
        <f>803400+34400+242626.8</f>
        <v>1080426.8</v>
      </c>
      <c r="M186" s="181">
        <v>0</v>
      </c>
      <c r="N186" s="181">
        <f>803400+34400+242626.8</f>
        <v>1080426.8</v>
      </c>
      <c r="O186" s="181">
        <f>826800+249693.6</f>
        <v>1076493.6000000001</v>
      </c>
      <c r="P186" s="181">
        <v>0</v>
      </c>
      <c r="Q186" s="181">
        <f>826800+249693.6</f>
        <v>1076493.6000000001</v>
      </c>
      <c r="R186" s="181">
        <f>863400+34400+260746.8</f>
        <v>1158546.8</v>
      </c>
      <c r="S186" s="181">
        <v>0</v>
      </c>
      <c r="T186" s="181">
        <f>863400+34400+260746.8</f>
        <v>1158546.8</v>
      </c>
    </row>
    <row r="187" spans="1:20" ht="25.5" x14ac:dyDescent="0.2">
      <c r="A187" s="177" t="s">
        <v>52</v>
      </c>
      <c r="B187" s="54" t="s">
        <v>107</v>
      </c>
      <c r="C187" s="71" t="s">
        <v>69</v>
      </c>
      <c r="D187" s="73" t="s">
        <v>71</v>
      </c>
      <c r="E187" s="91" t="s">
        <v>5</v>
      </c>
      <c r="F187" s="59" t="s">
        <v>131</v>
      </c>
      <c r="G187" s="59" t="s">
        <v>131</v>
      </c>
      <c r="H187" s="59" t="s">
        <v>131</v>
      </c>
      <c r="I187" s="59" t="s">
        <v>268</v>
      </c>
      <c r="J187" s="60" t="s">
        <v>130</v>
      </c>
      <c r="K187" s="262">
        <v>200</v>
      </c>
      <c r="L187" s="181">
        <f t="shared" ref="L187:T187" si="105">L188</f>
        <v>22295.21</v>
      </c>
      <c r="M187" s="181">
        <f t="shared" si="105"/>
        <v>0</v>
      </c>
      <c r="N187" s="181">
        <f t="shared" si="105"/>
        <v>22295.21</v>
      </c>
      <c r="O187" s="181">
        <f t="shared" si="105"/>
        <v>24295.21</v>
      </c>
      <c r="P187" s="181">
        <f t="shared" si="105"/>
        <v>0</v>
      </c>
      <c r="Q187" s="181">
        <f t="shared" si="105"/>
        <v>24295.21</v>
      </c>
      <c r="R187" s="181">
        <f t="shared" si="105"/>
        <v>24295.21</v>
      </c>
      <c r="S187" s="181">
        <f t="shared" si="105"/>
        <v>0</v>
      </c>
      <c r="T187" s="181">
        <f t="shared" si="105"/>
        <v>24295.21</v>
      </c>
    </row>
    <row r="188" spans="1:20" ht="25.5" x14ac:dyDescent="0.2">
      <c r="A188" s="177" t="s">
        <v>54</v>
      </c>
      <c r="B188" s="54" t="s">
        <v>107</v>
      </c>
      <c r="C188" s="71" t="s">
        <v>69</v>
      </c>
      <c r="D188" s="73" t="s">
        <v>71</v>
      </c>
      <c r="E188" s="91" t="s">
        <v>5</v>
      </c>
      <c r="F188" s="59" t="s">
        <v>131</v>
      </c>
      <c r="G188" s="59" t="s">
        <v>131</v>
      </c>
      <c r="H188" s="59" t="s">
        <v>131</v>
      </c>
      <c r="I188" s="59" t="s">
        <v>268</v>
      </c>
      <c r="J188" s="60" t="s">
        <v>130</v>
      </c>
      <c r="K188" s="262">
        <v>240</v>
      </c>
      <c r="L188" s="181">
        <v>22295.21</v>
      </c>
      <c r="M188" s="181">
        <v>0</v>
      </c>
      <c r="N188" s="181">
        <v>22295.21</v>
      </c>
      <c r="O188" s="181">
        <v>24295.21</v>
      </c>
      <c r="P188" s="181">
        <v>0</v>
      </c>
      <c r="Q188" s="181">
        <v>24295.21</v>
      </c>
      <c r="R188" s="181">
        <v>24295.21</v>
      </c>
      <c r="S188" s="181">
        <v>0</v>
      </c>
      <c r="T188" s="181">
        <v>24295.21</v>
      </c>
    </row>
    <row r="189" spans="1:20" x14ac:dyDescent="0.2">
      <c r="A189" s="177" t="s">
        <v>188</v>
      </c>
      <c r="B189" s="54" t="s">
        <v>107</v>
      </c>
      <c r="C189" s="70" t="s">
        <v>69</v>
      </c>
      <c r="D189" s="71" t="s">
        <v>73</v>
      </c>
      <c r="E189" s="59"/>
      <c r="F189" s="59"/>
      <c r="G189" s="59"/>
      <c r="H189" s="59"/>
      <c r="I189" s="59"/>
      <c r="J189" s="60"/>
      <c r="K189" s="262"/>
      <c r="L189" s="181">
        <f>L190</f>
        <v>4288.3100000000004</v>
      </c>
      <c r="M189" s="181">
        <f>M190</f>
        <v>0</v>
      </c>
      <c r="N189" s="181">
        <f>N190</f>
        <v>4288.3100000000004</v>
      </c>
      <c r="O189" s="181">
        <f t="shared" ref="L189:T192" si="106">O190</f>
        <v>156622.31</v>
      </c>
      <c r="P189" s="181">
        <f t="shared" si="106"/>
        <v>0</v>
      </c>
      <c r="Q189" s="181">
        <f t="shared" si="106"/>
        <v>156622.31</v>
      </c>
      <c r="R189" s="181">
        <f t="shared" si="106"/>
        <v>4246.42</v>
      </c>
      <c r="S189" s="181">
        <f t="shared" si="106"/>
        <v>0</v>
      </c>
      <c r="T189" s="181">
        <f t="shared" si="106"/>
        <v>4246.42</v>
      </c>
    </row>
    <row r="190" spans="1:20" ht="25.5" x14ac:dyDescent="0.2">
      <c r="A190" s="177" t="s">
        <v>31</v>
      </c>
      <c r="B190" s="54" t="s">
        <v>107</v>
      </c>
      <c r="C190" s="70" t="s">
        <v>69</v>
      </c>
      <c r="D190" s="71" t="s">
        <v>73</v>
      </c>
      <c r="E190" s="59" t="s">
        <v>5</v>
      </c>
      <c r="F190" s="59" t="s">
        <v>131</v>
      </c>
      <c r="G190" s="59" t="s">
        <v>131</v>
      </c>
      <c r="H190" s="59" t="s">
        <v>131</v>
      </c>
      <c r="I190" s="59" t="s">
        <v>132</v>
      </c>
      <c r="J190" s="60" t="s">
        <v>131</v>
      </c>
      <c r="K190" s="262"/>
      <c r="L190" s="181">
        <f t="shared" si="106"/>
        <v>4288.3100000000004</v>
      </c>
      <c r="M190" s="181">
        <f t="shared" si="106"/>
        <v>0</v>
      </c>
      <c r="N190" s="181">
        <f t="shared" si="106"/>
        <v>4288.3100000000004</v>
      </c>
      <c r="O190" s="181">
        <f t="shared" si="106"/>
        <v>156622.31</v>
      </c>
      <c r="P190" s="181">
        <f t="shared" si="106"/>
        <v>0</v>
      </c>
      <c r="Q190" s="181">
        <f t="shared" si="106"/>
        <v>156622.31</v>
      </c>
      <c r="R190" s="181">
        <f t="shared" si="106"/>
        <v>4246.42</v>
      </c>
      <c r="S190" s="181">
        <f t="shared" si="106"/>
        <v>0</v>
      </c>
      <c r="T190" s="181">
        <f t="shared" si="106"/>
        <v>4246.42</v>
      </c>
    </row>
    <row r="191" spans="1:20" ht="69.75" customHeight="1" x14ac:dyDescent="0.2">
      <c r="A191" s="177" t="s">
        <v>280</v>
      </c>
      <c r="B191" s="54" t="s">
        <v>107</v>
      </c>
      <c r="C191" s="70" t="s">
        <v>69</v>
      </c>
      <c r="D191" s="71" t="s">
        <v>73</v>
      </c>
      <c r="E191" s="59" t="s">
        <v>5</v>
      </c>
      <c r="F191" s="59" t="s">
        <v>131</v>
      </c>
      <c r="G191" s="59" t="s">
        <v>131</v>
      </c>
      <c r="H191" s="59" t="s">
        <v>131</v>
      </c>
      <c r="I191" s="59" t="s">
        <v>187</v>
      </c>
      <c r="J191" s="60" t="s">
        <v>133</v>
      </c>
      <c r="K191" s="262"/>
      <c r="L191" s="181">
        <f t="shared" si="106"/>
        <v>4288.3100000000004</v>
      </c>
      <c r="M191" s="181">
        <f t="shared" si="106"/>
        <v>0</v>
      </c>
      <c r="N191" s="181">
        <f t="shared" si="106"/>
        <v>4288.3100000000004</v>
      </c>
      <c r="O191" s="181">
        <f t="shared" si="106"/>
        <v>156622.31</v>
      </c>
      <c r="P191" s="181">
        <f t="shared" si="106"/>
        <v>0</v>
      </c>
      <c r="Q191" s="181">
        <f t="shared" si="106"/>
        <v>156622.31</v>
      </c>
      <c r="R191" s="181">
        <f t="shared" si="106"/>
        <v>4246.42</v>
      </c>
      <c r="S191" s="181">
        <f t="shared" si="106"/>
        <v>0</v>
      </c>
      <c r="T191" s="181">
        <f t="shared" si="106"/>
        <v>4246.42</v>
      </c>
    </row>
    <row r="192" spans="1:20" ht="25.5" x14ac:dyDescent="0.2">
      <c r="A192" s="177" t="s">
        <v>52</v>
      </c>
      <c r="B192" s="54" t="s">
        <v>107</v>
      </c>
      <c r="C192" s="70" t="s">
        <v>69</v>
      </c>
      <c r="D192" s="71" t="s">
        <v>73</v>
      </c>
      <c r="E192" s="59" t="s">
        <v>5</v>
      </c>
      <c r="F192" s="59" t="s">
        <v>131</v>
      </c>
      <c r="G192" s="59" t="s">
        <v>131</v>
      </c>
      <c r="H192" s="59" t="s">
        <v>131</v>
      </c>
      <c r="I192" s="59" t="s">
        <v>187</v>
      </c>
      <c r="J192" s="60" t="s">
        <v>133</v>
      </c>
      <c r="K192" s="262" t="s">
        <v>53</v>
      </c>
      <c r="L192" s="181">
        <f t="shared" si="106"/>
        <v>4288.3100000000004</v>
      </c>
      <c r="M192" s="181">
        <f t="shared" si="106"/>
        <v>0</v>
      </c>
      <c r="N192" s="181">
        <f t="shared" si="106"/>
        <v>4288.3100000000004</v>
      </c>
      <c r="O192" s="181">
        <f t="shared" si="106"/>
        <v>156622.31</v>
      </c>
      <c r="P192" s="181">
        <f t="shared" si="106"/>
        <v>0</v>
      </c>
      <c r="Q192" s="181">
        <f t="shared" si="106"/>
        <v>156622.31</v>
      </c>
      <c r="R192" s="181">
        <f t="shared" si="106"/>
        <v>4246.42</v>
      </c>
      <c r="S192" s="181">
        <f t="shared" si="106"/>
        <v>0</v>
      </c>
      <c r="T192" s="181">
        <f t="shared" si="106"/>
        <v>4246.42</v>
      </c>
    </row>
    <row r="193" spans="1:20" ht="25.5" x14ac:dyDescent="0.2">
      <c r="A193" s="177" t="s">
        <v>54</v>
      </c>
      <c r="B193" s="54" t="s">
        <v>107</v>
      </c>
      <c r="C193" s="70" t="s">
        <v>69</v>
      </c>
      <c r="D193" s="71" t="s">
        <v>73</v>
      </c>
      <c r="E193" s="59" t="s">
        <v>5</v>
      </c>
      <c r="F193" s="59" t="s">
        <v>131</v>
      </c>
      <c r="G193" s="59" t="s">
        <v>131</v>
      </c>
      <c r="H193" s="59" t="s">
        <v>131</v>
      </c>
      <c r="I193" s="59" t="s">
        <v>187</v>
      </c>
      <c r="J193" s="60" t="s">
        <v>133</v>
      </c>
      <c r="K193" s="262" t="s">
        <v>55</v>
      </c>
      <c r="L193" s="181">
        <v>4288.3100000000004</v>
      </c>
      <c r="M193" s="181">
        <v>0</v>
      </c>
      <c r="N193" s="181">
        <v>4288.3100000000004</v>
      </c>
      <c r="O193" s="181">
        <v>156622.31</v>
      </c>
      <c r="P193" s="181">
        <v>0</v>
      </c>
      <c r="Q193" s="181">
        <v>156622.31</v>
      </c>
      <c r="R193" s="181">
        <v>4246.42</v>
      </c>
      <c r="S193" s="181">
        <v>0</v>
      </c>
      <c r="T193" s="181">
        <v>4246.42</v>
      </c>
    </row>
    <row r="194" spans="1:20" x14ac:dyDescent="0.2">
      <c r="A194" s="173" t="s">
        <v>98</v>
      </c>
      <c r="B194" s="54" t="s">
        <v>107</v>
      </c>
      <c r="C194" s="54" t="s">
        <v>69</v>
      </c>
      <c r="D194" s="55" t="s">
        <v>116</v>
      </c>
      <c r="E194" s="56"/>
      <c r="F194" s="56"/>
      <c r="G194" s="59"/>
      <c r="H194" s="59"/>
      <c r="I194" s="56"/>
      <c r="J194" s="69"/>
      <c r="K194" s="349"/>
      <c r="L194" s="209">
        <f>L195+L202</f>
        <v>39985507.770000003</v>
      </c>
      <c r="M194" s="209">
        <f>M195+M202</f>
        <v>0</v>
      </c>
      <c r="N194" s="209">
        <f>N195+N202</f>
        <v>39985507.770000003</v>
      </c>
      <c r="O194" s="209">
        <f t="shared" ref="O194:R194" si="107">O195+O202</f>
        <v>40427682.770000003</v>
      </c>
      <c r="P194" s="209">
        <f t="shared" ref="P194:Q194" si="108">P195+P202</f>
        <v>0</v>
      </c>
      <c r="Q194" s="209">
        <f t="shared" si="108"/>
        <v>40427682.770000003</v>
      </c>
      <c r="R194" s="209">
        <f t="shared" si="107"/>
        <v>40427682.770000003</v>
      </c>
      <c r="S194" s="209">
        <f t="shared" ref="S194:T194" si="109">S195+S202</f>
        <v>0</v>
      </c>
      <c r="T194" s="209">
        <f t="shared" si="109"/>
        <v>40427682.770000003</v>
      </c>
    </row>
    <row r="195" spans="1:20" ht="38.25" x14ac:dyDescent="0.2">
      <c r="A195" s="190" t="s">
        <v>353</v>
      </c>
      <c r="B195" s="352">
        <v>331</v>
      </c>
      <c r="C195" s="54" t="s">
        <v>69</v>
      </c>
      <c r="D195" s="55" t="s">
        <v>116</v>
      </c>
      <c r="E195" s="74" t="s">
        <v>74</v>
      </c>
      <c r="F195" s="74" t="s">
        <v>131</v>
      </c>
      <c r="G195" s="59" t="s">
        <v>131</v>
      </c>
      <c r="H195" s="59" t="s">
        <v>131</v>
      </c>
      <c r="I195" s="74" t="s">
        <v>132</v>
      </c>
      <c r="J195" s="60" t="s">
        <v>131</v>
      </c>
      <c r="K195" s="247"/>
      <c r="L195" s="181">
        <f t="shared" ref="L195:T196" si="110">L196</f>
        <v>0</v>
      </c>
      <c r="M195" s="181">
        <f t="shared" si="110"/>
        <v>0</v>
      </c>
      <c r="N195" s="181">
        <f t="shared" si="110"/>
        <v>0</v>
      </c>
      <c r="O195" s="181">
        <f t="shared" si="110"/>
        <v>10000</v>
      </c>
      <c r="P195" s="181">
        <f t="shared" si="110"/>
        <v>0</v>
      </c>
      <c r="Q195" s="181">
        <f t="shared" si="110"/>
        <v>10000</v>
      </c>
      <c r="R195" s="181">
        <f t="shared" si="110"/>
        <v>10000</v>
      </c>
      <c r="S195" s="181">
        <f t="shared" si="110"/>
        <v>0</v>
      </c>
      <c r="T195" s="181">
        <f t="shared" si="110"/>
        <v>10000</v>
      </c>
    </row>
    <row r="196" spans="1:20" ht="25.5" x14ac:dyDescent="0.2">
      <c r="A196" s="218" t="s">
        <v>354</v>
      </c>
      <c r="B196" s="352">
        <v>331</v>
      </c>
      <c r="C196" s="54" t="s">
        <v>69</v>
      </c>
      <c r="D196" s="55" t="s">
        <v>116</v>
      </c>
      <c r="E196" s="72" t="s">
        <v>74</v>
      </c>
      <c r="F196" s="72" t="s">
        <v>133</v>
      </c>
      <c r="G196" s="59" t="s">
        <v>131</v>
      </c>
      <c r="H196" s="59" t="s">
        <v>131</v>
      </c>
      <c r="I196" s="72" t="s">
        <v>132</v>
      </c>
      <c r="J196" s="60" t="s">
        <v>131</v>
      </c>
      <c r="K196" s="246"/>
      <c r="L196" s="188">
        <f t="shared" si="110"/>
        <v>0</v>
      </c>
      <c r="M196" s="188">
        <f t="shared" si="110"/>
        <v>0</v>
      </c>
      <c r="N196" s="188">
        <f t="shared" si="110"/>
        <v>0</v>
      </c>
      <c r="O196" s="188">
        <f t="shared" si="110"/>
        <v>10000</v>
      </c>
      <c r="P196" s="188">
        <f t="shared" si="110"/>
        <v>0</v>
      </c>
      <c r="Q196" s="188">
        <f t="shared" si="110"/>
        <v>10000</v>
      </c>
      <c r="R196" s="188">
        <f t="shared" si="110"/>
        <v>10000</v>
      </c>
      <c r="S196" s="188">
        <f t="shared" si="110"/>
        <v>0</v>
      </c>
      <c r="T196" s="188">
        <f t="shared" si="110"/>
        <v>10000</v>
      </c>
    </row>
    <row r="197" spans="1:20" x14ac:dyDescent="0.2">
      <c r="A197" s="218" t="s">
        <v>206</v>
      </c>
      <c r="B197" s="352">
        <v>331</v>
      </c>
      <c r="C197" s="54" t="s">
        <v>69</v>
      </c>
      <c r="D197" s="55" t="s">
        <v>116</v>
      </c>
      <c r="E197" s="72" t="s">
        <v>74</v>
      </c>
      <c r="F197" s="72" t="s">
        <v>133</v>
      </c>
      <c r="G197" s="59" t="s">
        <v>131</v>
      </c>
      <c r="H197" s="59" t="s">
        <v>131</v>
      </c>
      <c r="I197" s="72" t="s">
        <v>207</v>
      </c>
      <c r="J197" s="60" t="s">
        <v>131</v>
      </c>
      <c r="K197" s="246"/>
      <c r="L197" s="188">
        <f t="shared" ref="L197:T197" si="111">L198+L200</f>
        <v>0</v>
      </c>
      <c r="M197" s="188">
        <f t="shared" si="111"/>
        <v>0</v>
      </c>
      <c r="N197" s="188">
        <f t="shared" si="111"/>
        <v>0</v>
      </c>
      <c r="O197" s="188">
        <f t="shared" si="111"/>
        <v>10000</v>
      </c>
      <c r="P197" s="188">
        <f t="shared" si="111"/>
        <v>0</v>
      </c>
      <c r="Q197" s="188">
        <f t="shared" si="111"/>
        <v>10000</v>
      </c>
      <c r="R197" s="188">
        <f t="shared" si="111"/>
        <v>10000</v>
      </c>
      <c r="S197" s="188">
        <f t="shared" si="111"/>
        <v>0</v>
      </c>
      <c r="T197" s="188">
        <f t="shared" si="111"/>
        <v>10000</v>
      </c>
    </row>
    <row r="198" spans="1:20" ht="25.5" hidden="1" x14ac:dyDescent="0.2">
      <c r="A198" s="218" t="s">
        <v>52</v>
      </c>
      <c r="B198" s="352">
        <v>331</v>
      </c>
      <c r="C198" s="54" t="s">
        <v>69</v>
      </c>
      <c r="D198" s="55" t="s">
        <v>116</v>
      </c>
      <c r="E198" s="72" t="s">
        <v>74</v>
      </c>
      <c r="F198" s="72" t="s">
        <v>133</v>
      </c>
      <c r="G198" s="59" t="s">
        <v>131</v>
      </c>
      <c r="H198" s="59" t="s">
        <v>131</v>
      </c>
      <c r="I198" s="72" t="s">
        <v>207</v>
      </c>
      <c r="J198" s="60" t="s">
        <v>131</v>
      </c>
      <c r="K198" s="246" t="s">
        <v>53</v>
      </c>
      <c r="L198" s="188">
        <f t="shared" ref="L198:T198" si="112">L199</f>
        <v>0</v>
      </c>
      <c r="M198" s="188">
        <f t="shared" si="112"/>
        <v>0</v>
      </c>
      <c r="N198" s="188">
        <f t="shared" si="112"/>
        <v>0</v>
      </c>
      <c r="O198" s="188">
        <f t="shared" si="112"/>
        <v>0</v>
      </c>
      <c r="P198" s="188">
        <f t="shared" si="112"/>
        <v>0</v>
      </c>
      <c r="Q198" s="188">
        <f t="shared" si="112"/>
        <v>0</v>
      </c>
      <c r="R198" s="188">
        <f t="shared" si="112"/>
        <v>0</v>
      </c>
      <c r="S198" s="188">
        <f t="shared" si="112"/>
        <v>0</v>
      </c>
      <c r="T198" s="188">
        <f t="shared" si="112"/>
        <v>0</v>
      </c>
    </row>
    <row r="199" spans="1:20" ht="25.5" hidden="1" x14ac:dyDescent="0.2">
      <c r="A199" s="218" t="s">
        <v>54</v>
      </c>
      <c r="B199" s="352">
        <v>331</v>
      </c>
      <c r="C199" s="54" t="s">
        <v>69</v>
      </c>
      <c r="D199" s="55" t="s">
        <v>116</v>
      </c>
      <c r="E199" s="72" t="s">
        <v>74</v>
      </c>
      <c r="F199" s="72" t="s">
        <v>133</v>
      </c>
      <c r="G199" s="59" t="s">
        <v>131</v>
      </c>
      <c r="H199" s="59" t="s">
        <v>131</v>
      </c>
      <c r="I199" s="72" t="s">
        <v>207</v>
      </c>
      <c r="J199" s="60" t="s">
        <v>131</v>
      </c>
      <c r="K199" s="246" t="s">
        <v>55</v>
      </c>
      <c r="L199" s="188"/>
      <c r="M199" s="188"/>
      <c r="N199" s="188"/>
      <c r="O199" s="188">
        <v>0</v>
      </c>
      <c r="P199" s="188">
        <v>0</v>
      </c>
      <c r="Q199" s="188">
        <v>0</v>
      </c>
      <c r="R199" s="188">
        <v>0</v>
      </c>
      <c r="S199" s="188">
        <v>0</v>
      </c>
      <c r="T199" s="188">
        <v>0</v>
      </c>
    </row>
    <row r="200" spans="1:20" ht="17.25" customHeight="1" x14ac:dyDescent="0.2">
      <c r="A200" s="241" t="s">
        <v>149</v>
      </c>
      <c r="B200" s="352">
        <v>331</v>
      </c>
      <c r="C200" s="54" t="s">
        <v>69</v>
      </c>
      <c r="D200" s="55" t="s">
        <v>116</v>
      </c>
      <c r="E200" s="72" t="s">
        <v>74</v>
      </c>
      <c r="F200" s="72" t="s">
        <v>133</v>
      </c>
      <c r="G200" s="59" t="s">
        <v>131</v>
      </c>
      <c r="H200" s="59" t="s">
        <v>131</v>
      </c>
      <c r="I200" s="72" t="s">
        <v>207</v>
      </c>
      <c r="J200" s="60" t="s">
        <v>131</v>
      </c>
      <c r="K200" s="246" t="s">
        <v>57</v>
      </c>
      <c r="L200" s="188">
        <f t="shared" ref="L200:T200" si="113">L201</f>
        <v>0</v>
      </c>
      <c r="M200" s="188">
        <f t="shared" si="113"/>
        <v>0</v>
      </c>
      <c r="N200" s="188">
        <f t="shared" si="113"/>
        <v>0</v>
      </c>
      <c r="O200" s="188">
        <f t="shared" si="113"/>
        <v>10000</v>
      </c>
      <c r="P200" s="188">
        <f t="shared" si="113"/>
        <v>0</v>
      </c>
      <c r="Q200" s="188">
        <f t="shared" si="113"/>
        <v>10000</v>
      </c>
      <c r="R200" s="188">
        <f t="shared" si="113"/>
        <v>10000</v>
      </c>
      <c r="S200" s="188">
        <f t="shared" si="113"/>
        <v>0</v>
      </c>
      <c r="T200" s="188">
        <f t="shared" si="113"/>
        <v>10000</v>
      </c>
    </row>
    <row r="201" spans="1:20" x14ac:dyDescent="0.2">
      <c r="A201" s="177" t="s">
        <v>150</v>
      </c>
      <c r="B201" s="352">
        <v>331</v>
      </c>
      <c r="C201" s="54" t="s">
        <v>69</v>
      </c>
      <c r="D201" s="55" t="s">
        <v>116</v>
      </c>
      <c r="E201" s="72" t="s">
        <v>74</v>
      </c>
      <c r="F201" s="72" t="s">
        <v>133</v>
      </c>
      <c r="G201" s="59" t="s">
        <v>131</v>
      </c>
      <c r="H201" s="59" t="s">
        <v>131</v>
      </c>
      <c r="I201" s="72" t="s">
        <v>207</v>
      </c>
      <c r="J201" s="60" t="s">
        <v>131</v>
      </c>
      <c r="K201" s="246" t="s">
        <v>148</v>
      </c>
      <c r="L201" s="188">
        <v>0</v>
      </c>
      <c r="M201" s="188">
        <v>0</v>
      </c>
      <c r="N201" s="188">
        <v>0</v>
      </c>
      <c r="O201" s="188">
        <v>10000</v>
      </c>
      <c r="P201" s="188">
        <v>0</v>
      </c>
      <c r="Q201" s="188">
        <v>10000</v>
      </c>
      <c r="R201" s="188">
        <v>10000</v>
      </c>
      <c r="S201" s="188">
        <v>0</v>
      </c>
      <c r="T201" s="188">
        <v>10000</v>
      </c>
    </row>
    <row r="202" spans="1:20" ht="25.5" x14ac:dyDescent="0.2">
      <c r="A202" s="177" t="s">
        <v>46</v>
      </c>
      <c r="B202" s="54" t="s">
        <v>107</v>
      </c>
      <c r="C202" s="54" t="s">
        <v>69</v>
      </c>
      <c r="D202" s="55" t="s">
        <v>116</v>
      </c>
      <c r="E202" s="59" t="s">
        <v>7</v>
      </c>
      <c r="F202" s="59" t="s">
        <v>131</v>
      </c>
      <c r="G202" s="59" t="s">
        <v>131</v>
      </c>
      <c r="H202" s="59" t="s">
        <v>131</v>
      </c>
      <c r="I202" s="59" t="s">
        <v>132</v>
      </c>
      <c r="J202" s="60" t="s">
        <v>131</v>
      </c>
      <c r="K202" s="262"/>
      <c r="L202" s="209">
        <f>L203+L213+L225+L222</f>
        <v>39985507.770000003</v>
      </c>
      <c r="M202" s="209">
        <f>M203+M213+M225+M222</f>
        <v>0</v>
      </c>
      <c r="N202" s="209">
        <f>N203+N213+N225+N222</f>
        <v>39985507.770000003</v>
      </c>
      <c r="O202" s="209">
        <f t="shared" ref="O202:R202" si="114">O203+O213+O225+O222</f>
        <v>40417682.770000003</v>
      </c>
      <c r="P202" s="209">
        <f t="shared" ref="P202:Q202" si="115">P203+P213+P225+P222</f>
        <v>0</v>
      </c>
      <c r="Q202" s="209">
        <f t="shared" si="115"/>
        <v>40417682.770000003</v>
      </c>
      <c r="R202" s="209">
        <f t="shared" si="114"/>
        <v>40417682.770000003</v>
      </c>
      <c r="S202" s="209">
        <f t="shared" ref="S202:T202" si="116">S203+S213+S225+S222</f>
        <v>0</v>
      </c>
      <c r="T202" s="209">
        <f t="shared" si="116"/>
        <v>40417682.770000003</v>
      </c>
    </row>
    <row r="203" spans="1:20" ht="25.5" x14ac:dyDescent="0.2">
      <c r="A203" s="177" t="s">
        <v>51</v>
      </c>
      <c r="B203" s="54" t="s">
        <v>107</v>
      </c>
      <c r="C203" s="54" t="s">
        <v>69</v>
      </c>
      <c r="D203" s="55" t="s">
        <v>116</v>
      </c>
      <c r="E203" s="59" t="s">
        <v>7</v>
      </c>
      <c r="F203" s="59" t="s">
        <v>131</v>
      </c>
      <c r="G203" s="59" t="s">
        <v>131</v>
      </c>
      <c r="H203" s="59" t="s">
        <v>131</v>
      </c>
      <c r="I203" s="59" t="s">
        <v>13</v>
      </c>
      <c r="J203" s="60" t="s">
        <v>131</v>
      </c>
      <c r="K203" s="262"/>
      <c r="L203" s="181">
        <f t="shared" ref="L203:T203" si="117">L204+L206+L208</f>
        <v>39963601.280000001</v>
      </c>
      <c r="M203" s="181">
        <f t="shared" si="117"/>
        <v>0</v>
      </c>
      <c r="N203" s="181">
        <f t="shared" si="117"/>
        <v>39963601.280000001</v>
      </c>
      <c r="O203" s="181">
        <f t="shared" si="117"/>
        <v>39963601.280000001</v>
      </c>
      <c r="P203" s="181">
        <f t="shared" si="117"/>
        <v>0</v>
      </c>
      <c r="Q203" s="181">
        <f t="shared" si="117"/>
        <v>39963601.280000001</v>
      </c>
      <c r="R203" s="181">
        <f t="shared" si="117"/>
        <v>39963601.280000001</v>
      </c>
      <c r="S203" s="181">
        <f t="shared" si="117"/>
        <v>0</v>
      </c>
      <c r="T203" s="181">
        <f t="shared" si="117"/>
        <v>39963601.280000001</v>
      </c>
    </row>
    <row r="204" spans="1:20" ht="51" x14ac:dyDescent="0.2">
      <c r="A204" s="177" t="s">
        <v>67</v>
      </c>
      <c r="B204" s="54" t="s">
        <v>107</v>
      </c>
      <c r="C204" s="54" t="s">
        <v>69</v>
      </c>
      <c r="D204" s="55" t="s">
        <v>116</v>
      </c>
      <c r="E204" s="59" t="s">
        <v>7</v>
      </c>
      <c r="F204" s="59" t="s">
        <v>131</v>
      </c>
      <c r="G204" s="59" t="s">
        <v>131</v>
      </c>
      <c r="H204" s="59" t="s">
        <v>131</v>
      </c>
      <c r="I204" s="59" t="s">
        <v>13</v>
      </c>
      <c r="J204" s="60" t="s">
        <v>131</v>
      </c>
      <c r="K204" s="262">
        <v>100</v>
      </c>
      <c r="L204" s="181">
        <f t="shared" ref="L204:T204" si="118">L205</f>
        <v>27040758.48</v>
      </c>
      <c r="M204" s="181">
        <f t="shared" si="118"/>
        <v>0</v>
      </c>
      <c r="N204" s="181">
        <f t="shared" si="118"/>
        <v>27040758.48</v>
      </c>
      <c r="O204" s="181">
        <f t="shared" si="118"/>
        <v>27040758.48</v>
      </c>
      <c r="P204" s="181">
        <f t="shared" si="118"/>
        <v>0</v>
      </c>
      <c r="Q204" s="181">
        <f t="shared" si="118"/>
        <v>27040758.48</v>
      </c>
      <c r="R204" s="181">
        <f t="shared" si="118"/>
        <v>27040758.48</v>
      </c>
      <c r="S204" s="181">
        <f t="shared" si="118"/>
        <v>0</v>
      </c>
      <c r="T204" s="181">
        <f t="shared" si="118"/>
        <v>27040758.48</v>
      </c>
    </row>
    <row r="205" spans="1:20" x14ac:dyDescent="0.2">
      <c r="A205" s="177" t="s">
        <v>123</v>
      </c>
      <c r="B205" s="54" t="s">
        <v>107</v>
      </c>
      <c r="C205" s="54" t="s">
        <v>69</v>
      </c>
      <c r="D205" s="55" t="s">
        <v>116</v>
      </c>
      <c r="E205" s="59" t="s">
        <v>7</v>
      </c>
      <c r="F205" s="59" t="s">
        <v>131</v>
      </c>
      <c r="G205" s="59" t="s">
        <v>131</v>
      </c>
      <c r="H205" s="59" t="s">
        <v>131</v>
      </c>
      <c r="I205" s="59" t="s">
        <v>13</v>
      </c>
      <c r="J205" s="60" t="s">
        <v>131</v>
      </c>
      <c r="K205" s="262" t="s">
        <v>66</v>
      </c>
      <c r="L205" s="181">
        <v>27040758.48</v>
      </c>
      <c r="M205" s="181">
        <v>0</v>
      </c>
      <c r="N205" s="181">
        <v>27040758.48</v>
      </c>
      <c r="O205" s="181">
        <v>27040758.48</v>
      </c>
      <c r="P205" s="181">
        <v>0</v>
      </c>
      <c r="Q205" s="181">
        <v>27040758.48</v>
      </c>
      <c r="R205" s="181">
        <v>27040758.48</v>
      </c>
      <c r="S205" s="181">
        <v>0</v>
      </c>
      <c r="T205" s="181">
        <v>27040758.48</v>
      </c>
    </row>
    <row r="206" spans="1:20" ht="25.5" x14ac:dyDescent="0.2">
      <c r="A206" s="177" t="s">
        <v>52</v>
      </c>
      <c r="B206" s="54" t="s">
        <v>107</v>
      </c>
      <c r="C206" s="54" t="s">
        <v>69</v>
      </c>
      <c r="D206" s="55" t="s">
        <v>116</v>
      </c>
      <c r="E206" s="59" t="s">
        <v>7</v>
      </c>
      <c r="F206" s="59" t="s">
        <v>131</v>
      </c>
      <c r="G206" s="59" t="s">
        <v>131</v>
      </c>
      <c r="H206" s="59" t="s">
        <v>131</v>
      </c>
      <c r="I206" s="59" t="s">
        <v>13</v>
      </c>
      <c r="J206" s="60" t="s">
        <v>131</v>
      </c>
      <c r="K206" s="262">
        <v>200</v>
      </c>
      <c r="L206" s="181">
        <f t="shared" ref="L206:T206" si="119">L207</f>
        <v>12776563.800000001</v>
      </c>
      <c r="M206" s="181">
        <f t="shared" si="119"/>
        <v>0</v>
      </c>
      <c r="N206" s="181">
        <f t="shared" si="119"/>
        <v>12776563.800000001</v>
      </c>
      <c r="O206" s="181">
        <f t="shared" si="119"/>
        <v>12776563.800000001</v>
      </c>
      <c r="P206" s="181">
        <f t="shared" si="119"/>
        <v>0</v>
      </c>
      <c r="Q206" s="181">
        <f t="shared" si="119"/>
        <v>12776563.800000001</v>
      </c>
      <c r="R206" s="181">
        <f t="shared" si="119"/>
        <v>12776563.800000001</v>
      </c>
      <c r="S206" s="181">
        <f t="shared" si="119"/>
        <v>0</v>
      </c>
      <c r="T206" s="181">
        <f t="shared" si="119"/>
        <v>12776563.800000001</v>
      </c>
    </row>
    <row r="207" spans="1:20" ht="25.5" x14ac:dyDescent="0.2">
      <c r="A207" s="177" t="s">
        <v>54</v>
      </c>
      <c r="B207" s="54" t="s">
        <v>107</v>
      </c>
      <c r="C207" s="54" t="s">
        <v>69</v>
      </c>
      <c r="D207" s="55" t="s">
        <v>116</v>
      </c>
      <c r="E207" s="59" t="s">
        <v>7</v>
      </c>
      <c r="F207" s="59" t="s">
        <v>131</v>
      </c>
      <c r="G207" s="59" t="s">
        <v>131</v>
      </c>
      <c r="H207" s="59" t="s">
        <v>131</v>
      </c>
      <c r="I207" s="59" t="s">
        <v>13</v>
      </c>
      <c r="J207" s="60" t="s">
        <v>131</v>
      </c>
      <c r="K207" s="262">
        <v>240</v>
      </c>
      <c r="L207" s="181">
        <v>12776563.800000001</v>
      </c>
      <c r="M207" s="181">
        <v>0</v>
      </c>
      <c r="N207" s="181">
        <v>12776563.800000001</v>
      </c>
      <c r="O207" s="181">
        <v>12776563.800000001</v>
      </c>
      <c r="P207" s="181">
        <v>0</v>
      </c>
      <c r="Q207" s="181">
        <v>12776563.800000001</v>
      </c>
      <c r="R207" s="181">
        <v>12776563.800000001</v>
      </c>
      <c r="S207" s="181">
        <v>0</v>
      </c>
      <c r="T207" s="181">
        <v>12776563.800000001</v>
      </c>
    </row>
    <row r="208" spans="1:20" x14ac:dyDescent="0.2">
      <c r="A208" s="177" t="s">
        <v>62</v>
      </c>
      <c r="B208" s="54" t="s">
        <v>107</v>
      </c>
      <c r="C208" s="54" t="s">
        <v>69</v>
      </c>
      <c r="D208" s="55" t="s">
        <v>116</v>
      </c>
      <c r="E208" s="59" t="s">
        <v>7</v>
      </c>
      <c r="F208" s="59" t="s">
        <v>131</v>
      </c>
      <c r="G208" s="59" t="s">
        <v>131</v>
      </c>
      <c r="H208" s="59" t="s">
        <v>131</v>
      </c>
      <c r="I208" s="59" t="s">
        <v>13</v>
      </c>
      <c r="J208" s="60" t="s">
        <v>131</v>
      </c>
      <c r="K208" s="262">
        <v>800</v>
      </c>
      <c r="L208" s="181">
        <f t="shared" ref="L208:T208" si="120">L209</f>
        <v>146279</v>
      </c>
      <c r="M208" s="181">
        <f t="shared" si="120"/>
        <v>0</v>
      </c>
      <c r="N208" s="181">
        <f t="shared" si="120"/>
        <v>146279</v>
      </c>
      <c r="O208" s="181">
        <f t="shared" si="120"/>
        <v>146279</v>
      </c>
      <c r="P208" s="181">
        <f t="shared" si="120"/>
        <v>0</v>
      </c>
      <c r="Q208" s="181">
        <f t="shared" si="120"/>
        <v>146279</v>
      </c>
      <c r="R208" s="181">
        <f t="shared" si="120"/>
        <v>146279</v>
      </c>
      <c r="S208" s="181">
        <f t="shared" si="120"/>
        <v>0</v>
      </c>
      <c r="T208" s="181">
        <f t="shared" si="120"/>
        <v>146279</v>
      </c>
    </row>
    <row r="209" spans="1:20" x14ac:dyDescent="0.2">
      <c r="A209" s="177" t="s">
        <v>64</v>
      </c>
      <c r="B209" s="54" t="s">
        <v>107</v>
      </c>
      <c r="C209" s="54" t="s">
        <v>69</v>
      </c>
      <c r="D209" s="55" t="s">
        <v>116</v>
      </c>
      <c r="E209" s="59" t="s">
        <v>7</v>
      </c>
      <c r="F209" s="59" t="s">
        <v>131</v>
      </c>
      <c r="G209" s="59" t="s">
        <v>131</v>
      </c>
      <c r="H209" s="59" t="s">
        <v>131</v>
      </c>
      <c r="I209" s="59" t="s">
        <v>13</v>
      </c>
      <c r="J209" s="60" t="s">
        <v>131</v>
      </c>
      <c r="K209" s="262">
        <v>850</v>
      </c>
      <c r="L209" s="181">
        <v>146279</v>
      </c>
      <c r="M209" s="181">
        <v>0</v>
      </c>
      <c r="N209" s="181">
        <v>146279</v>
      </c>
      <c r="O209" s="181">
        <v>146279</v>
      </c>
      <c r="P209" s="181">
        <v>0</v>
      </c>
      <c r="Q209" s="181">
        <v>146279</v>
      </c>
      <c r="R209" s="181">
        <v>146279</v>
      </c>
      <c r="S209" s="181">
        <v>0</v>
      </c>
      <c r="T209" s="181">
        <v>146279</v>
      </c>
    </row>
    <row r="210" spans="1:20" ht="25.5" hidden="1" customHeight="1" x14ac:dyDescent="0.2">
      <c r="A210" s="218" t="s">
        <v>197</v>
      </c>
      <c r="B210" s="54" t="s">
        <v>107</v>
      </c>
      <c r="C210" s="54" t="s">
        <v>69</v>
      </c>
      <c r="D210" s="55" t="s">
        <v>116</v>
      </c>
      <c r="E210" s="59" t="s">
        <v>7</v>
      </c>
      <c r="F210" s="59" t="s">
        <v>131</v>
      </c>
      <c r="G210" s="59" t="s">
        <v>131</v>
      </c>
      <c r="H210" s="59" t="s">
        <v>131</v>
      </c>
      <c r="I210" s="72" t="s">
        <v>196</v>
      </c>
      <c r="J210" s="60" t="s">
        <v>131</v>
      </c>
      <c r="K210" s="283"/>
      <c r="L210" s="181">
        <f t="shared" ref="L210:T211" si="121">L211</f>
        <v>0</v>
      </c>
      <c r="M210" s="181">
        <f t="shared" si="121"/>
        <v>0</v>
      </c>
      <c r="N210" s="181">
        <f t="shared" si="121"/>
        <v>0</v>
      </c>
      <c r="O210" s="181">
        <f t="shared" si="121"/>
        <v>0</v>
      </c>
      <c r="P210" s="181">
        <f t="shared" si="121"/>
        <v>0</v>
      </c>
      <c r="Q210" s="181">
        <f t="shared" si="121"/>
        <v>0</v>
      </c>
      <c r="R210" s="181">
        <f t="shared" si="121"/>
        <v>0</v>
      </c>
      <c r="S210" s="181">
        <f t="shared" si="121"/>
        <v>0</v>
      </c>
      <c r="T210" s="181">
        <f t="shared" si="121"/>
        <v>0</v>
      </c>
    </row>
    <row r="211" spans="1:20" ht="12.75" hidden="1" customHeight="1" x14ac:dyDescent="0.2">
      <c r="A211" s="177" t="s">
        <v>62</v>
      </c>
      <c r="B211" s="54" t="s">
        <v>107</v>
      </c>
      <c r="C211" s="54" t="s">
        <v>69</v>
      </c>
      <c r="D211" s="55" t="s">
        <v>116</v>
      </c>
      <c r="E211" s="59" t="s">
        <v>7</v>
      </c>
      <c r="F211" s="59" t="s">
        <v>131</v>
      </c>
      <c r="G211" s="59" t="s">
        <v>131</v>
      </c>
      <c r="H211" s="59" t="s">
        <v>131</v>
      </c>
      <c r="I211" s="59" t="s">
        <v>196</v>
      </c>
      <c r="J211" s="60" t="s">
        <v>131</v>
      </c>
      <c r="K211" s="262" t="s">
        <v>63</v>
      </c>
      <c r="L211" s="181">
        <f t="shared" si="121"/>
        <v>0</v>
      </c>
      <c r="M211" s="181">
        <f t="shared" si="121"/>
        <v>0</v>
      </c>
      <c r="N211" s="181">
        <f t="shared" si="121"/>
        <v>0</v>
      </c>
      <c r="O211" s="181">
        <f t="shared" si="121"/>
        <v>0</v>
      </c>
      <c r="P211" s="181">
        <f t="shared" si="121"/>
        <v>0</v>
      </c>
      <c r="Q211" s="181">
        <f t="shared" si="121"/>
        <v>0</v>
      </c>
      <c r="R211" s="181">
        <f t="shared" si="121"/>
        <v>0</v>
      </c>
      <c r="S211" s="181">
        <f t="shared" si="121"/>
        <v>0</v>
      </c>
      <c r="T211" s="181">
        <f t="shared" si="121"/>
        <v>0</v>
      </c>
    </row>
    <row r="212" spans="1:20" ht="12.75" hidden="1" customHeight="1" x14ac:dyDescent="0.2">
      <c r="A212" s="177" t="s">
        <v>169</v>
      </c>
      <c r="B212" s="54" t="s">
        <v>107</v>
      </c>
      <c r="C212" s="54" t="s">
        <v>69</v>
      </c>
      <c r="D212" s="55" t="s">
        <v>116</v>
      </c>
      <c r="E212" s="59" t="s">
        <v>7</v>
      </c>
      <c r="F212" s="59" t="s">
        <v>131</v>
      </c>
      <c r="G212" s="59" t="s">
        <v>131</v>
      </c>
      <c r="H212" s="59" t="s">
        <v>131</v>
      </c>
      <c r="I212" s="59" t="s">
        <v>196</v>
      </c>
      <c r="J212" s="60" t="s">
        <v>131</v>
      </c>
      <c r="K212" s="262" t="s">
        <v>168</v>
      </c>
      <c r="L212" s="181">
        <v>0</v>
      </c>
      <c r="M212" s="181">
        <v>0</v>
      </c>
      <c r="N212" s="181">
        <v>0</v>
      </c>
      <c r="O212" s="181">
        <v>0</v>
      </c>
      <c r="P212" s="181">
        <v>0</v>
      </c>
      <c r="Q212" s="181">
        <v>0</v>
      </c>
      <c r="R212" s="181">
        <v>0</v>
      </c>
      <c r="S212" s="181">
        <v>0</v>
      </c>
      <c r="T212" s="181">
        <v>0</v>
      </c>
    </row>
    <row r="213" spans="1:20" ht="25.5" x14ac:dyDescent="0.2">
      <c r="A213" s="173" t="s">
        <v>47</v>
      </c>
      <c r="B213" s="54" t="s">
        <v>107</v>
      </c>
      <c r="C213" s="54" t="s">
        <v>69</v>
      </c>
      <c r="D213" s="55" t="s">
        <v>116</v>
      </c>
      <c r="E213" s="59" t="s">
        <v>7</v>
      </c>
      <c r="F213" s="59" t="s">
        <v>131</v>
      </c>
      <c r="G213" s="59" t="s">
        <v>131</v>
      </c>
      <c r="H213" s="59" t="s">
        <v>131</v>
      </c>
      <c r="I213" s="59" t="s">
        <v>16</v>
      </c>
      <c r="J213" s="60" t="s">
        <v>131</v>
      </c>
      <c r="K213" s="262"/>
      <c r="L213" s="181">
        <f t="shared" ref="L213:T213" si="122">L216+L214+L218+L220</f>
        <v>21906.489999999998</v>
      </c>
      <c r="M213" s="181">
        <f t="shared" si="122"/>
        <v>0</v>
      </c>
      <c r="N213" s="181">
        <f t="shared" si="122"/>
        <v>21906.489999999998</v>
      </c>
      <c r="O213" s="181">
        <f t="shared" si="122"/>
        <v>277481.49</v>
      </c>
      <c r="P213" s="181">
        <f t="shared" si="122"/>
        <v>0</v>
      </c>
      <c r="Q213" s="181">
        <f t="shared" si="122"/>
        <v>277481.49</v>
      </c>
      <c r="R213" s="181">
        <f t="shared" si="122"/>
        <v>277481.49</v>
      </c>
      <c r="S213" s="181">
        <f t="shared" si="122"/>
        <v>0</v>
      </c>
      <c r="T213" s="181">
        <f t="shared" si="122"/>
        <v>277481.49</v>
      </c>
    </row>
    <row r="214" spans="1:20" ht="51" hidden="1" x14ac:dyDescent="0.2">
      <c r="A214" s="177" t="s">
        <v>67</v>
      </c>
      <c r="B214" s="54" t="s">
        <v>107</v>
      </c>
      <c r="C214" s="54" t="s">
        <v>69</v>
      </c>
      <c r="D214" s="55" t="s">
        <v>116</v>
      </c>
      <c r="E214" s="59" t="s">
        <v>7</v>
      </c>
      <c r="F214" s="59" t="s">
        <v>131</v>
      </c>
      <c r="G214" s="59" t="s">
        <v>131</v>
      </c>
      <c r="H214" s="59" t="s">
        <v>131</v>
      </c>
      <c r="I214" s="59" t="s">
        <v>16</v>
      </c>
      <c r="J214" s="60" t="s">
        <v>131</v>
      </c>
      <c r="K214" s="262" t="s">
        <v>60</v>
      </c>
      <c r="L214" s="181">
        <f t="shared" ref="L214:T214" si="123">L215</f>
        <v>0</v>
      </c>
      <c r="M214" s="181">
        <f t="shared" si="123"/>
        <v>0</v>
      </c>
      <c r="N214" s="181">
        <f t="shared" si="123"/>
        <v>0</v>
      </c>
      <c r="O214" s="181">
        <f t="shared" si="123"/>
        <v>0</v>
      </c>
      <c r="P214" s="181">
        <f t="shared" si="123"/>
        <v>0</v>
      </c>
      <c r="Q214" s="181">
        <f t="shared" si="123"/>
        <v>0</v>
      </c>
      <c r="R214" s="181">
        <f t="shared" si="123"/>
        <v>0</v>
      </c>
      <c r="S214" s="181">
        <f t="shared" si="123"/>
        <v>0</v>
      </c>
      <c r="T214" s="181">
        <f t="shared" si="123"/>
        <v>0</v>
      </c>
    </row>
    <row r="215" spans="1:20" ht="25.5" hidden="1" x14ac:dyDescent="0.2">
      <c r="A215" s="177" t="s">
        <v>61</v>
      </c>
      <c r="B215" s="54" t="s">
        <v>107</v>
      </c>
      <c r="C215" s="54" t="s">
        <v>69</v>
      </c>
      <c r="D215" s="55" t="s">
        <v>116</v>
      </c>
      <c r="E215" s="59" t="s">
        <v>7</v>
      </c>
      <c r="F215" s="59" t="s">
        <v>131</v>
      </c>
      <c r="G215" s="59" t="s">
        <v>131</v>
      </c>
      <c r="H215" s="59" t="s">
        <v>131</v>
      </c>
      <c r="I215" s="59" t="s">
        <v>16</v>
      </c>
      <c r="J215" s="60" t="s">
        <v>131</v>
      </c>
      <c r="K215" s="262" t="s">
        <v>166</v>
      </c>
      <c r="L215" s="181">
        <v>0</v>
      </c>
      <c r="M215" s="181">
        <v>0</v>
      </c>
      <c r="N215" s="181">
        <v>0</v>
      </c>
      <c r="O215" s="181">
        <v>0</v>
      </c>
      <c r="P215" s="181">
        <v>0</v>
      </c>
      <c r="Q215" s="181">
        <v>0</v>
      </c>
      <c r="R215" s="181">
        <v>0</v>
      </c>
      <c r="S215" s="181">
        <v>0</v>
      </c>
      <c r="T215" s="181">
        <v>0</v>
      </c>
    </row>
    <row r="216" spans="1:20" ht="25.5" x14ac:dyDescent="0.2">
      <c r="A216" s="177" t="s">
        <v>52</v>
      </c>
      <c r="B216" s="54" t="s">
        <v>107</v>
      </c>
      <c r="C216" s="54" t="s">
        <v>69</v>
      </c>
      <c r="D216" s="55" t="s">
        <v>116</v>
      </c>
      <c r="E216" s="59" t="s">
        <v>7</v>
      </c>
      <c r="F216" s="59" t="s">
        <v>131</v>
      </c>
      <c r="G216" s="59" t="s">
        <v>131</v>
      </c>
      <c r="H216" s="59" t="s">
        <v>131</v>
      </c>
      <c r="I216" s="59" t="s">
        <v>16</v>
      </c>
      <c r="J216" s="60" t="s">
        <v>131</v>
      </c>
      <c r="K216" s="262">
        <v>200</v>
      </c>
      <c r="L216" s="181">
        <f t="shared" ref="L216:T216" si="124">L217</f>
        <v>21906.489999999998</v>
      </c>
      <c r="M216" s="181">
        <f t="shared" si="124"/>
        <v>0</v>
      </c>
      <c r="N216" s="181">
        <f t="shared" si="124"/>
        <v>21906.489999999998</v>
      </c>
      <c r="O216" s="181">
        <f t="shared" si="124"/>
        <v>202481.49</v>
      </c>
      <c r="P216" s="181">
        <f t="shared" si="124"/>
        <v>0</v>
      </c>
      <c r="Q216" s="181">
        <f t="shared" si="124"/>
        <v>202481.49</v>
      </c>
      <c r="R216" s="181">
        <f t="shared" si="124"/>
        <v>202481.49</v>
      </c>
      <c r="S216" s="181">
        <f t="shared" si="124"/>
        <v>0</v>
      </c>
      <c r="T216" s="181">
        <f t="shared" si="124"/>
        <v>202481.49</v>
      </c>
    </row>
    <row r="217" spans="1:20" ht="25.5" x14ac:dyDescent="0.2">
      <c r="A217" s="177" t="s">
        <v>54</v>
      </c>
      <c r="B217" s="55" t="s">
        <v>107</v>
      </c>
      <c r="C217" s="54" t="s">
        <v>69</v>
      </c>
      <c r="D217" s="55" t="s">
        <v>116</v>
      </c>
      <c r="E217" s="59" t="s">
        <v>7</v>
      </c>
      <c r="F217" s="59" t="s">
        <v>131</v>
      </c>
      <c r="G217" s="59" t="s">
        <v>131</v>
      </c>
      <c r="H217" s="59" t="s">
        <v>131</v>
      </c>
      <c r="I217" s="59" t="s">
        <v>16</v>
      </c>
      <c r="J217" s="60" t="s">
        <v>131</v>
      </c>
      <c r="K217" s="262">
        <v>240</v>
      </c>
      <c r="L217" s="181">
        <f>4167.99+17738.5</f>
        <v>21906.489999999998</v>
      </c>
      <c r="M217" s="181">
        <v>0</v>
      </c>
      <c r="N217" s="181">
        <f>4167.99+17738.5</f>
        <v>21906.489999999998</v>
      </c>
      <c r="O217" s="181">
        <f>78000+124481.49</f>
        <v>202481.49</v>
      </c>
      <c r="P217" s="181">
        <v>0</v>
      </c>
      <c r="Q217" s="181">
        <f>78000+124481.49</f>
        <v>202481.49</v>
      </c>
      <c r="R217" s="181">
        <f>78000+124481.49</f>
        <v>202481.49</v>
      </c>
      <c r="S217" s="181">
        <v>0</v>
      </c>
      <c r="T217" s="181">
        <f>78000+124481.49</f>
        <v>202481.49</v>
      </c>
    </row>
    <row r="218" spans="1:20" ht="18" hidden="1" customHeight="1" x14ac:dyDescent="0.2">
      <c r="A218" s="241" t="s">
        <v>149</v>
      </c>
      <c r="B218" s="55" t="s">
        <v>107</v>
      </c>
      <c r="C218" s="54" t="s">
        <v>69</v>
      </c>
      <c r="D218" s="55" t="s">
        <v>116</v>
      </c>
      <c r="E218" s="59" t="s">
        <v>7</v>
      </c>
      <c r="F218" s="59" t="s">
        <v>131</v>
      </c>
      <c r="G218" s="59" t="s">
        <v>131</v>
      </c>
      <c r="H218" s="59" t="s">
        <v>131</v>
      </c>
      <c r="I218" s="59" t="s">
        <v>16</v>
      </c>
      <c r="J218" s="60" t="s">
        <v>131</v>
      </c>
      <c r="K218" s="179" t="s">
        <v>57</v>
      </c>
      <c r="L218" s="181">
        <f t="shared" ref="L218:T218" si="125">L219</f>
        <v>0</v>
      </c>
      <c r="M218" s="181">
        <f t="shared" si="125"/>
        <v>0</v>
      </c>
      <c r="N218" s="181">
        <f t="shared" si="125"/>
        <v>0</v>
      </c>
      <c r="O218" s="181">
        <f t="shared" si="125"/>
        <v>0</v>
      </c>
      <c r="P218" s="181">
        <f t="shared" si="125"/>
        <v>0</v>
      </c>
      <c r="Q218" s="181">
        <f t="shared" si="125"/>
        <v>0</v>
      </c>
      <c r="R218" s="181">
        <f t="shared" si="125"/>
        <v>0</v>
      </c>
      <c r="S218" s="181">
        <f t="shared" si="125"/>
        <v>0</v>
      </c>
      <c r="T218" s="181">
        <f t="shared" si="125"/>
        <v>0</v>
      </c>
    </row>
    <row r="219" spans="1:20" hidden="1" x14ac:dyDescent="0.2">
      <c r="A219" s="177" t="s">
        <v>150</v>
      </c>
      <c r="B219" s="55" t="s">
        <v>107</v>
      </c>
      <c r="C219" s="54" t="s">
        <v>69</v>
      </c>
      <c r="D219" s="55" t="s">
        <v>116</v>
      </c>
      <c r="E219" s="59" t="s">
        <v>7</v>
      </c>
      <c r="F219" s="59" t="s">
        <v>131</v>
      </c>
      <c r="G219" s="59" t="s">
        <v>131</v>
      </c>
      <c r="H219" s="59" t="s">
        <v>131</v>
      </c>
      <c r="I219" s="59" t="s">
        <v>16</v>
      </c>
      <c r="J219" s="60" t="s">
        <v>131</v>
      </c>
      <c r="K219" s="179" t="s">
        <v>148</v>
      </c>
      <c r="L219" s="181">
        <v>0</v>
      </c>
      <c r="M219" s="181">
        <v>0</v>
      </c>
      <c r="N219" s="181">
        <v>0</v>
      </c>
      <c r="O219" s="181">
        <v>0</v>
      </c>
      <c r="P219" s="181">
        <v>0</v>
      </c>
      <c r="Q219" s="181">
        <v>0</v>
      </c>
      <c r="R219" s="182">
        <v>0</v>
      </c>
      <c r="S219" s="182">
        <v>0</v>
      </c>
      <c r="T219" s="182">
        <v>0</v>
      </c>
    </row>
    <row r="220" spans="1:20" x14ac:dyDescent="0.2">
      <c r="A220" s="177" t="s">
        <v>62</v>
      </c>
      <c r="B220" s="55" t="s">
        <v>107</v>
      </c>
      <c r="C220" s="54" t="s">
        <v>69</v>
      </c>
      <c r="D220" s="55" t="s">
        <v>116</v>
      </c>
      <c r="E220" s="59" t="s">
        <v>7</v>
      </c>
      <c r="F220" s="59" t="s">
        <v>131</v>
      </c>
      <c r="G220" s="59" t="s">
        <v>131</v>
      </c>
      <c r="H220" s="59" t="s">
        <v>131</v>
      </c>
      <c r="I220" s="59" t="s">
        <v>16</v>
      </c>
      <c r="J220" s="60" t="s">
        <v>131</v>
      </c>
      <c r="K220" s="179" t="s">
        <v>63</v>
      </c>
      <c r="L220" s="181">
        <f t="shared" ref="L220:T220" si="126">L221</f>
        <v>0</v>
      </c>
      <c r="M220" s="181">
        <f t="shared" si="126"/>
        <v>0</v>
      </c>
      <c r="N220" s="181">
        <f t="shared" si="126"/>
        <v>0</v>
      </c>
      <c r="O220" s="181">
        <f t="shared" si="126"/>
        <v>75000</v>
      </c>
      <c r="P220" s="181">
        <f t="shared" si="126"/>
        <v>0</v>
      </c>
      <c r="Q220" s="181">
        <f t="shared" si="126"/>
        <v>75000</v>
      </c>
      <c r="R220" s="182">
        <f t="shared" si="126"/>
        <v>75000</v>
      </c>
      <c r="S220" s="182">
        <f t="shared" si="126"/>
        <v>0</v>
      </c>
      <c r="T220" s="182">
        <f t="shared" si="126"/>
        <v>75000</v>
      </c>
    </row>
    <row r="221" spans="1:20" x14ac:dyDescent="0.2">
      <c r="A221" s="177" t="s">
        <v>64</v>
      </c>
      <c r="B221" s="55" t="s">
        <v>107</v>
      </c>
      <c r="C221" s="54" t="s">
        <v>69</v>
      </c>
      <c r="D221" s="55" t="s">
        <v>116</v>
      </c>
      <c r="E221" s="59" t="s">
        <v>7</v>
      </c>
      <c r="F221" s="59" t="s">
        <v>131</v>
      </c>
      <c r="G221" s="59" t="s">
        <v>131</v>
      </c>
      <c r="H221" s="59" t="s">
        <v>131</v>
      </c>
      <c r="I221" s="59" t="s">
        <v>16</v>
      </c>
      <c r="J221" s="60" t="s">
        <v>131</v>
      </c>
      <c r="K221" s="179" t="s">
        <v>65</v>
      </c>
      <c r="L221" s="181">
        <v>0</v>
      </c>
      <c r="M221" s="181">
        <v>0</v>
      </c>
      <c r="N221" s="181">
        <v>0</v>
      </c>
      <c r="O221" s="181">
        <v>75000</v>
      </c>
      <c r="P221" s="181">
        <v>0</v>
      </c>
      <c r="Q221" s="181">
        <v>75000</v>
      </c>
      <c r="R221" s="182">
        <v>75000</v>
      </c>
      <c r="S221" s="182">
        <v>0</v>
      </c>
      <c r="T221" s="182">
        <v>75000</v>
      </c>
    </row>
    <row r="222" spans="1:20" hidden="1" x14ac:dyDescent="0.2">
      <c r="A222" s="218" t="s">
        <v>386</v>
      </c>
      <c r="B222" s="55" t="s">
        <v>107</v>
      </c>
      <c r="C222" s="55" t="s">
        <v>69</v>
      </c>
      <c r="D222" s="54" t="s">
        <v>116</v>
      </c>
      <c r="E222" s="91" t="s">
        <v>7</v>
      </c>
      <c r="F222" s="59" t="s">
        <v>131</v>
      </c>
      <c r="G222" s="59" t="s">
        <v>131</v>
      </c>
      <c r="H222" s="59" t="s">
        <v>131</v>
      </c>
      <c r="I222" s="59" t="s">
        <v>387</v>
      </c>
      <c r="J222" s="60" t="s">
        <v>131</v>
      </c>
      <c r="K222" s="179"/>
      <c r="L222" s="181">
        <f t="shared" ref="L222:T223" si="127">L223</f>
        <v>0</v>
      </c>
      <c r="M222" s="181">
        <f t="shared" si="127"/>
        <v>0</v>
      </c>
      <c r="N222" s="181">
        <f t="shared" si="127"/>
        <v>0</v>
      </c>
      <c r="O222" s="181">
        <f t="shared" si="127"/>
        <v>0</v>
      </c>
      <c r="P222" s="181">
        <f t="shared" si="127"/>
        <v>0</v>
      </c>
      <c r="Q222" s="181">
        <f t="shared" si="127"/>
        <v>0</v>
      </c>
      <c r="R222" s="182">
        <f t="shared" si="127"/>
        <v>0</v>
      </c>
      <c r="S222" s="182">
        <f t="shared" si="127"/>
        <v>0</v>
      </c>
      <c r="T222" s="182">
        <f t="shared" si="127"/>
        <v>0</v>
      </c>
    </row>
    <row r="223" spans="1:20" hidden="1" x14ac:dyDescent="0.2">
      <c r="A223" s="177" t="s">
        <v>62</v>
      </c>
      <c r="B223" s="55" t="s">
        <v>107</v>
      </c>
      <c r="C223" s="55" t="s">
        <v>69</v>
      </c>
      <c r="D223" s="54" t="s">
        <v>116</v>
      </c>
      <c r="E223" s="91" t="s">
        <v>7</v>
      </c>
      <c r="F223" s="59" t="s">
        <v>131</v>
      </c>
      <c r="G223" s="59" t="s">
        <v>131</v>
      </c>
      <c r="H223" s="59" t="s">
        <v>131</v>
      </c>
      <c r="I223" s="59" t="s">
        <v>387</v>
      </c>
      <c r="J223" s="60" t="s">
        <v>131</v>
      </c>
      <c r="K223" s="179" t="s">
        <v>63</v>
      </c>
      <c r="L223" s="181">
        <f t="shared" si="127"/>
        <v>0</v>
      </c>
      <c r="M223" s="181">
        <f t="shared" si="127"/>
        <v>0</v>
      </c>
      <c r="N223" s="181">
        <f t="shared" si="127"/>
        <v>0</v>
      </c>
      <c r="O223" s="181">
        <f t="shared" si="127"/>
        <v>0</v>
      </c>
      <c r="P223" s="181">
        <f t="shared" si="127"/>
        <v>0</v>
      </c>
      <c r="Q223" s="181">
        <f t="shared" si="127"/>
        <v>0</v>
      </c>
      <c r="R223" s="182">
        <f t="shared" si="127"/>
        <v>0</v>
      </c>
      <c r="S223" s="182">
        <f t="shared" si="127"/>
        <v>0</v>
      </c>
      <c r="T223" s="182">
        <f t="shared" si="127"/>
        <v>0</v>
      </c>
    </row>
    <row r="224" spans="1:20" hidden="1" x14ac:dyDescent="0.2">
      <c r="A224" s="177" t="s">
        <v>64</v>
      </c>
      <c r="B224" s="55" t="s">
        <v>107</v>
      </c>
      <c r="C224" s="55" t="s">
        <v>69</v>
      </c>
      <c r="D224" s="54" t="s">
        <v>116</v>
      </c>
      <c r="E224" s="91" t="s">
        <v>7</v>
      </c>
      <c r="F224" s="59" t="s">
        <v>131</v>
      </c>
      <c r="G224" s="59" t="s">
        <v>131</v>
      </c>
      <c r="H224" s="59" t="s">
        <v>131</v>
      </c>
      <c r="I224" s="59" t="s">
        <v>387</v>
      </c>
      <c r="J224" s="60" t="s">
        <v>131</v>
      </c>
      <c r="K224" s="179" t="s">
        <v>65</v>
      </c>
      <c r="L224" s="181">
        <v>0</v>
      </c>
      <c r="M224" s="181">
        <v>0</v>
      </c>
      <c r="N224" s="181">
        <v>0</v>
      </c>
      <c r="O224" s="181">
        <v>0</v>
      </c>
      <c r="P224" s="181">
        <v>0</v>
      </c>
      <c r="Q224" s="181">
        <v>0</v>
      </c>
      <c r="R224" s="182">
        <v>0</v>
      </c>
      <c r="S224" s="182">
        <v>0</v>
      </c>
      <c r="T224" s="182">
        <v>0</v>
      </c>
    </row>
    <row r="225" spans="1:20" x14ac:dyDescent="0.2">
      <c r="A225" s="173" t="s">
        <v>48</v>
      </c>
      <c r="B225" s="55" t="s">
        <v>107</v>
      </c>
      <c r="C225" s="54" t="s">
        <v>69</v>
      </c>
      <c r="D225" s="55" t="s">
        <v>116</v>
      </c>
      <c r="E225" s="59" t="s">
        <v>7</v>
      </c>
      <c r="F225" s="59" t="s">
        <v>131</v>
      </c>
      <c r="G225" s="59" t="s">
        <v>131</v>
      </c>
      <c r="H225" s="59" t="s">
        <v>131</v>
      </c>
      <c r="I225" s="59" t="s">
        <v>8</v>
      </c>
      <c r="J225" s="60" t="s">
        <v>131</v>
      </c>
      <c r="K225" s="179"/>
      <c r="L225" s="181">
        <f t="shared" ref="L225:T226" si="128">L226</f>
        <v>0</v>
      </c>
      <c r="M225" s="181">
        <f t="shared" si="128"/>
        <v>0</v>
      </c>
      <c r="N225" s="181">
        <f t="shared" si="128"/>
        <v>0</v>
      </c>
      <c r="O225" s="181">
        <f t="shared" si="128"/>
        <v>176600</v>
      </c>
      <c r="P225" s="181">
        <f t="shared" si="128"/>
        <v>0</v>
      </c>
      <c r="Q225" s="181">
        <f t="shared" si="128"/>
        <v>176600</v>
      </c>
      <c r="R225" s="182">
        <f t="shared" si="128"/>
        <v>176600</v>
      </c>
      <c r="S225" s="182">
        <f t="shared" si="128"/>
        <v>0</v>
      </c>
      <c r="T225" s="182">
        <f t="shared" si="128"/>
        <v>176600</v>
      </c>
    </row>
    <row r="226" spans="1:20" ht="25.5" x14ac:dyDescent="0.2">
      <c r="A226" s="177" t="s">
        <v>52</v>
      </c>
      <c r="B226" s="55" t="s">
        <v>107</v>
      </c>
      <c r="C226" s="54" t="s">
        <v>69</v>
      </c>
      <c r="D226" s="55" t="s">
        <v>116</v>
      </c>
      <c r="E226" s="59" t="s">
        <v>7</v>
      </c>
      <c r="F226" s="59" t="s">
        <v>131</v>
      </c>
      <c r="G226" s="59" t="s">
        <v>131</v>
      </c>
      <c r="H226" s="59" t="s">
        <v>131</v>
      </c>
      <c r="I226" s="59" t="s">
        <v>8</v>
      </c>
      <c r="J226" s="60" t="s">
        <v>131</v>
      </c>
      <c r="K226" s="179">
        <v>200</v>
      </c>
      <c r="L226" s="181">
        <f t="shared" si="128"/>
        <v>0</v>
      </c>
      <c r="M226" s="181">
        <f t="shared" si="128"/>
        <v>0</v>
      </c>
      <c r="N226" s="181">
        <f t="shared" si="128"/>
        <v>0</v>
      </c>
      <c r="O226" s="181">
        <f t="shared" si="128"/>
        <v>176600</v>
      </c>
      <c r="P226" s="181">
        <f t="shared" si="128"/>
        <v>0</v>
      </c>
      <c r="Q226" s="181">
        <f t="shared" si="128"/>
        <v>176600</v>
      </c>
      <c r="R226" s="181">
        <f t="shared" si="128"/>
        <v>176600</v>
      </c>
      <c r="S226" s="181">
        <f t="shared" si="128"/>
        <v>0</v>
      </c>
      <c r="T226" s="181">
        <f t="shared" si="128"/>
        <v>176600</v>
      </c>
    </row>
    <row r="227" spans="1:20" ht="25.5" x14ac:dyDescent="0.2">
      <c r="A227" s="177" t="s">
        <v>54</v>
      </c>
      <c r="B227" s="54" t="s">
        <v>107</v>
      </c>
      <c r="C227" s="54" t="s">
        <v>69</v>
      </c>
      <c r="D227" s="55" t="s">
        <v>116</v>
      </c>
      <c r="E227" s="59" t="s">
        <v>7</v>
      </c>
      <c r="F227" s="59" t="s">
        <v>131</v>
      </c>
      <c r="G227" s="59" t="s">
        <v>131</v>
      </c>
      <c r="H227" s="59" t="s">
        <v>131</v>
      </c>
      <c r="I227" s="59" t="s">
        <v>8</v>
      </c>
      <c r="J227" s="60" t="s">
        <v>131</v>
      </c>
      <c r="K227" s="179">
        <v>240</v>
      </c>
      <c r="L227" s="181">
        <v>0</v>
      </c>
      <c r="M227" s="181">
        <v>0</v>
      </c>
      <c r="N227" s="181">
        <v>0</v>
      </c>
      <c r="O227" s="181">
        <v>176600</v>
      </c>
      <c r="P227" s="181">
        <v>0</v>
      </c>
      <c r="Q227" s="181">
        <v>176600</v>
      </c>
      <c r="R227" s="181">
        <v>176600</v>
      </c>
      <c r="S227" s="181">
        <v>0</v>
      </c>
      <c r="T227" s="181">
        <v>176600</v>
      </c>
    </row>
    <row r="228" spans="1:20" ht="35.25" customHeight="1" x14ac:dyDescent="0.2">
      <c r="A228" s="177" t="s">
        <v>85</v>
      </c>
      <c r="B228" s="54" t="s">
        <v>107</v>
      </c>
      <c r="C228" s="54" t="s">
        <v>72</v>
      </c>
      <c r="D228" s="55"/>
      <c r="E228" s="59"/>
      <c r="F228" s="59"/>
      <c r="G228" s="59"/>
      <c r="H228" s="59"/>
      <c r="I228" s="59"/>
      <c r="J228" s="60"/>
      <c r="K228" s="262"/>
      <c r="L228" s="181">
        <f t="shared" ref="L228:T228" si="129">L229</f>
        <v>271700</v>
      </c>
      <c r="M228" s="181">
        <f t="shared" si="129"/>
        <v>0</v>
      </c>
      <c r="N228" s="181">
        <f t="shared" si="129"/>
        <v>271700</v>
      </c>
      <c r="O228" s="181">
        <f t="shared" si="129"/>
        <v>1716000</v>
      </c>
      <c r="P228" s="181">
        <f t="shared" si="129"/>
        <v>0</v>
      </c>
      <c r="Q228" s="181">
        <f t="shared" si="129"/>
        <v>1716000</v>
      </c>
      <c r="R228" s="181">
        <f t="shared" si="129"/>
        <v>1709000</v>
      </c>
      <c r="S228" s="181">
        <f t="shared" si="129"/>
        <v>0</v>
      </c>
      <c r="T228" s="181">
        <f t="shared" si="129"/>
        <v>1709000</v>
      </c>
    </row>
    <row r="229" spans="1:20" ht="25.5" x14ac:dyDescent="0.2">
      <c r="A229" s="173" t="s">
        <v>220</v>
      </c>
      <c r="B229" s="54" t="s">
        <v>107</v>
      </c>
      <c r="C229" s="70" t="s">
        <v>72</v>
      </c>
      <c r="D229" s="71" t="s">
        <v>88</v>
      </c>
      <c r="E229" s="59"/>
      <c r="F229" s="59"/>
      <c r="G229" s="59"/>
      <c r="H229" s="59"/>
      <c r="I229" s="59"/>
      <c r="J229" s="60"/>
      <c r="K229" s="262"/>
      <c r="L229" s="181">
        <f t="shared" ref="L229:N230" si="130">L230</f>
        <v>271700</v>
      </c>
      <c r="M229" s="181">
        <f t="shared" si="130"/>
        <v>0</v>
      </c>
      <c r="N229" s="181">
        <f t="shared" si="130"/>
        <v>271700</v>
      </c>
      <c r="O229" s="181">
        <f t="shared" ref="L229:T232" si="131">O230</f>
        <v>1716000</v>
      </c>
      <c r="P229" s="181">
        <f t="shared" si="131"/>
        <v>0</v>
      </c>
      <c r="Q229" s="181">
        <f t="shared" si="131"/>
        <v>1716000</v>
      </c>
      <c r="R229" s="181">
        <f t="shared" si="131"/>
        <v>1709000</v>
      </c>
      <c r="S229" s="181">
        <f t="shared" si="131"/>
        <v>0</v>
      </c>
      <c r="T229" s="181">
        <f t="shared" si="131"/>
        <v>1709000</v>
      </c>
    </row>
    <row r="230" spans="1:20" ht="60.75" customHeight="1" x14ac:dyDescent="0.2">
      <c r="A230" s="177" t="s">
        <v>328</v>
      </c>
      <c r="B230" s="54" t="s">
        <v>107</v>
      </c>
      <c r="C230" s="70" t="s">
        <v>72</v>
      </c>
      <c r="D230" s="71" t="s">
        <v>88</v>
      </c>
      <c r="E230" s="59" t="s">
        <v>241</v>
      </c>
      <c r="F230" s="59" t="s">
        <v>131</v>
      </c>
      <c r="G230" s="59" t="s">
        <v>131</v>
      </c>
      <c r="H230" s="59" t="s">
        <v>131</v>
      </c>
      <c r="I230" s="59" t="s">
        <v>132</v>
      </c>
      <c r="J230" s="60" t="s">
        <v>131</v>
      </c>
      <c r="K230" s="262"/>
      <c r="L230" s="181">
        <f t="shared" si="130"/>
        <v>271700</v>
      </c>
      <c r="M230" s="181">
        <f t="shared" si="130"/>
        <v>0</v>
      </c>
      <c r="N230" s="181">
        <f t="shared" si="130"/>
        <v>271700</v>
      </c>
      <c r="O230" s="181">
        <f t="shared" si="131"/>
        <v>1716000</v>
      </c>
      <c r="P230" s="181">
        <f t="shared" si="131"/>
        <v>0</v>
      </c>
      <c r="Q230" s="181">
        <f t="shared" si="131"/>
        <v>1716000</v>
      </c>
      <c r="R230" s="181">
        <f t="shared" si="131"/>
        <v>1709000</v>
      </c>
      <c r="S230" s="181">
        <f t="shared" si="131"/>
        <v>0</v>
      </c>
      <c r="T230" s="181">
        <f t="shared" si="131"/>
        <v>1709000</v>
      </c>
    </row>
    <row r="231" spans="1:20" ht="25.5" x14ac:dyDescent="0.2">
      <c r="A231" s="177" t="s">
        <v>242</v>
      </c>
      <c r="B231" s="54" t="s">
        <v>107</v>
      </c>
      <c r="C231" s="70" t="s">
        <v>72</v>
      </c>
      <c r="D231" s="71" t="s">
        <v>88</v>
      </c>
      <c r="E231" s="59" t="s">
        <v>241</v>
      </c>
      <c r="F231" s="59" t="s">
        <v>131</v>
      </c>
      <c r="G231" s="59" t="s">
        <v>131</v>
      </c>
      <c r="H231" s="59" t="s">
        <v>131</v>
      </c>
      <c r="I231" s="59" t="s">
        <v>191</v>
      </c>
      <c r="J231" s="60" t="s">
        <v>131</v>
      </c>
      <c r="K231" s="262"/>
      <c r="L231" s="181">
        <f t="shared" si="131"/>
        <v>271700</v>
      </c>
      <c r="M231" s="181">
        <f t="shared" si="131"/>
        <v>0</v>
      </c>
      <c r="N231" s="181">
        <f t="shared" si="131"/>
        <v>271700</v>
      </c>
      <c r="O231" s="181">
        <f t="shared" si="131"/>
        <v>1716000</v>
      </c>
      <c r="P231" s="181">
        <f t="shared" si="131"/>
        <v>0</v>
      </c>
      <c r="Q231" s="181">
        <f t="shared" si="131"/>
        <v>1716000</v>
      </c>
      <c r="R231" s="181">
        <f t="shared" si="131"/>
        <v>1709000</v>
      </c>
      <c r="S231" s="181">
        <f t="shared" si="131"/>
        <v>0</v>
      </c>
      <c r="T231" s="181">
        <f t="shared" si="131"/>
        <v>1709000</v>
      </c>
    </row>
    <row r="232" spans="1:20" ht="25.5" x14ac:dyDescent="0.2">
      <c r="A232" s="177" t="s">
        <v>52</v>
      </c>
      <c r="B232" s="54" t="s">
        <v>107</v>
      </c>
      <c r="C232" s="70" t="s">
        <v>72</v>
      </c>
      <c r="D232" s="71" t="s">
        <v>88</v>
      </c>
      <c r="E232" s="59" t="s">
        <v>241</v>
      </c>
      <c r="F232" s="59" t="s">
        <v>131</v>
      </c>
      <c r="G232" s="59" t="s">
        <v>131</v>
      </c>
      <c r="H232" s="59" t="s">
        <v>131</v>
      </c>
      <c r="I232" s="59" t="s">
        <v>191</v>
      </c>
      <c r="J232" s="60" t="s">
        <v>131</v>
      </c>
      <c r="K232" s="262" t="s">
        <v>53</v>
      </c>
      <c r="L232" s="181">
        <f t="shared" si="131"/>
        <v>271700</v>
      </c>
      <c r="M232" s="181">
        <f t="shared" si="131"/>
        <v>0</v>
      </c>
      <c r="N232" s="181">
        <f t="shared" si="131"/>
        <v>271700</v>
      </c>
      <c r="O232" s="181">
        <f t="shared" ref="O232:T232" si="132">O233</f>
        <v>1716000</v>
      </c>
      <c r="P232" s="181">
        <f t="shared" si="132"/>
        <v>0</v>
      </c>
      <c r="Q232" s="181">
        <f t="shared" si="132"/>
        <v>1716000</v>
      </c>
      <c r="R232" s="181">
        <f t="shared" si="132"/>
        <v>1709000</v>
      </c>
      <c r="S232" s="181">
        <f t="shared" si="132"/>
        <v>0</v>
      </c>
      <c r="T232" s="181">
        <f t="shared" si="132"/>
        <v>1709000</v>
      </c>
    </row>
    <row r="233" spans="1:20" ht="25.5" x14ac:dyDescent="0.2">
      <c r="A233" s="177" t="s">
        <v>54</v>
      </c>
      <c r="B233" s="54" t="s">
        <v>107</v>
      </c>
      <c r="C233" s="70" t="s">
        <v>72</v>
      </c>
      <c r="D233" s="71" t="s">
        <v>88</v>
      </c>
      <c r="E233" s="59" t="s">
        <v>241</v>
      </c>
      <c r="F233" s="59" t="s">
        <v>131</v>
      </c>
      <c r="G233" s="59" t="s">
        <v>131</v>
      </c>
      <c r="H233" s="59" t="s">
        <v>131</v>
      </c>
      <c r="I233" s="59" t="s">
        <v>191</v>
      </c>
      <c r="J233" s="60" t="s">
        <v>131</v>
      </c>
      <c r="K233" s="262" t="s">
        <v>55</v>
      </c>
      <c r="L233" s="175">
        <f>271700-100000+100000</f>
        <v>271700</v>
      </c>
      <c r="M233" s="175">
        <v>0</v>
      </c>
      <c r="N233" s="175">
        <f>271700-100000+100000</f>
        <v>271700</v>
      </c>
      <c r="O233" s="175">
        <v>1716000</v>
      </c>
      <c r="P233" s="175">
        <v>0</v>
      </c>
      <c r="Q233" s="175">
        <v>1716000</v>
      </c>
      <c r="R233" s="175">
        <v>1709000</v>
      </c>
      <c r="S233" s="175">
        <v>0</v>
      </c>
      <c r="T233" s="175">
        <v>1709000</v>
      </c>
    </row>
    <row r="234" spans="1:20" x14ac:dyDescent="0.2">
      <c r="A234" s="173" t="s">
        <v>87</v>
      </c>
      <c r="B234" s="54" t="s">
        <v>107</v>
      </c>
      <c r="C234" s="54" t="s">
        <v>71</v>
      </c>
      <c r="D234" s="55"/>
      <c r="E234" s="56"/>
      <c r="F234" s="56"/>
      <c r="G234" s="59"/>
      <c r="H234" s="59"/>
      <c r="I234" s="56"/>
      <c r="J234" s="60"/>
      <c r="K234" s="349"/>
      <c r="L234" s="209">
        <f t="shared" ref="L234:T234" si="133">L235+L259+L274+L242</f>
        <v>45957444.399999999</v>
      </c>
      <c r="M234" s="209">
        <f t="shared" si="133"/>
        <v>-501500</v>
      </c>
      <c r="N234" s="209">
        <f t="shared" si="133"/>
        <v>45455944.399999999</v>
      </c>
      <c r="O234" s="209">
        <f t="shared" si="133"/>
        <v>48428834.450000003</v>
      </c>
      <c r="P234" s="209">
        <f t="shared" si="133"/>
        <v>0</v>
      </c>
      <c r="Q234" s="209">
        <f t="shared" si="133"/>
        <v>48428834.450000003</v>
      </c>
      <c r="R234" s="209">
        <f t="shared" si="133"/>
        <v>55854658.009999998</v>
      </c>
      <c r="S234" s="209">
        <f t="shared" si="133"/>
        <v>0</v>
      </c>
      <c r="T234" s="209">
        <f t="shared" si="133"/>
        <v>55854658.009999998</v>
      </c>
    </row>
    <row r="235" spans="1:20" x14ac:dyDescent="0.2">
      <c r="A235" s="173" t="s">
        <v>35</v>
      </c>
      <c r="B235" s="54" t="s">
        <v>107</v>
      </c>
      <c r="C235" s="54" t="s">
        <v>71</v>
      </c>
      <c r="D235" s="55" t="s">
        <v>73</v>
      </c>
      <c r="E235" s="56"/>
      <c r="F235" s="56"/>
      <c r="G235" s="59"/>
      <c r="H235" s="59"/>
      <c r="I235" s="56"/>
      <c r="J235" s="60"/>
      <c r="K235" s="349"/>
      <c r="L235" s="209">
        <f t="shared" ref="L235:T236" si="134">L236</f>
        <v>0</v>
      </c>
      <c r="M235" s="209">
        <f t="shared" si="134"/>
        <v>0</v>
      </c>
      <c r="N235" s="209">
        <f t="shared" si="134"/>
        <v>0</v>
      </c>
      <c r="O235" s="209">
        <f t="shared" si="134"/>
        <v>1573000</v>
      </c>
      <c r="P235" s="209">
        <f t="shared" si="134"/>
        <v>0</v>
      </c>
      <c r="Q235" s="209">
        <f t="shared" si="134"/>
        <v>1573000</v>
      </c>
      <c r="R235" s="209">
        <f t="shared" si="134"/>
        <v>1573000</v>
      </c>
      <c r="S235" s="209">
        <f t="shared" si="134"/>
        <v>0</v>
      </c>
      <c r="T235" s="209">
        <f t="shared" si="134"/>
        <v>1573000</v>
      </c>
    </row>
    <row r="236" spans="1:20" ht="25.5" x14ac:dyDescent="0.2">
      <c r="A236" s="177" t="s">
        <v>305</v>
      </c>
      <c r="B236" s="54" t="s">
        <v>107</v>
      </c>
      <c r="C236" s="54" t="s">
        <v>71</v>
      </c>
      <c r="D236" s="55" t="s">
        <v>73</v>
      </c>
      <c r="E236" s="59" t="s">
        <v>88</v>
      </c>
      <c r="F236" s="59" t="s">
        <v>131</v>
      </c>
      <c r="G236" s="59" t="s">
        <v>131</v>
      </c>
      <c r="H236" s="59" t="s">
        <v>131</v>
      </c>
      <c r="I236" s="59" t="s">
        <v>132</v>
      </c>
      <c r="J236" s="60" t="s">
        <v>131</v>
      </c>
      <c r="K236" s="262"/>
      <c r="L236" s="181">
        <f t="shared" si="134"/>
        <v>0</v>
      </c>
      <c r="M236" s="181">
        <f t="shared" si="134"/>
        <v>0</v>
      </c>
      <c r="N236" s="181">
        <f t="shared" si="134"/>
        <v>0</v>
      </c>
      <c r="O236" s="181">
        <f t="shared" si="134"/>
        <v>1573000</v>
      </c>
      <c r="P236" s="181">
        <f t="shared" si="134"/>
        <v>0</v>
      </c>
      <c r="Q236" s="181">
        <f t="shared" si="134"/>
        <v>1573000</v>
      </c>
      <c r="R236" s="181">
        <f t="shared" si="134"/>
        <v>1573000</v>
      </c>
      <c r="S236" s="181">
        <f t="shared" si="134"/>
        <v>0</v>
      </c>
      <c r="T236" s="181">
        <f t="shared" si="134"/>
        <v>1573000</v>
      </c>
    </row>
    <row r="237" spans="1:20" x14ac:dyDescent="0.2">
      <c r="A237" s="177" t="s">
        <v>134</v>
      </c>
      <c r="B237" s="54" t="s">
        <v>107</v>
      </c>
      <c r="C237" s="54" t="s">
        <v>71</v>
      </c>
      <c r="D237" s="55" t="s">
        <v>73</v>
      </c>
      <c r="E237" s="59" t="s">
        <v>88</v>
      </c>
      <c r="F237" s="59" t="s">
        <v>131</v>
      </c>
      <c r="G237" s="59" t="s">
        <v>131</v>
      </c>
      <c r="H237" s="59" t="s">
        <v>131</v>
      </c>
      <c r="I237" s="59" t="s">
        <v>135</v>
      </c>
      <c r="J237" s="60" t="s">
        <v>131</v>
      </c>
      <c r="K237" s="262"/>
      <c r="L237" s="181">
        <f t="shared" ref="L237:T237" si="135">L240+L238</f>
        <v>0</v>
      </c>
      <c r="M237" s="181">
        <f t="shared" si="135"/>
        <v>0</v>
      </c>
      <c r="N237" s="181">
        <f t="shared" si="135"/>
        <v>0</v>
      </c>
      <c r="O237" s="181">
        <f t="shared" si="135"/>
        <v>1573000</v>
      </c>
      <c r="P237" s="181">
        <f t="shared" si="135"/>
        <v>0</v>
      </c>
      <c r="Q237" s="181">
        <f t="shared" si="135"/>
        <v>1573000</v>
      </c>
      <c r="R237" s="181">
        <f t="shared" si="135"/>
        <v>1573000</v>
      </c>
      <c r="S237" s="181">
        <f t="shared" si="135"/>
        <v>0</v>
      </c>
      <c r="T237" s="181">
        <f t="shared" si="135"/>
        <v>1573000</v>
      </c>
    </row>
    <row r="238" spans="1:20" ht="25.5" x14ac:dyDescent="0.2">
      <c r="A238" s="177" t="s">
        <v>52</v>
      </c>
      <c r="B238" s="54" t="s">
        <v>107</v>
      </c>
      <c r="C238" s="54" t="s">
        <v>71</v>
      </c>
      <c r="D238" s="55" t="s">
        <v>73</v>
      </c>
      <c r="E238" s="59" t="s">
        <v>88</v>
      </c>
      <c r="F238" s="59" t="s">
        <v>131</v>
      </c>
      <c r="G238" s="59" t="s">
        <v>131</v>
      </c>
      <c r="H238" s="59" t="s">
        <v>131</v>
      </c>
      <c r="I238" s="59" t="s">
        <v>135</v>
      </c>
      <c r="J238" s="60" t="s">
        <v>131</v>
      </c>
      <c r="K238" s="262" t="s">
        <v>53</v>
      </c>
      <c r="L238" s="181">
        <f t="shared" ref="L238:T238" si="136">L239</f>
        <v>0</v>
      </c>
      <c r="M238" s="181">
        <f t="shared" si="136"/>
        <v>0</v>
      </c>
      <c r="N238" s="181">
        <f t="shared" si="136"/>
        <v>0</v>
      </c>
      <c r="O238" s="181">
        <f t="shared" si="136"/>
        <v>23000</v>
      </c>
      <c r="P238" s="181">
        <f t="shared" si="136"/>
        <v>0</v>
      </c>
      <c r="Q238" s="181">
        <f t="shared" si="136"/>
        <v>23000</v>
      </c>
      <c r="R238" s="181">
        <f t="shared" si="136"/>
        <v>23000</v>
      </c>
      <c r="S238" s="181">
        <f t="shared" si="136"/>
        <v>0</v>
      </c>
      <c r="T238" s="181">
        <f t="shared" si="136"/>
        <v>23000</v>
      </c>
    </row>
    <row r="239" spans="1:20" ht="25.5" x14ac:dyDescent="0.2">
      <c r="A239" s="177" t="s">
        <v>54</v>
      </c>
      <c r="B239" s="54" t="s">
        <v>107</v>
      </c>
      <c r="C239" s="54" t="s">
        <v>71</v>
      </c>
      <c r="D239" s="55" t="s">
        <v>73</v>
      </c>
      <c r="E239" s="59" t="s">
        <v>88</v>
      </c>
      <c r="F239" s="59" t="s">
        <v>131</v>
      </c>
      <c r="G239" s="59" t="s">
        <v>131</v>
      </c>
      <c r="H239" s="59" t="s">
        <v>131</v>
      </c>
      <c r="I239" s="59" t="s">
        <v>135</v>
      </c>
      <c r="J239" s="60" t="s">
        <v>131</v>
      </c>
      <c r="K239" s="262" t="s">
        <v>55</v>
      </c>
      <c r="L239" s="181">
        <v>0</v>
      </c>
      <c r="M239" s="181">
        <v>0</v>
      </c>
      <c r="N239" s="181">
        <v>0</v>
      </c>
      <c r="O239" s="181">
        <v>23000</v>
      </c>
      <c r="P239" s="181">
        <v>0</v>
      </c>
      <c r="Q239" s="181">
        <v>23000</v>
      </c>
      <c r="R239" s="181">
        <v>23000</v>
      </c>
      <c r="S239" s="181">
        <v>0</v>
      </c>
      <c r="T239" s="181">
        <v>23000</v>
      </c>
    </row>
    <row r="240" spans="1:20" ht="21" customHeight="1" x14ac:dyDescent="0.2">
      <c r="A240" s="177" t="s">
        <v>62</v>
      </c>
      <c r="B240" s="54" t="s">
        <v>107</v>
      </c>
      <c r="C240" s="54" t="s">
        <v>71</v>
      </c>
      <c r="D240" s="55" t="s">
        <v>73</v>
      </c>
      <c r="E240" s="63" t="s">
        <v>88</v>
      </c>
      <c r="F240" s="63" t="s">
        <v>131</v>
      </c>
      <c r="G240" s="59" t="s">
        <v>131</v>
      </c>
      <c r="H240" s="59" t="s">
        <v>131</v>
      </c>
      <c r="I240" s="64" t="s">
        <v>135</v>
      </c>
      <c r="J240" s="60" t="s">
        <v>131</v>
      </c>
      <c r="K240" s="320" t="s">
        <v>63</v>
      </c>
      <c r="L240" s="181">
        <f t="shared" ref="L240:T240" si="137">L241</f>
        <v>0</v>
      </c>
      <c r="M240" s="181">
        <f t="shared" si="137"/>
        <v>0</v>
      </c>
      <c r="N240" s="181">
        <f t="shared" si="137"/>
        <v>0</v>
      </c>
      <c r="O240" s="181">
        <f t="shared" si="137"/>
        <v>1550000</v>
      </c>
      <c r="P240" s="181">
        <f t="shared" si="137"/>
        <v>0</v>
      </c>
      <c r="Q240" s="181">
        <f t="shared" si="137"/>
        <v>1550000</v>
      </c>
      <c r="R240" s="181">
        <f t="shared" si="137"/>
        <v>1550000</v>
      </c>
      <c r="S240" s="181">
        <f t="shared" si="137"/>
        <v>0</v>
      </c>
      <c r="T240" s="181">
        <f t="shared" si="137"/>
        <v>1550000</v>
      </c>
    </row>
    <row r="241" spans="1:20" ht="38.25" x14ac:dyDescent="0.2">
      <c r="A241" s="177" t="s">
        <v>178</v>
      </c>
      <c r="B241" s="54" t="s">
        <v>107</v>
      </c>
      <c r="C241" s="54" t="s">
        <v>71</v>
      </c>
      <c r="D241" s="55" t="s">
        <v>73</v>
      </c>
      <c r="E241" s="63" t="s">
        <v>88</v>
      </c>
      <c r="F241" s="63" t="s">
        <v>131</v>
      </c>
      <c r="G241" s="59" t="s">
        <v>131</v>
      </c>
      <c r="H241" s="59" t="s">
        <v>131</v>
      </c>
      <c r="I241" s="64" t="s">
        <v>135</v>
      </c>
      <c r="J241" s="60" t="s">
        <v>131</v>
      </c>
      <c r="K241" s="320" t="s">
        <v>136</v>
      </c>
      <c r="L241" s="181">
        <v>0</v>
      </c>
      <c r="M241" s="181">
        <v>0</v>
      </c>
      <c r="N241" s="181">
        <v>0</v>
      </c>
      <c r="O241" s="181">
        <v>1550000</v>
      </c>
      <c r="P241" s="181">
        <v>0</v>
      </c>
      <c r="Q241" s="181">
        <v>1550000</v>
      </c>
      <c r="R241" s="181">
        <v>1550000</v>
      </c>
      <c r="S241" s="181">
        <v>0</v>
      </c>
      <c r="T241" s="181">
        <v>1550000</v>
      </c>
    </row>
    <row r="242" spans="1:20" x14ac:dyDescent="0.2">
      <c r="A242" s="218" t="s">
        <v>173</v>
      </c>
      <c r="B242" s="54" t="s">
        <v>107</v>
      </c>
      <c r="C242" s="54" t="s">
        <v>71</v>
      </c>
      <c r="D242" s="55" t="s">
        <v>75</v>
      </c>
      <c r="E242" s="72"/>
      <c r="F242" s="72"/>
      <c r="G242" s="59"/>
      <c r="H242" s="59"/>
      <c r="I242" s="72"/>
      <c r="J242" s="60"/>
      <c r="K242" s="246"/>
      <c r="L242" s="181">
        <f t="shared" ref="L242:T242" si="138">+L243</f>
        <v>20000000</v>
      </c>
      <c r="M242" s="181">
        <f t="shared" si="138"/>
        <v>-501500</v>
      </c>
      <c r="N242" s="181">
        <f t="shared" si="138"/>
        <v>19498500</v>
      </c>
      <c r="O242" s="181">
        <f t="shared" si="138"/>
        <v>20000000</v>
      </c>
      <c r="P242" s="181">
        <f t="shared" si="138"/>
        <v>0</v>
      </c>
      <c r="Q242" s="181">
        <f t="shared" si="138"/>
        <v>20000000</v>
      </c>
      <c r="R242" s="181">
        <f t="shared" si="138"/>
        <v>20000000</v>
      </c>
      <c r="S242" s="181">
        <f t="shared" si="138"/>
        <v>0</v>
      </c>
      <c r="T242" s="181">
        <f t="shared" si="138"/>
        <v>20000000</v>
      </c>
    </row>
    <row r="243" spans="1:20" ht="63.75" x14ac:dyDescent="0.2">
      <c r="A243" s="177" t="s">
        <v>339</v>
      </c>
      <c r="B243" s="55" t="s">
        <v>107</v>
      </c>
      <c r="C243" s="54" t="s">
        <v>71</v>
      </c>
      <c r="D243" s="55" t="s">
        <v>75</v>
      </c>
      <c r="E243" s="72" t="s">
        <v>95</v>
      </c>
      <c r="F243" s="72" t="s">
        <v>131</v>
      </c>
      <c r="G243" s="59" t="s">
        <v>131</v>
      </c>
      <c r="H243" s="59" t="s">
        <v>131</v>
      </c>
      <c r="I243" s="72" t="s">
        <v>132</v>
      </c>
      <c r="J243" s="60" t="s">
        <v>131</v>
      </c>
      <c r="K243" s="246"/>
      <c r="L243" s="181">
        <f>L247+L253+L256</f>
        <v>20000000</v>
      </c>
      <c r="M243" s="181">
        <f>M247+M253+M256</f>
        <v>-501500</v>
      </c>
      <c r="N243" s="181">
        <f>N247+N253+N256</f>
        <v>19498500</v>
      </c>
      <c r="O243" s="181">
        <f t="shared" ref="O243:R243" si="139">O247+O253+O256</f>
        <v>20000000</v>
      </c>
      <c r="P243" s="181">
        <f t="shared" ref="P243:Q243" si="140">P247+P253+P256</f>
        <v>0</v>
      </c>
      <c r="Q243" s="181">
        <f t="shared" si="140"/>
        <v>20000000</v>
      </c>
      <c r="R243" s="181">
        <f t="shared" si="139"/>
        <v>20000000</v>
      </c>
      <c r="S243" s="181">
        <f t="shared" ref="S243:T243" si="141">S247+S253+S256</f>
        <v>0</v>
      </c>
      <c r="T243" s="181">
        <f t="shared" si="141"/>
        <v>20000000</v>
      </c>
    </row>
    <row r="244" spans="1:20" ht="35.25" hidden="1" customHeight="1" x14ac:dyDescent="0.2">
      <c r="A244" s="177" t="s">
        <v>245</v>
      </c>
      <c r="B244" s="55" t="s">
        <v>107</v>
      </c>
      <c r="C244" s="54" t="s">
        <v>71</v>
      </c>
      <c r="D244" s="55" t="s">
        <v>75</v>
      </c>
      <c r="E244" s="72" t="s">
        <v>233</v>
      </c>
      <c r="F244" s="72" t="s">
        <v>131</v>
      </c>
      <c r="G244" s="59" t="s">
        <v>131</v>
      </c>
      <c r="H244" s="59" t="s">
        <v>131</v>
      </c>
      <c r="I244" s="72" t="s">
        <v>244</v>
      </c>
      <c r="J244" s="60" t="s">
        <v>131</v>
      </c>
      <c r="K244" s="246"/>
      <c r="L244" s="181">
        <f t="shared" ref="L244:T245" si="142">L245</f>
        <v>0</v>
      </c>
      <c r="M244" s="181">
        <f t="shared" si="142"/>
        <v>0</v>
      </c>
      <c r="N244" s="181">
        <f t="shared" si="142"/>
        <v>0</v>
      </c>
      <c r="O244" s="181">
        <f t="shared" si="142"/>
        <v>0</v>
      </c>
      <c r="P244" s="181">
        <f t="shared" si="142"/>
        <v>0</v>
      </c>
      <c r="Q244" s="181">
        <f t="shared" si="142"/>
        <v>0</v>
      </c>
      <c r="R244" s="181">
        <f t="shared" si="142"/>
        <v>0</v>
      </c>
      <c r="S244" s="181">
        <f t="shared" si="142"/>
        <v>0</v>
      </c>
      <c r="T244" s="181">
        <f t="shared" si="142"/>
        <v>0</v>
      </c>
    </row>
    <row r="245" spans="1:20" ht="25.5" hidden="1" x14ac:dyDescent="0.2">
      <c r="A245" s="177" t="s">
        <v>52</v>
      </c>
      <c r="B245" s="55" t="s">
        <v>107</v>
      </c>
      <c r="C245" s="54" t="s">
        <v>71</v>
      </c>
      <c r="D245" s="55" t="s">
        <v>75</v>
      </c>
      <c r="E245" s="72" t="s">
        <v>233</v>
      </c>
      <c r="F245" s="72" t="s">
        <v>131</v>
      </c>
      <c r="G245" s="59" t="s">
        <v>131</v>
      </c>
      <c r="H245" s="59" t="s">
        <v>131</v>
      </c>
      <c r="I245" s="72" t="s">
        <v>244</v>
      </c>
      <c r="J245" s="60" t="s">
        <v>131</v>
      </c>
      <c r="K245" s="246" t="s">
        <v>53</v>
      </c>
      <c r="L245" s="181">
        <f t="shared" si="142"/>
        <v>0</v>
      </c>
      <c r="M245" s="181">
        <f t="shared" si="142"/>
        <v>0</v>
      </c>
      <c r="N245" s="181">
        <f t="shared" si="142"/>
        <v>0</v>
      </c>
      <c r="O245" s="181">
        <f t="shared" si="142"/>
        <v>0</v>
      </c>
      <c r="P245" s="181">
        <f t="shared" si="142"/>
        <v>0</v>
      </c>
      <c r="Q245" s="181">
        <f t="shared" si="142"/>
        <v>0</v>
      </c>
      <c r="R245" s="181">
        <f t="shared" si="142"/>
        <v>0</v>
      </c>
      <c r="S245" s="181">
        <f t="shared" si="142"/>
        <v>0</v>
      </c>
      <c r="T245" s="181">
        <f t="shared" si="142"/>
        <v>0</v>
      </c>
    </row>
    <row r="246" spans="1:20" ht="25.5" hidden="1" x14ac:dyDescent="0.2">
      <c r="A246" s="177" t="s">
        <v>54</v>
      </c>
      <c r="B246" s="55" t="s">
        <v>107</v>
      </c>
      <c r="C246" s="54" t="s">
        <v>71</v>
      </c>
      <c r="D246" s="55" t="s">
        <v>75</v>
      </c>
      <c r="E246" s="72" t="s">
        <v>233</v>
      </c>
      <c r="F246" s="72" t="s">
        <v>131</v>
      </c>
      <c r="G246" s="59" t="s">
        <v>131</v>
      </c>
      <c r="H246" s="59" t="s">
        <v>131</v>
      </c>
      <c r="I246" s="72" t="s">
        <v>244</v>
      </c>
      <c r="J246" s="60" t="s">
        <v>131</v>
      </c>
      <c r="K246" s="246" t="s">
        <v>55</v>
      </c>
      <c r="L246" s="181">
        <v>0</v>
      </c>
      <c r="M246" s="181">
        <v>0</v>
      </c>
      <c r="N246" s="181">
        <v>0</v>
      </c>
      <c r="O246" s="181">
        <v>0</v>
      </c>
      <c r="P246" s="181">
        <v>0</v>
      </c>
      <c r="Q246" s="181">
        <v>0</v>
      </c>
      <c r="R246" s="181">
        <v>0</v>
      </c>
      <c r="S246" s="181">
        <v>0</v>
      </c>
      <c r="T246" s="181">
        <v>0</v>
      </c>
    </row>
    <row r="247" spans="1:20" ht="36" customHeight="1" x14ac:dyDescent="0.2">
      <c r="A247" s="177" t="s">
        <v>234</v>
      </c>
      <c r="B247" s="55" t="s">
        <v>107</v>
      </c>
      <c r="C247" s="54" t="s">
        <v>71</v>
      </c>
      <c r="D247" s="55" t="s">
        <v>75</v>
      </c>
      <c r="E247" s="72" t="s">
        <v>95</v>
      </c>
      <c r="F247" s="72" t="s">
        <v>131</v>
      </c>
      <c r="G247" s="59" t="s">
        <v>131</v>
      </c>
      <c r="H247" s="59" t="s">
        <v>131</v>
      </c>
      <c r="I247" s="72" t="s">
        <v>235</v>
      </c>
      <c r="J247" s="60" t="s">
        <v>131</v>
      </c>
      <c r="K247" s="220"/>
      <c r="L247" s="181">
        <f t="shared" ref="L247:T251" si="143">L248</f>
        <v>20000000</v>
      </c>
      <c r="M247" s="181">
        <f t="shared" si="143"/>
        <v>-501500</v>
      </c>
      <c r="N247" s="181">
        <f t="shared" si="143"/>
        <v>19498500</v>
      </c>
      <c r="O247" s="181">
        <f t="shared" si="143"/>
        <v>20000000</v>
      </c>
      <c r="P247" s="181">
        <f t="shared" si="143"/>
        <v>0</v>
      </c>
      <c r="Q247" s="181">
        <f t="shared" si="143"/>
        <v>20000000</v>
      </c>
      <c r="R247" s="181">
        <f t="shared" si="143"/>
        <v>20000000</v>
      </c>
      <c r="S247" s="181">
        <f t="shared" si="143"/>
        <v>0</v>
      </c>
      <c r="T247" s="181">
        <f t="shared" si="143"/>
        <v>20000000</v>
      </c>
    </row>
    <row r="248" spans="1:20" ht="25.5" x14ac:dyDescent="0.2">
      <c r="A248" s="177" t="s">
        <v>52</v>
      </c>
      <c r="B248" s="55" t="s">
        <v>107</v>
      </c>
      <c r="C248" s="54" t="s">
        <v>71</v>
      </c>
      <c r="D248" s="55" t="s">
        <v>75</v>
      </c>
      <c r="E248" s="72" t="s">
        <v>95</v>
      </c>
      <c r="F248" s="72" t="s">
        <v>131</v>
      </c>
      <c r="G248" s="59" t="s">
        <v>131</v>
      </c>
      <c r="H248" s="59" t="s">
        <v>131</v>
      </c>
      <c r="I248" s="72" t="s">
        <v>235</v>
      </c>
      <c r="J248" s="60" t="s">
        <v>131</v>
      </c>
      <c r="K248" s="220" t="s">
        <v>53</v>
      </c>
      <c r="L248" s="181">
        <f t="shared" si="143"/>
        <v>20000000</v>
      </c>
      <c r="M248" s="181">
        <f t="shared" si="143"/>
        <v>-501500</v>
      </c>
      <c r="N248" s="181">
        <f t="shared" si="143"/>
        <v>19498500</v>
      </c>
      <c r="O248" s="181">
        <f t="shared" si="143"/>
        <v>20000000</v>
      </c>
      <c r="P248" s="181">
        <f t="shared" si="143"/>
        <v>0</v>
      </c>
      <c r="Q248" s="181">
        <f t="shared" si="143"/>
        <v>20000000</v>
      </c>
      <c r="R248" s="181">
        <f t="shared" si="143"/>
        <v>20000000</v>
      </c>
      <c r="S248" s="181">
        <f t="shared" si="143"/>
        <v>0</v>
      </c>
      <c r="T248" s="181">
        <f t="shared" si="143"/>
        <v>20000000</v>
      </c>
    </row>
    <row r="249" spans="1:20" ht="25.5" x14ac:dyDescent="0.2">
      <c r="A249" s="177" t="s">
        <v>54</v>
      </c>
      <c r="B249" s="55" t="s">
        <v>107</v>
      </c>
      <c r="C249" s="54" t="s">
        <v>71</v>
      </c>
      <c r="D249" s="55" t="s">
        <v>75</v>
      </c>
      <c r="E249" s="72" t="s">
        <v>95</v>
      </c>
      <c r="F249" s="72" t="s">
        <v>131</v>
      </c>
      <c r="G249" s="59" t="s">
        <v>131</v>
      </c>
      <c r="H249" s="59" t="s">
        <v>131</v>
      </c>
      <c r="I249" s="72" t="s">
        <v>235</v>
      </c>
      <c r="J249" s="60" t="s">
        <v>131</v>
      </c>
      <c r="K249" s="220" t="s">
        <v>55</v>
      </c>
      <c r="L249" s="181">
        <v>20000000</v>
      </c>
      <c r="M249" s="181">
        <v>-501500</v>
      </c>
      <c r="N249" s="181">
        <f>M249+L249</f>
        <v>19498500</v>
      </c>
      <c r="O249" s="181">
        <v>20000000</v>
      </c>
      <c r="P249" s="181">
        <v>0</v>
      </c>
      <c r="Q249" s="181">
        <f>P249+O249</f>
        <v>20000000</v>
      </c>
      <c r="R249" s="181">
        <v>20000000</v>
      </c>
      <c r="S249" s="181">
        <v>0</v>
      </c>
      <c r="T249" s="181">
        <v>20000000</v>
      </c>
    </row>
    <row r="250" spans="1:20" ht="25.5" hidden="1" x14ac:dyDescent="0.2">
      <c r="A250" s="177" t="s">
        <v>250</v>
      </c>
      <c r="B250" s="55" t="s">
        <v>107</v>
      </c>
      <c r="C250" s="54" t="s">
        <v>71</v>
      </c>
      <c r="D250" s="55" t="s">
        <v>75</v>
      </c>
      <c r="E250" s="72" t="s">
        <v>233</v>
      </c>
      <c r="F250" s="72" t="s">
        <v>131</v>
      </c>
      <c r="G250" s="59" t="s">
        <v>131</v>
      </c>
      <c r="H250" s="59" t="s">
        <v>131</v>
      </c>
      <c r="I250" s="72" t="s">
        <v>249</v>
      </c>
      <c r="J250" s="60" t="s">
        <v>131</v>
      </c>
      <c r="K250" s="220"/>
      <c r="L250" s="181">
        <f t="shared" si="143"/>
        <v>0</v>
      </c>
      <c r="M250" s="181">
        <f t="shared" si="143"/>
        <v>0</v>
      </c>
      <c r="N250" s="181">
        <f t="shared" si="143"/>
        <v>0</v>
      </c>
      <c r="O250" s="181">
        <f t="shared" si="143"/>
        <v>0</v>
      </c>
      <c r="P250" s="181">
        <f t="shared" si="143"/>
        <v>0</v>
      </c>
      <c r="Q250" s="181">
        <f t="shared" si="143"/>
        <v>0</v>
      </c>
      <c r="R250" s="181">
        <f t="shared" si="143"/>
        <v>0</v>
      </c>
      <c r="S250" s="181">
        <f t="shared" si="143"/>
        <v>0</v>
      </c>
      <c r="T250" s="181">
        <f t="shared" si="143"/>
        <v>0</v>
      </c>
    </row>
    <row r="251" spans="1:20" ht="25.5" hidden="1" x14ac:dyDescent="0.2">
      <c r="A251" s="177" t="s">
        <v>52</v>
      </c>
      <c r="B251" s="55" t="s">
        <v>107</v>
      </c>
      <c r="C251" s="54" t="s">
        <v>71</v>
      </c>
      <c r="D251" s="55" t="s">
        <v>75</v>
      </c>
      <c r="E251" s="72" t="s">
        <v>233</v>
      </c>
      <c r="F251" s="72" t="s">
        <v>131</v>
      </c>
      <c r="G251" s="59" t="s">
        <v>131</v>
      </c>
      <c r="H251" s="59" t="s">
        <v>131</v>
      </c>
      <c r="I251" s="72" t="s">
        <v>249</v>
      </c>
      <c r="J251" s="60" t="s">
        <v>131</v>
      </c>
      <c r="K251" s="220" t="s">
        <v>53</v>
      </c>
      <c r="L251" s="181">
        <f t="shared" si="143"/>
        <v>0</v>
      </c>
      <c r="M251" s="181">
        <f t="shared" si="143"/>
        <v>0</v>
      </c>
      <c r="N251" s="181">
        <f t="shared" si="143"/>
        <v>0</v>
      </c>
      <c r="O251" s="181">
        <f t="shared" si="143"/>
        <v>0</v>
      </c>
      <c r="P251" s="181">
        <f t="shared" si="143"/>
        <v>0</v>
      </c>
      <c r="Q251" s="181">
        <f t="shared" si="143"/>
        <v>0</v>
      </c>
      <c r="R251" s="181">
        <f t="shared" si="143"/>
        <v>0</v>
      </c>
      <c r="S251" s="181">
        <f t="shared" si="143"/>
        <v>0</v>
      </c>
      <c r="T251" s="181">
        <f t="shared" si="143"/>
        <v>0</v>
      </c>
    </row>
    <row r="252" spans="1:20" ht="25.5" hidden="1" x14ac:dyDescent="0.2">
      <c r="A252" s="177" t="s">
        <v>54</v>
      </c>
      <c r="B252" s="55" t="s">
        <v>107</v>
      </c>
      <c r="C252" s="54" t="s">
        <v>71</v>
      </c>
      <c r="D252" s="55" t="s">
        <v>75</v>
      </c>
      <c r="E252" s="72" t="s">
        <v>233</v>
      </c>
      <c r="F252" s="72" t="s">
        <v>131</v>
      </c>
      <c r="G252" s="59" t="s">
        <v>131</v>
      </c>
      <c r="H252" s="59" t="s">
        <v>131</v>
      </c>
      <c r="I252" s="72" t="s">
        <v>249</v>
      </c>
      <c r="J252" s="60" t="s">
        <v>131</v>
      </c>
      <c r="K252" s="220" t="s">
        <v>55</v>
      </c>
      <c r="L252" s="181">
        <v>0</v>
      </c>
      <c r="M252" s="181">
        <v>0</v>
      </c>
      <c r="N252" s="181">
        <v>0</v>
      </c>
      <c r="O252" s="181">
        <v>0</v>
      </c>
      <c r="P252" s="181">
        <v>0</v>
      </c>
      <c r="Q252" s="181">
        <v>0</v>
      </c>
      <c r="R252" s="181">
        <v>0</v>
      </c>
      <c r="S252" s="181">
        <v>0</v>
      </c>
      <c r="T252" s="181">
        <v>0</v>
      </c>
    </row>
    <row r="253" spans="1:20" ht="51" hidden="1" x14ac:dyDescent="0.2">
      <c r="A253" s="177" t="s">
        <v>380</v>
      </c>
      <c r="B253" s="55" t="s">
        <v>107</v>
      </c>
      <c r="C253" s="55" t="s">
        <v>71</v>
      </c>
      <c r="D253" s="55" t="s">
        <v>75</v>
      </c>
      <c r="E253" s="70" t="s">
        <v>95</v>
      </c>
      <c r="F253" s="72" t="s">
        <v>131</v>
      </c>
      <c r="G253" s="59" t="s">
        <v>131</v>
      </c>
      <c r="H253" s="59" t="s">
        <v>131</v>
      </c>
      <c r="I253" s="72" t="s">
        <v>369</v>
      </c>
      <c r="J253" s="60" t="s">
        <v>131</v>
      </c>
      <c r="K253" s="220"/>
      <c r="L253" s="181">
        <f t="shared" ref="L253:N254" si="144">L254</f>
        <v>0</v>
      </c>
      <c r="M253" s="181">
        <f t="shared" si="144"/>
        <v>0</v>
      </c>
      <c r="N253" s="181">
        <f t="shared" si="144"/>
        <v>0</v>
      </c>
      <c r="O253" s="181">
        <f t="shared" ref="O253:T254" si="145">O254</f>
        <v>0</v>
      </c>
      <c r="P253" s="181">
        <f t="shared" si="145"/>
        <v>0</v>
      </c>
      <c r="Q253" s="181">
        <f t="shared" si="145"/>
        <v>0</v>
      </c>
      <c r="R253" s="182">
        <f t="shared" si="145"/>
        <v>0</v>
      </c>
      <c r="S253" s="182">
        <f t="shared" si="145"/>
        <v>0</v>
      </c>
      <c r="T253" s="182">
        <f t="shared" si="145"/>
        <v>0</v>
      </c>
    </row>
    <row r="254" spans="1:20" ht="25.5" hidden="1" x14ac:dyDescent="0.2">
      <c r="A254" s="177" t="s">
        <v>52</v>
      </c>
      <c r="B254" s="55" t="s">
        <v>107</v>
      </c>
      <c r="C254" s="55" t="s">
        <v>71</v>
      </c>
      <c r="D254" s="55" t="s">
        <v>75</v>
      </c>
      <c r="E254" s="70" t="s">
        <v>95</v>
      </c>
      <c r="F254" s="72" t="s">
        <v>131</v>
      </c>
      <c r="G254" s="59" t="s">
        <v>131</v>
      </c>
      <c r="H254" s="59" t="s">
        <v>131</v>
      </c>
      <c r="I254" s="72" t="s">
        <v>369</v>
      </c>
      <c r="J254" s="60" t="s">
        <v>131</v>
      </c>
      <c r="K254" s="220" t="s">
        <v>53</v>
      </c>
      <c r="L254" s="181">
        <f t="shared" si="144"/>
        <v>0</v>
      </c>
      <c r="M254" s="181">
        <f t="shared" si="144"/>
        <v>0</v>
      </c>
      <c r="N254" s="181">
        <f t="shared" si="144"/>
        <v>0</v>
      </c>
      <c r="O254" s="181">
        <f t="shared" si="145"/>
        <v>0</v>
      </c>
      <c r="P254" s="181">
        <f t="shared" si="145"/>
        <v>0</v>
      </c>
      <c r="Q254" s="181">
        <f t="shared" si="145"/>
        <v>0</v>
      </c>
      <c r="R254" s="182">
        <f t="shared" si="145"/>
        <v>0</v>
      </c>
      <c r="S254" s="182">
        <f t="shared" si="145"/>
        <v>0</v>
      </c>
      <c r="T254" s="182">
        <f t="shared" si="145"/>
        <v>0</v>
      </c>
    </row>
    <row r="255" spans="1:20" ht="25.5" hidden="1" x14ac:dyDescent="0.2">
      <c r="A255" s="311" t="s">
        <v>54</v>
      </c>
      <c r="B255" s="69" t="s">
        <v>107</v>
      </c>
      <c r="C255" s="55" t="s">
        <v>71</v>
      </c>
      <c r="D255" s="55" t="s">
        <v>75</v>
      </c>
      <c r="E255" s="70" t="s">
        <v>95</v>
      </c>
      <c r="F255" s="72" t="s">
        <v>131</v>
      </c>
      <c r="G255" s="59" t="s">
        <v>131</v>
      </c>
      <c r="H255" s="59" t="s">
        <v>131</v>
      </c>
      <c r="I255" s="72" t="s">
        <v>369</v>
      </c>
      <c r="J255" s="60" t="s">
        <v>131</v>
      </c>
      <c r="K255" s="220" t="s">
        <v>55</v>
      </c>
      <c r="L255" s="181">
        <v>0</v>
      </c>
      <c r="M255" s="181">
        <v>0</v>
      </c>
      <c r="N255" s="181">
        <v>0</v>
      </c>
      <c r="O255" s="181">
        <v>0</v>
      </c>
      <c r="P255" s="181">
        <v>0</v>
      </c>
      <c r="Q255" s="181">
        <v>0</v>
      </c>
      <c r="R255" s="182">
        <v>0</v>
      </c>
      <c r="S255" s="182">
        <v>0</v>
      </c>
      <c r="T255" s="182">
        <v>0</v>
      </c>
    </row>
    <row r="256" spans="1:20" ht="63" hidden="1" customHeight="1" x14ac:dyDescent="0.2">
      <c r="A256" s="311" t="s">
        <v>396</v>
      </c>
      <c r="B256" s="69" t="s">
        <v>107</v>
      </c>
      <c r="C256" s="55" t="s">
        <v>71</v>
      </c>
      <c r="D256" s="55" t="s">
        <v>75</v>
      </c>
      <c r="E256" s="70" t="s">
        <v>95</v>
      </c>
      <c r="F256" s="72" t="s">
        <v>131</v>
      </c>
      <c r="G256" s="59" t="s">
        <v>131</v>
      </c>
      <c r="H256" s="59" t="s">
        <v>131</v>
      </c>
      <c r="I256" s="72" t="s">
        <v>249</v>
      </c>
      <c r="J256" s="60" t="s">
        <v>131</v>
      </c>
      <c r="K256" s="220"/>
      <c r="L256" s="181">
        <f t="shared" ref="L256:T257" si="146">L257</f>
        <v>0</v>
      </c>
      <c r="M256" s="181">
        <f t="shared" si="146"/>
        <v>0</v>
      </c>
      <c r="N256" s="181">
        <f t="shared" si="146"/>
        <v>0</v>
      </c>
      <c r="O256" s="181">
        <f t="shared" si="146"/>
        <v>0</v>
      </c>
      <c r="P256" s="181">
        <f t="shared" si="146"/>
        <v>0</v>
      </c>
      <c r="Q256" s="181">
        <f t="shared" si="146"/>
        <v>0</v>
      </c>
      <c r="R256" s="182">
        <f t="shared" si="146"/>
        <v>0</v>
      </c>
      <c r="S256" s="182">
        <f t="shared" si="146"/>
        <v>0</v>
      </c>
      <c r="T256" s="182">
        <f t="shared" si="146"/>
        <v>0</v>
      </c>
    </row>
    <row r="257" spans="1:20" ht="34.5" hidden="1" customHeight="1" x14ac:dyDescent="0.2">
      <c r="A257" s="311" t="s">
        <v>52</v>
      </c>
      <c r="B257" s="69" t="s">
        <v>107</v>
      </c>
      <c r="C257" s="55" t="s">
        <v>71</v>
      </c>
      <c r="D257" s="55" t="s">
        <v>75</v>
      </c>
      <c r="E257" s="70" t="s">
        <v>95</v>
      </c>
      <c r="F257" s="72" t="s">
        <v>131</v>
      </c>
      <c r="G257" s="59" t="s">
        <v>131</v>
      </c>
      <c r="H257" s="59" t="s">
        <v>131</v>
      </c>
      <c r="I257" s="72" t="s">
        <v>249</v>
      </c>
      <c r="J257" s="60" t="s">
        <v>131</v>
      </c>
      <c r="K257" s="220" t="s">
        <v>53</v>
      </c>
      <c r="L257" s="181">
        <f t="shared" si="146"/>
        <v>0</v>
      </c>
      <c r="M257" s="181">
        <f t="shared" si="146"/>
        <v>0</v>
      </c>
      <c r="N257" s="181">
        <f t="shared" si="146"/>
        <v>0</v>
      </c>
      <c r="O257" s="181">
        <f t="shared" si="146"/>
        <v>0</v>
      </c>
      <c r="P257" s="181">
        <f t="shared" si="146"/>
        <v>0</v>
      </c>
      <c r="Q257" s="181">
        <f t="shared" si="146"/>
        <v>0</v>
      </c>
      <c r="R257" s="182">
        <f t="shared" si="146"/>
        <v>0</v>
      </c>
      <c r="S257" s="182">
        <f t="shared" si="146"/>
        <v>0</v>
      </c>
      <c r="T257" s="182">
        <f t="shared" si="146"/>
        <v>0</v>
      </c>
    </row>
    <row r="258" spans="1:20" ht="25.5" hidden="1" x14ac:dyDescent="0.2">
      <c r="A258" s="311" t="s">
        <v>54</v>
      </c>
      <c r="B258" s="69" t="s">
        <v>107</v>
      </c>
      <c r="C258" s="55" t="s">
        <v>71</v>
      </c>
      <c r="D258" s="55" t="s">
        <v>75</v>
      </c>
      <c r="E258" s="70" t="s">
        <v>95</v>
      </c>
      <c r="F258" s="72" t="s">
        <v>131</v>
      </c>
      <c r="G258" s="59" t="s">
        <v>131</v>
      </c>
      <c r="H258" s="59" t="s">
        <v>131</v>
      </c>
      <c r="I258" s="72" t="s">
        <v>249</v>
      </c>
      <c r="J258" s="60" t="s">
        <v>131</v>
      </c>
      <c r="K258" s="220" t="s">
        <v>55</v>
      </c>
      <c r="L258" s="181">
        <v>0</v>
      </c>
      <c r="M258" s="181">
        <v>0</v>
      </c>
      <c r="N258" s="181">
        <v>0</v>
      </c>
      <c r="O258" s="181">
        <v>0</v>
      </c>
      <c r="P258" s="181">
        <v>0</v>
      </c>
      <c r="Q258" s="181">
        <v>0</v>
      </c>
      <c r="R258" s="182">
        <v>0</v>
      </c>
      <c r="S258" s="182">
        <v>0</v>
      </c>
      <c r="T258" s="182">
        <v>0</v>
      </c>
    </row>
    <row r="259" spans="1:20" ht="20.25" customHeight="1" x14ac:dyDescent="0.2">
      <c r="A259" s="312" t="s">
        <v>118</v>
      </c>
      <c r="B259" s="56" t="s">
        <v>107</v>
      </c>
      <c r="C259" s="54" t="s">
        <v>71</v>
      </c>
      <c r="D259" s="55" t="s">
        <v>86</v>
      </c>
      <c r="E259" s="56"/>
      <c r="F259" s="56"/>
      <c r="G259" s="59"/>
      <c r="H259" s="59"/>
      <c r="I259" s="56"/>
      <c r="J259" s="69"/>
      <c r="K259" s="207"/>
      <c r="L259" s="209">
        <f t="shared" ref="L259:R259" si="147">L264+L260</f>
        <v>22763508.23</v>
      </c>
      <c r="M259" s="209">
        <f t="shared" ref="M259:N259" si="148">M264+M260</f>
        <v>0</v>
      </c>
      <c r="N259" s="209">
        <f t="shared" si="148"/>
        <v>22763508.23</v>
      </c>
      <c r="O259" s="209">
        <f t="shared" si="147"/>
        <v>25925313.449999999</v>
      </c>
      <c r="P259" s="209">
        <f t="shared" ref="P259:Q259" si="149">P264+P260</f>
        <v>0</v>
      </c>
      <c r="Q259" s="209">
        <f t="shared" si="149"/>
        <v>25925313.449999999</v>
      </c>
      <c r="R259" s="209">
        <f t="shared" si="147"/>
        <v>34281658.009999998</v>
      </c>
      <c r="S259" s="209">
        <f t="shared" ref="S259:T259" si="150">S264+S260</f>
        <v>0</v>
      </c>
      <c r="T259" s="209">
        <f t="shared" si="150"/>
        <v>34281658.009999998</v>
      </c>
    </row>
    <row r="260" spans="1:20" ht="48" hidden="1" customHeight="1" x14ac:dyDescent="0.2">
      <c r="A260" s="390" t="s">
        <v>318</v>
      </c>
      <c r="B260" s="56" t="s">
        <v>107</v>
      </c>
      <c r="C260" s="54" t="s">
        <v>71</v>
      </c>
      <c r="D260" s="55" t="s">
        <v>86</v>
      </c>
      <c r="E260" s="93" t="s">
        <v>71</v>
      </c>
      <c r="F260" s="56" t="s">
        <v>131</v>
      </c>
      <c r="G260" s="59" t="s">
        <v>131</v>
      </c>
      <c r="H260" s="59" t="s">
        <v>131</v>
      </c>
      <c r="I260" s="59" t="s">
        <v>132</v>
      </c>
      <c r="J260" s="60" t="s">
        <v>131</v>
      </c>
      <c r="K260" s="179"/>
      <c r="L260" s="209">
        <f t="shared" ref="L260:T260" si="151">L261</f>
        <v>0</v>
      </c>
      <c r="M260" s="209">
        <f t="shared" si="151"/>
        <v>0</v>
      </c>
      <c r="N260" s="209">
        <f t="shared" si="151"/>
        <v>0</v>
      </c>
      <c r="O260" s="209">
        <f t="shared" si="151"/>
        <v>0</v>
      </c>
      <c r="P260" s="209">
        <f t="shared" si="151"/>
        <v>0</v>
      </c>
      <c r="Q260" s="209">
        <f t="shared" si="151"/>
        <v>0</v>
      </c>
      <c r="R260" s="210">
        <f t="shared" si="151"/>
        <v>0</v>
      </c>
      <c r="S260" s="210">
        <f t="shared" si="151"/>
        <v>0</v>
      </c>
      <c r="T260" s="210">
        <f t="shared" si="151"/>
        <v>0</v>
      </c>
    </row>
    <row r="261" spans="1:20" ht="25.5" hidden="1" x14ac:dyDescent="0.2">
      <c r="A261" s="234" t="s">
        <v>171</v>
      </c>
      <c r="B261" s="54" t="s">
        <v>107</v>
      </c>
      <c r="C261" s="54" t="s">
        <v>71</v>
      </c>
      <c r="D261" s="55" t="s">
        <v>86</v>
      </c>
      <c r="E261" s="91" t="s">
        <v>71</v>
      </c>
      <c r="F261" s="56" t="s">
        <v>131</v>
      </c>
      <c r="G261" s="59" t="s">
        <v>131</v>
      </c>
      <c r="H261" s="59" t="s">
        <v>131</v>
      </c>
      <c r="I261" s="59" t="s">
        <v>170</v>
      </c>
      <c r="J261" s="60" t="s">
        <v>131</v>
      </c>
      <c r="K261" s="179"/>
      <c r="L261" s="209">
        <f t="shared" ref="L261:T262" si="152">L262</f>
        <v>0</v>
      </c>
      <c r="M261" s="209">
        <f t="shared" si="152"/>
        <v>0</v>
      </c>
      <c r="N261" s="209">
        <f t="shared" si="152"/>
        <v>0</v>
      </c>
      <c r="O261" s="209">
        <f t="shared" si="152"/>
        <v>0</v>
      </c>
      <c r="P261" s="209">
        <f t="shared" si="152"/>
        <v>0</v>
      </c>
      <c r="Q261" s="209">
        <f t="shared" si="152"/>
        <v>0</v>
      </c>
      <c r="R261" s="210">
        <f t="shared" si="152"/>
        <v>0</v>
      </c>
      <c r="S261" s="210">
        <f t="shared" si="152"/>
        <v>0</v>
      </c>
      <c r="T261" s="210">
        <f t="shared" si="152"/>
        <v>0</v>
      </c>
    </row>
    <row r="262" spans="1:20" ht="25.5" hidden="1" x14ac:dyDescent="0.2">
      <c r="A262" s="173" t="s">
        <v>182</v>
      </c>
      <c r="B262" s="54" t="s">
        <v>107</v>
      </c>
      <c r="C262" s="54" t="s">
        <v>71</v>
      </c>
      <c r="D262" s="55" t="s">
        <v>86</v>
      </c>
      <c r="E262" s="91" t="s">
        <v>71</v>
      </c>
      <c r="F262" s="59" t="s">
        <v>131</v>
      </c>
      <c r="G262" s="59" t="s">
        <v>131</v>
      </c>
      <c r="H262" s="59" t="s">
        <v>131</v>
      </c>
      <c r="I262" s="59" t="s">
        <v>170</v>
      </c>
      <c r="J262" s="60" t="s">
        <v>131</v>
      </c>
      <c r="K262" s="179" t="s">
        <v>155</v>
      </c>
      <c r="L262" s="209">
        <f t="shared" si="152"/>
        <v>0</v>
      </c>
      <c r="M262" s="209">
        <f t="shared" si="152"/>
        <v>0</v>
      </c>
      <c r="N262" s="209">
        <f t="shared" si="152"/>
        <v>0</v>
      </c>
      <c r="O262" s="209">
        <f t="shared" si="152"/>
        <v>0</v>
      </c>
      <c r="P262" s="209">
        <f t="shared" si="152"/>
        <v>0</v>
      </c>
      <c r="Q262" s="209">
        <f t="shared" si="152"/>
        <v>0</v>
      </c>
      <c r="R262" s="210">
        <f t="shared" si="152"/>
        <v>0</v>
      </c>
      <c r="S262" s="210">
        <f t="shared" si="152"/>
        <v>0</v>
      </c>
      <c r="T262" s="210">
        <f t="shared" si="152"/>
        <v>0</v>
      </c>
    </row>
    <row r="263" spans="1:20" hidden="1" x14ac:dyDescent="0.2">
      <c r="A263" s="218" t="s">
        <v>157</v>
      </c>
      <c r="B263" s="54" t="s">
        <v>107</v>
      </c>
      <c r="C263" s="54" t="s">
        <v>71</v>
      </c>
      <c r="D263" s="55" t="s">
        <v>86</v>
      </c>
      <c r="E263" s="91" t="s">
        <v>71</v>
      </c>
      <c r="F263" s="63" t="s">
        <v>131</v>
      </c>
      <c r="G263" s="59" t="s">
        <v>131</v>
      </c>
      <c r="H263" s="59" t="s">
        <v>131</v>
      </c>
      <c r="I263" s="59" t="s">
        <v>170</v>
      </c>
      <c r="J263" s="60" t="s">
        <v>131</v>
      </c>
      <c r="K263" s="179" t="s">
        <v>156</v>
      </c>
      <c r="L263" s="209">
        <v>0</v>
      </c>
      <c r="M263" s="209">
        <v>0</v>
      </c>
      <c r="N263" s="209">
        <v>0</v>
      </c>
      <c r="O263" s="209">
        <v>0</v>
      </c>
      <c r="P263" s="209">
        <v>0</v>
      </c>
      <c r="Q263" s="209">
        <v>0</v>
      </c>
      <c r="R263" s="210">
        <v>0</v>
      </c>
      <c r="S263" s="210">
        <v>0</v>
      </c>
      <c r="T263" s="210">
        <v>0</v>
      </c>
    </row>
    <row r="264" spans="1:20" ht="82.5" customHeight="1" x14ac:dyDescent="0.2">
      <c r="A264" s="177" t="s">
        <v>339</v>
      </c>
      <c r="B264" s="54" t="s">
        <v>107</v>
      </c>
      <c r="C264" s="54" t="s">
        <v>71</v>
      </c>
      <c r="D264" s="55" t="s">
        <v>86</v>
      </c>
      <c r="E264" s="74" t="s">
        <v>95</v>
      </c>
      <c r="F264" s="74" t="s">
        <v>131</v>
      </c>
      <c r="G264" s="59" t="s">
        <v>131</v>
      </c>
      <c r="H264" s="59" t="s">
        <v>131</v>
      </c>
      <c r="I264" s="74" t="s">
        <v>132</v>
      </c>
      <c r="J264" s="60" t="s">
        <v>131</v>
      </c>
      <c r="K264" s="184"/>
      <c r="L264" s="181">
        <f>L268+L271+L265</f>
        <v>22763508.23</v>
      </c>
      <c r="M264" s="181">
        <f>M268+M271+M265</f>
        <v>0</v>
      </c>
      <c r="N264" s="181">
        <f>N268+N271+N265</f>
        <v>22763508.23</v>
      </c>
      <c r="O264" s="181">
        <f t="shared" ref="O264:R264" si="153">O268+O271+O265</f>
        <v>25925313.449999999</v>
      </c>
      <c r="P264" s="181">
        <f t="shared" ref="P264:Q264" si="154">P268+P271+P265</f>
        <v>0</v>
      </c>
      <c r="Q264" s="181">
        <f t="shared" si="154"/>
        <v>25925313.449999999</v>
      </c>
      <c r="R264" s="181">
        <f t="shared" si="153"/>
        <v>34281658.009999998</v>
      </c>
      <c r="S264" s="181">
        <f t="shared" ref="S264:T264" si="155">S268+S271+S265</f>
        <v>0</v>
      </c>
      <c r="T264" s="181">
        <f t="shared" si="155"/>
        <v>34281658.009999998</v>
      </c>
    </row>
    <row r="265" spans="1:20" ht="52.5" hidden="1" customHeight="1" x14ac:dyDescent="0.2">
      <c r="A265" s="177" t="s">
        <v>335</v>
      </c>
      <c r="B265" s="54" t="s">
        <v>107</v>
      </c>
      <c r="C265" s="55" t="s">
        <v>71</v>
      </c>
      <c r="D265" s="54" t="s">
        <v>86</v>
      </c>
      <c r="E265" s="91" t="s">
        <v>95</v>
      </c>
      <c r="F265" s="59" t="s">
        <v>131</v>
      </c>
      <c r="G265" s="59" t="s">
        <v>131</v>
      </c>
      <c r="H265" s="59" t="s">
        <v>131</v>
      </c>
      <c r="I265" s="59" t="s">
        <v>336</v>
      </c>
      <c r="J265" s="60" t="s">
        <v>131</v>
      </c>
      <c r="K265" s="179"/>
      <c r="L265" s="181">
        <f t="shared" ref="L265:T266" si="156">L266</f>
        <v>0</v>
      </c>
      <c r="M265" s="181">
        <f t="shared" si="156"/>
        <v>0</v>
      </c>
      <c r="N265" s="181">
        <f t="shared" si="156"/>
        <v>0</v>
      </c>
      <c r="O265" s="181">
        <f t="shared" si="156"/>
        <v>0</v>
      </c>
      <c r="P265" s="181">
        <f t="shared" si="156"/>
        <v>0</v>
      </c>
      <c r="Q265" s="181">
        <f t="shared" si="156"/>
        <v>0</v>
      </c>
      <c r="R265" s="181">
        <f t="shared" si="156"/>
        <v>0</v>
      </c>
      <c r="S265" s="181">
        <f t="shared" si="156"/>
        <v>0</v>
      </c>
      <c r="T265" s="181">
        <f t="shared" si="156"/>
        <v>0</v>
      </c>
    </row>
    <row r="266" spans="1:20" ht="34.5" hidden="1" customHeight="1" x14ac:dyDescent="0.2">
      <c r="A266" s="177" t="s">
        <v>52</v>
      </c>
      <c r="B266" s="54" t="s">
        <v>107</v>
      </c>
      <c r="C266" s="55" t="s">
        <v>71</v>
      </c>
      <c r="D266" s="54" t="s">
        <v>86</v>
      </c>
      <c r="E266" s="91" t="s">
        <v>95</v>
      </c>
      <c r="F266" s="59" t="s">
        <v>131</v>
      </c>
      <c r="G266" s="59" t="s">
        <v>131</v>
      </c>
      <c r="H266" s="59" t="s">
        <v>131</v>
      </c>
      <c r="I266" s="59" t="s">
        <v>336</v>
      </c>
      <c r="J266" s="60" t="s">
        <v>131</v>
      </c>
      <c r="K266" s="179" t="s">
        <v>53</v>
      </c>
      <c r="L266" s="181">
        <f t="shared" si="156"/>
        <v>0</v>
      </c>
      <c r="M266" s="181">
        <f t="shared" si="156"/>
        <v>0</v>
      </c>
      <c r="N266" s="181">
        <f t="shared" si="156"/>
        <v>0</v>
      </c>
      <c r="O266" s="181">
        <f t="shared" si="156"/>
        <v>0</v>
      </c>
      <c r="P266" s="181">
        <f t="shared" si="156"/>
        <v>0</v>
      </c>
      <c r="Q266" s="181">
        <f t="shared" si="156"/>
        <v>0</v>
      </c>
      <c r="R266" s="181">
        <f t="shared" si="156"/>
        <v>0</v>
      </c>
      <c r="S266" s="181">
        <f t="shared" si="156"/>
        <v>0</v>
      </c>
      <c r="T266" s="181">
        <f t="shared" si="156"/>
        <v>0</v>
      </c>
    </row>
    <row r="267" spans="1:20" ht="31.5" hidden="1" customHeight="1" x14ac:dyDescent="0.2">
      <c r="A267" s="177" t="s">
        <v>54</v>
      </c>
      <c r="B267" s="54" t="s">
        <v>107</v>
      </c>
      <c r="C267" s="55" t="s">
        <v>71</v>
      </c>
      <c r="D267" s="54" t="s">
        <v>86</v>
      </c>
      <c r="E267" s="91" t="s">
        <v>95</v>
      </c>
      <c r="F267" s="59" t="s">
        <v>131</v>
      </c>
      <c r="G267" s="59" t="s">
        <v>131</v>
      </c>
      <c r="H267" s="59" t="s">
        <v>131</v>
      </c>
      <c r="I267" s="59" t="s">
        <v>336</v>
      </c>
      <c r="J267" s="60" t="s">
        <v>131</v>
      </c>
      <c r="K267" s="179" t="s">
        <v>55</v>
      </c>
      <c r="L267" s="181">
        <v>0</v>
      </c>
      <c r="M267" s="181">
        <v>0</v>
      </c>
      <c r="N267" s="181">
        <v>0</v>
      </c>
      <c r="O267" s="181">
        <v>0</v>
      </c>
      <c r="P267" s="181">
        <v>0</v>
      </c>
      <c r="Q267" s="181">
        <v>0</v>
      </c>
      <c r="R267" s="181">
        <v>0</v>
      </c>
      <c r="S267" s="181">
        <v>0</v>
      </c>
      <c r="T267" s="181">
        <v>0</v>
      </c>
    </row>
    <row r="268" spans="1:20" ht="51" x14ac:dyDescent="0.2">
      <c r="A268" s="177" t="s">
        <v>199</v>
      </c>
      <c r="B268" s="54" t="s">
        <v>107</v>
      </c>
      <c r="C268" s="54" t="s">
        <v>71</v>
      </c>
      <c r="D268" s="55" t="s">
        <v>86</v>
      </c>
      <c r="E268" s="59" t="s">
        <v>95</v>
      </c>
      <c r="F268" s="59" t="s">
        <v>131</v>
      </c>
      <c r="G268" s="59" t="s">
        <v>131</v>
      </c>
      <c r="H268" s="59" t="s">
        <v>131</v>
      </c>
      <c r="I268" s="59" t="s">
        <v>198</v>
      </c>
      <c r="J268" s="60" t="s">
        <v>195</v>
      </c>
      <c r="K268" s="179"/>
      <c r="L268" s="188">
        <f t="shared" ref="L268:T269" si="157">L269</f>
        <v>22763508.23</v>
      </c>
      <c r="M268" s="188">
        <f t="shared" si="157"/>
        <v>0</v>
      </c>
      <c r="N268" s="188">
        <f t="shared" si="157"/>
        <v>22763508.23</v>
      </c>
      <c r="O268" s="188">
        <f t="shared" si="157"/>
        <v>25925313.449999999</v>
      </c>
      <c r="P268" s="188">
        <f t="shared" si="157"/>
        <v>0</v>
      </c>
      <c r="Q268" s="188">
        <f t="shared" si="157"/>
        <v>25925313.449999999</v>
      </c>
      <c r="R268" s="188">
        <f t="shared" si="157"/>
        <v>34281658.009999998</v>
      </c>
      <c r="S268" s="188">
        <f t="shared" si="157"/>
        <v>0</v>
      </c>
      <c r="T268" s="188">
        <f t="shared" si="157"/>
        <v>34281658.009999998</v>
      </c>
    </row>
    <row r="269" spans="1:20" ht="25.5" x14ac:dyDescent="0.2">
      <c r="A269" s="177" t="s">
        <v>52</v>
      </c>
      <c r="B269" s="54" t="s">
        <v>107</v>
      </c>
      <c r="C269" s="54" t="s">
        <v>71</v>
      </c>
      <c r="D269" s="55" t="s">
        <v>86</v>
      </c>
      <c r="E269" s="59" t="s">
        <v>95</v>
      </c>
      <c r="F269" s="59" t="s">
        <v>131</v>
      </c>
      <c r="G269" s="59" t="s">
        <v>131</v>
      </c>
      <c r="H269" s="59" t="s">
        <v>131</v>
      </c>
      <c r="I269" s="59" t="s">
        <v>198</v>
      </c>
      <c r="J269" s="60" t="s">
        <v>195</v>
      </c>
      <c r="K269" s="179" t="s">
        <v>53</v>
      </c>
      <c r="L269" s="188">
        <f t="shared" si="157"/>
        <v>22763508.23</v>
      </c>
      <c r="M269" s="188">
        <f t="shared" si="157"/>
        <v>0</v>
      </c>
      <c r="N269" s="188">
        <f t="shared" si="157"/>
        <v>22763508.23</v>
      </c>
      <c r="O269" s="188">
        <f t="shared" si="157"/>
        <v>25925313.449999999</v>
      </c>
      <c r="P269" s="188">
        <f t="shared" si="157"/>
        <v>0</v>
      </c>
      <c r="Q269" s="188">
        <f t="shared" si="157"/>
        <v>25925313.449999999</v>
      </c>
      <c r="R269" s="188">
        <f t="shared" si="157"/>
        <v>34281658.009999998</v>
      </c>
      <c r="S269" s="188">
        <f t="shared" si="157"/>
        <v>0</v>
      </c>
      <c r="T269" s="188">
        <f t="shared" si="157"/>
        <v>34281658.009999998</v>
      </c>
    </row>
    <row r="270" spans="1:20" ht="25.5" x14ac:dyDescent="0.2">
      <c r="A270" s="177" t="s">
        <v>54</v>
      </c>
      <c r="B270" s="54" t="s">
        <v>107</v>
      </c>
      <c r="C270" s="54" t="s">
        <v>71</v>
      </c>
      <c r="D270" s="55" t="s">
        <v>86</v>
      </c>
      <c r="E270" s="59" t="s">
        <v>95</v>
      </c>
      <c r="F270" s="59" t="s">
        <v>131</v>
      </c>
      <c r="G270" s="59" t="s">
        <v>131</v>
      </c>
      <c r="H270" s="59" t="s">
        <v>131</v>
      </c>
      <c r="I270" s="59" t="s">
        <v>198</v>
      </c>
      <c r="J270" s="60" t="s">
        <v>195</v>
      </c>
      <c r="K270" s="262" t="s">
        <v>55</v>
      </c>
      <c r="L270" s="188">
        <v>22763508.23</v>
      </c>
      <c r="M270" s="188">
        <v>0</v>
      </c>
      <c r="N270" s="188">
        <v>22763508.23</v>
      </c>
      <c r="O270" s="188">
        <v>25925313.449999999</v>
      </c>
      <c r="P270" s="188">
        <v>0</v>
      </c>
      <c r="Q270" s="188">
        <v>25925313.449999999</v>
      </c>
      <c r="R270" s="188">
        <v>34281658.009999998</v>
      </c>
      <c r="S270" s="188">
        <v>0</v>
      </c>
      <c r="T270" s="188">
        <v>34281658.009999998</v>
      </c>
    </row>
    <row r="271" spans="1:20" hidden="1" x14ac:dyDescent="0.2">
      <c r="A271" s="218" t="s">
        <v>248</v>
      </c>
      <c r="B271" s="54" t="s">
        <v>107</v>
      </c>
      <c r="C271" s="54" t="s">
        <v>71</v>
      </c>
      <c r="D271" s="55" t="s">
        <v>86</v>
      </c>
      <c r="E271" s="72" t="s">
        <v>95</v>
      </c>
      <c r="F271" s="72" t="s">
        <v>131</v>
      </c>
      <c r="G271" s="59" t="s">
        <v>131</v>
      </c>
      <c r="H271" s="59" t="s">
        <v>131</v>
      </c>
      <c r="I271" s="72" t="s">
        <v>247</v>
      </c>
      <c r="J271" s="60" t="s">
        <v>131</v>
      </c>
      <c r="K271" s="246"/>
      <c r="L271" s="188">
        <f t="shared" ref="L271:T272" si="158">L272</f>
        <v>0</v>
      </c>
      <c r="M271" s="188">
        <f t="shared" si="158"/>
        <v>0</v>
      </c>
      <c r="N271" s="188">
        <f t="shared" si="158"/>
        <v>0</v>
      </c>
      <c r="O271" s="188">
        <f t="shared" si="158"/>
        <v>0</v>
      </c>
      <c r="P271" s="188">
        <f t="shared" si="158"/>
        <v>0</v>
      </c>
      <c r="Q271" s="188">
        <f t="shared" si="158"/>
        <v>0</v>
      </c>
      <c r="R271" s="188">
        <f t="shared" si="158"/>
        <v>0</v>
      </c>
      <c r="S271" s="188">
        <f t="shared" si="158"/>
        <v>0</v>
      </c>
      <c r="T271" s="188">
        <f t="shared" si="158"/>
        <v>0</v>
      </c>
    </row>
    <row r="272" spans="1:20" ht="25.5" hidden="1" x14ac:dyDescent="0.2">
      <c r="A272" s="177" t="s">
        <v>52</v>
      </c>
      <c r="B272" s="54" t="s">
        <v>107</v>
      </c>
      <c r="C272" s="54" t="s">
        <v>71</v>
      </c>
      <c r="D272" s="55" t="s">
        <v>86</v>
      </c>
      <c r="E272" s="72" t="s">
        <v>95</v>
      </c>
      <c r="F272" s="72" t="s">
        <v>131</v>
      </c>
      <c r="G272" s="59" t="s">
        <v>131</v>
      </c>
      <c r="H272" s="59" t="s">
        <v>131</v>
      </c>
      <c r="I272" s="72" t="s">
        <v>247</v>
      </c>
      <c r="J272" s="60" t="s">
        <v>131</v>
      </c>
      <c r="K272" s="246" t="s">
        <v>53</v>
      </c>
      <c r="L272" s="188">
        <f t="shared" si="158"/>
        <v>0</v>
      </c>
      <c r="M272" s="188">
        <f t="shared" si="158"/>
        <v>0</v>
      </c>
      <c r="N272" s="188">
        <f t="shared" si="158"/>
        <v>0</v>
      </c>
      <c r="O272" s="188">
        <f t="shared" si="158"/>
        <v>0</v>
      </c>
      <c r="P272" s="188">
        <f t="shared" si="158"/>
        <v>0</v>
      </c>
      <c r="Q272" s="188">
        <f t="shared" si="158"/>
        <v>0</v>
      </c>
      <c r="R272" s="188">
        <f t="shared" si="158"/>
        <v>0</v>
      </c>
      <c r="S272" s="188">
        <f t="shared" si="158"/>
        <v>0</v>
      </c>
      <c r="T272" s="188">
        <f t="shared" si="158"/>
        <v>0</v>
      </c>
    </row>
    <row r="273" spans="1:20" ht="25.5" hidden="1" x14ac:dyDescent="0.2">
      <c r="A273" s="177" t="s">
        <v>54</v>
      </c>
      <c r="B273" s="54" t="s">
        <v>107</v>
      </c>
      <c r="C273" s="54" t="s">
        <v>71</v>
      </c>
      <c r="D273" s="55" t="s">
        <v>86</v>
      </c>
      <c r="E273" s="72" t="s">
        <v>95</v>
      </c>
      <c r="F273" s="72" t="s">
        <v>131</v>
      </c>
      <c r="G273" s="59" t="s">
        <v>131</v>
      </c>
      <c r="H273" s="59" t="s">
        <v>131</v>
      </c>
      <c r="I273" s="72" t="s">
        <v>247</v>
      </c>
      <c r="J273" s="60" t="s">
        <v>131</v>
      </c>
      <c r="K273" s="246" t="s">
        <v>55</v>
      </c>
      <c r="L273" s="188">
        <v>0</v>
      </c>
      <c r="M273" s="188">
        <v>0</v>
      </c>
      <c r="N273" s="188">
        <v>0</v>
      </c>
      <c r="O273" s="188">
        <v>0</v>
      </c>
      <c r="P273" s="188">
        <v>0</v>
      </c>
      <c r="Q273" s="188">
        <v>0</v>
      </c>
      <c r="R273" s="188">
        <v>0</v>
      </c>
      <c r="S273" s="188">
        <v>0</v>
      </c>
      <c r="T273" s="188">
        <v>0</v>
      </c>
    </row>
    <row r="274" spans="1:20" x14ac:dyDescent="0.2">
      <c r="A274" s="173" t="s">
        <v>94</v>
      </c>
      <c r="B274" s="54" t="s">
        <v>107</v>
      </c>
      <c r="C274" s="54" t="s">
        <v>71</v>
      </c>
      <c r="D274" s="55" t="s">
        <v>100</v>
      </c>
      <c r="E274" s="56"/>
      <c r="F274" s="56"/>
      <c r="G274" s="59"/>
      <c r="H274" s="59"/>
      <c r="I274" s="56"/>
      <c r="J274" s="60"/>
      <c r="K274" s="349"/>
      <c r="L274" s="209">
        <f t="shared" ref="L274:T274" si="159">L279+L275</f>
        <v>3193936.17</v>
      </c>
      <c r="M274" s="209">
        <f t="shared" si="159"/>
        <v>0</v>
      </c>
      <c r="N274" s="209">
        <f t="shared" si="159"/>
        <v>3193936.17</v>
      </c>
      <c r="O274" s="209">
        <f t="shared" si="159"/>
        <v>930521</v>
      </c>
      <c r="P274" s="209">
        <f t="shared" si="159"/>
        <v>0</v>
      </c>
      <c r="Q274" s="209">
        <f t="shared" si="159"/>
        <v>930521</v>
      </c>
      <c r="R274" s="209">
        <f t="shared" si="159"/>
        <v>0</v>
      </c>
      <c r="S274" s="209">
        <f t="shared" si="159"/>
        <v>0</v>
      </c>
      <c r="T274" s="209">
        <f t="shared" si="159"/>
        <v>0</v>
      </c>
    </row>
    <row r="275" spans="1:20" ht="38.25" x14ac:dyDescent="0.2">
      <c r="A275" s="190" t="s">
        <v>318</v>
      </c>
      <c r="B275" s="54" t="s">
        <v>107</v>
      </c>
      <c r="C275" s="54" t="s">
        <v>71</v>
      </c>
      <c r="D275" s="55" t="s">
        <v>100</v>
      </c>
      <c r="E275" s="63" t="s">
        <v>71</v>
      </c>
      <c r="F275" s="56" t="s">
        <v>131</v>
      </c>
      <c r="G275" s="59" t="s">
        <v>131</v>
      </c>
      <c r="H275" s="59" t="s">
        <v>131</v>
      </c>
      <c r="I275" s="59" t="s">
        <v>132</v>
      </c>
      <c r="J275" s="60" t="s">
        <v>131</v>
      </c>
      <c r="K275" s="262"/>
      <c r="L275" s="209">
        <f>L276</f>
        <v>0</v>
      </c>
      <c r="M275" s="209">
        <f>M276</f>
        <v>0</v>
      </c>
      <c r="N275" s="209">
        <f>N276</f>
        <v>0</v>
      </c>
      <c r="O275" s="209">
        <f t="shared" ref="O275:T275" si="160">O276</f>
        <v>930521</v>
      </c>
      <c r="P275" s="209">
        <f t="shared" si="160"/>
        <v>0</v>
      </c>
      <c r="Q275" s="209">
        <f t="shared" si="160"/>
        <v>930521</v>
      </c>
      <c r="R275" s="209">
        <f t="shared" si="160"/>
        <v>0</v>
      </c>
      <c r="S275" s="209">
        <f t="shared" si="160"/>
        <v>0</v>
      </c>
      <c r="T275" s="209">
        <f t="shared" si="160"/>
        <v>0</v>
      </c>
    </row>
    <row r="276" spans="1:20" ht="38.25" x14ac:dyDescent="0.2">
      <c r="A276" s="173" t="s">
        <v>208</v>
      </c>
      <c r="B276" s="54" t="s">
        <v>107</v>
      </c>
      <c r="C276" s="54" t="s">
        <v>71</v>
      </c>
      <c r="D276" s="55" t="s">
        <v>100</v>
      </c>
      <c r="E276" s="56" t="s">
        <v>71</v>
      </c>
      <c r="F276" s="56" t="s">
        <v>131</v>
      </c>
      <c r="G276" s="59" t="s">
        <v>131</v>
      </c>
      <c r="H276" s="59" t="s">
        <v>131</v>
      </c>
      <c r="I276" s="56" t="s">
        <v>209</v>
      </c>
      <c r="J276" s="60" t="s">
        <v>131</v>
      </c>
      <c r="K276" s="349"/>
      <c r="L276" s="209">
        <f t="shared" ref="L276:T277" si="161">L277</f>
        <v>0</v>
      </c>
      <c r="M276" s="209">
        <f t="shared" si="161"/>
        <v>0</v>
      </c>
      <c r="N276" s="209">
        <f t="shared" si="161"/>
        <v>0</v>
      </c>
      <c r="O276" s="209">
        <f t="shared" si="161"/>
        <v>930521</v>
      </c>
      <c r="P276" s="209">
        <f t="shared" si="161"/>
        <v>0</v>
      </c>
      <c r="Q276" s="209">
        <f t="shared" si="161"/>
        <v>930521</v>
      </c>
      <c r="R276" s="369">
        <f t="shared" si="161"/>
        <v>0</v>
      </c>
      <c r="S276" s="369">
        <f t="shared" si="161"/>
        <v>0</v>
      </c>
      <c r="T276" s="369">
        <f t="shared" si="161"/>
        <v>0</v>
      </c>
    </row>
    <row r="277" spans="1:20" ht="25.5" x14ac:dyDescent="0.2">
      <c r="A277" s="218" t="s">
        <v>122</v>
      </c>
      <c r="B277" s="54" t="s">
        <v>107</v>
      </c>
      <c r="C277" s="54" t="s">
        <v>71</v>
      </c>
      <c r="D277" s="55" t="s">
        <v>100</v>
      </c>
      <c r="E277" s="56" t="s">
        <v>71</v>
      </c>
      <c r="F277" s="56" t="s">
        <v>131</v>
      </c>
      <c r="G277" s="59" t="s">
        <v>131</v>
      </c>
      <c r="H277" s="59" t="s">
        <v>131</v>
      </c>
      <c r="I277" s="56" t="s">
        <v>209</v>
      </c>
      <c r="J277" s="60" t="s">
        <v>131</v>
      </c>
      <c r="K277" s="349" t="s">
        <v>53</v>
      </c>
      <c r="L277" s="209">
        <f t="shared" si="161"/>
        <v>0</v>
      </c>
      <c r="M277" s="209">
        <f t="shared" si="161"/>
        <v>0</v>
      </c>
      <c r="N277" s="209">
        <f t="shared" si="161"/>
        <v>0</v>
      </c>
      <c r="O277" s="209">
        <f t="shared" si="161"/>
        <v>930521</v>
      </c>
      <c r="P277" s="209">
        <f t="shared" si="161"/>
        <v>0</v>
      </c>
      <c r="Q277" s="209">
        <f t="shared" si="161"/>
        <v>930521</v>
      </c>
      <c r="R277" s="369">
        <f t="shared" si="161"/>
        <v>0</v>
      </c>
      <c r="S277" s="369">
        <f t="shared" si="161"/>
        <v>0</v>
      </c>
      <c r="T277" s="369">
        <f t="shared" si="161"/>
        <v>0</v>
      </c>
    </row>
    <row r="278" spans="1:20" ht="25.5" x14ac:dyDescent="0.2">
      <c r="A278" s="218" t="s">
        <v>54</v>
      </c>
      <c r="B278" s="54" t="s">
        <v>107</v>
      </c>
      <c r="C278" s="54" t="s">
        <v>71</v>
      </c>
      <c r="D278" s="55" t="s">
        <v>100</v>
      </c>
      <c r="E278" s="56" t="s">
        <v>71</v>
      </c>
      <c r="F278" s="56" t="s">
        <v>131</v>
      </c>
      <c r="G278" s="59" t="s">
        <v>131</v>
      </c>
      <c r="H278" s="59" t="s">
        <v>131</v>
      </c>
      <c r="I278" s="56" t="s">
        <v>209</v>
      </c>
      <c r="J278" s="60" t="s">
        <v>131</v>
      </c>
      <c r="K278" s="349" t="s">
        <v>55</v>
      </c>
      <c r="L278" s="209">
        <v>0</v>
      </c>
      <c r="M278" s="209">
        <v>0</v>
      </c>
      <c r="N278" s="209">
        <v>0</v>
      </c>
      <c r="O278" s="209">
        <v>930521</v>
      </c>
      <c r="P278" s="209">
        <v>0</v>
      </c>
      <c r="Q278" s="209">
        <v>930521</v>
      </c>
      <c r="R278" s="369">
        <v>0</v>
      </c>
      <c r="S278" s="369">
        <v>0</v>
      </c>
      <c r="T278" s="369">
        <v>0</v>
      </c>
    </row>
    <row r="279" spans="1:20" ht="34.5" customHeight="1" x14ac:dyDescent="0.2">
      <c r="A279" s="173" t="s">
        <v>364</v>
      </c>
      <c r="B279" s="54" t="s">
        <v>107</v>
      </c>
      <c r="C279" s="54" t="s">
        <v>71</v>
      </c>
      <c r="D279" s="55" t="s">
        <v>100</v>
      </c>
      <c r="E279" s="72" t="s">
        <v>189</v>
      </c>
      <c r="F279" s="72" t="s">
        <v>131</v>
      </c>
      <c r="G279" s="59" t="s">
        <v>131</v>
      </c>
      <c r="H279" s="59" t="s">
        <v>131</v>
      </c>
      <c r="I279" s="72" t="s">
        <v>132</v>
      </c>
      <c r="J279" s="60" t="s">
        <v>131</v>
      </c>
      <c r="K279" s="246"/>
      <c r="L279" s="188">
        <f>L280+L285+L290</f>
        <v>3193936.17</v>
      </c>
      <c r="M279" s="188">
        <f>M280+M285+M290</f>
        <v>0</v>
      </c>
      <c r="N279" s="188">
        <f>N280+N285+N290</f>
        <v>3193936.17</v>
      </c>
      <c r="O279" s="188">
        <f t="shared" ref="O279:R279" si="162">O280+O285+O290</f>
        <v>0</v>
      </c>
      <c r="P279" s="188">
        <f t="shared" ref="P279:Q279" si="163">P280+P285+P290</f>
        <v>0</v>
      </c>
      <c r="Q279" s="188">
        <f t="shared" si="163"/>
        <v>0</v>
      </c>
      <c r="R279" s="188">
        <f t="shared" si="162"/>
        <v>0</v>
      </c>
      <c r="S279" s="188">
        <f t="shared" ref="S279:T279" si="164">S280+S285+S290</f>
        <v>0</v>
      </c>
      <c r="T279" s="188">
        <f t="shared" si="164"/>
        <v>0</v>
      </c>
    </row>
    <row r="280" spans="1:20" ht="24" hidden="1" customHeight="1" x14ac:dyDescent="0.2">
      <c r="A280" s="218" t="s">
        <v>190</v>
      </c>
      <c r="B280" s="54" t="s">
        <v>107</v>
      </c>
      <c r="C280" s="54" t="s">
        <v>71</v>
      </c>
      <c r="D280" s="55" t="s">
        <v>100</v>
      </c>
      <c r="E280" s="72" t="s">
        <v>189</v>
      </c>
      <c r="F280" s="72" t="s">
        <v>131</v>
      </c>
      <c r="G280" s="59" t="s">
        <v>131</v>
      </c>
      <c r="H280" s="59" t="s">
        <v>131</v>
      </c>
      <c r="I280" s="72" t="s">
        <v>164</v>
      </c>
      <c r="J280" s="60" t="s">
        <v>131</v>
      </c>
      <c r="K280" s="246"/>
      <c r="L280" s="188">
        <f t="shared" ref="L280:T280" si="165">L283+L281</f>
        <v>0</v>
      </c>
      <c r="M280" s="188">
        <f t="shared" si="165"/>
        <v>0</v>
      </c>
      <c r="N280" s="188">
        <f t="shared" si="165"/>
        <v>0</v>
      </c>
      <c r="O280" s="188">
        <f t="shared" si="165"/>
        <v>0</v>
      </c>
      <c r="P280" s="188">
        <f t="shared" si="165"/>
        <v>0</v>
      </c>
      <c r="Q280" s="188">
        <f t="shared" si="165"/>
        <v>0</v>
      </c>
      <c r="R280" s="188">
        <f t="shared" si="165"/>
        <v>0</v>
      </c>
      <c r="S280" s="188">
        <f t="shared" si="165"/>
        <v>0</v>
      </c>
      <c r="T280" s="188">
        <f t="shared" si="165"/>
        <v>0</v>
      </c>
    </row>
    <row r="281" spans="1:20" ht="35.25" hidden="1" customHeight="1" x14ac:dyDescent="0.2">
      <c r="A281" s="218" t="s">
        <v>21</v>
      </c>
      <c r="B281" s="54" t="s">
        <v>107</v>
      </c>
      <c r="C281" s="54" t="s">
        <v>71</v>
      </c>
      <c r="D281" s="55" t="s">
        <v>100</v>
      </c>
      <c r="E281" s="72" t="s">
        <v>189</v>
      </c>
      <c r="F281" s="72" t="s">
        <v>131</v>
      </c>
      <c r="G281" s="59" t="s">
        <v>131</v>
      </c>
      <c r="H281" s="59" t="s">
        <v>131</v>
      </c>
      <c r="I281" s="72" t="s">
        <v>164</v>
      </c>
      <c r="J281" s="60" t="s">
        <v>131</v>
      </c>
      <c r="K281" s="246" t="s">
        <v>144</v>
      </c>
      <c r="L281" s="188">
        <f t="shared" ref="L281:T281" si="166">L282</f>
        <v>0</v>
      </c>
      <c r="M281" s="188">
        <f t="shared" si="166"/>
        <v>0</v>
      </c>
      <c r="N281" s="188">
        <f t="shared" si="166"/>
        <v>0</v>
      </c>
      <c r="O281" s="188">
        <f t="shared" si="166"/>
        <v>0</v>
      </c>
      <c r="P281" s="188">
        <f t="shared" si="166"/>
        <v>0</v>
      </c>
      <c r="Q281" s="188">
        <f t="shared" si="166"/>
        <v>0</v>
      </c>
      <c r="R281" s="188">
        <f t="shared" si="166"/>
        <v>0</v>
      </c>
      <c r="S281" s="188">
        <f t="shared" si="166"/>
        <v>0</v>
      </c>
      <c r="T281" s="188">
        <f t="shared" si="166"/>
        <v>0</v>
      </c>
    </row>
    <row r="282" spans="1:20" ht="57.75" hidden="1" customHeight="1" x14ac:dyDescent="0.2">
      <c r="A282" s="218" t="s">
        <v>202</v>
      </c>
      <c r="B282" s="54" t="s">
        <v>107</v>
      </c>
      <c r="C282" s="54" t="s">
        <v>71</v>
      </c>
      <c r="D282" s="55" t="s">
        <v>100</v>
      </c>
      <c r="E282" s="72" t="s">
        <v>189</v>
      </c>
      <c r="F282" s="72" t="s">
        <v>131</v>
      </c>
      <c r="G282" s="59" t="s">
        <v>131</v>
      </c>
      <c r="H282" s="59" t="s">
        <v>131</v>
      </c>
      <c r="I282" s="72" t="s">
        <v>164</v>
      </c>
      <c r="J282" s="60" t="s">
        <v>131</v>
      </c>
      <c r="K282" s="246" t="s">
        <v>151</v>
      </c>
      <c r="L282" s="188">
        <v>0</v>
      </c>
      <c r="M282" s="188">
        <v>0</v>
      </c>
      <c r="N282" s="188">
        <v>0</v>
      </c>
      <c r="O282" s="188">
        <v>0</v>
      </c>
      <c r="P282" s="188">
        <v>0</v>
      </c>
      <c r="Q282" s="188">
        <v>0</v>
      </c>
      <c r="R282" s="188">
        <v>0</v>
      </c>
      <c r="S282" s="188">
        <v>0</v>
      </c>
      <c r="T282" s="188">
        <v>0</v>
      </c>
    </row>
    <row r="283" spans="1:20" hidden="1" x14ac:dyDescent="0.2">
      <c r="A283" s="177" t="s">
        <v>62</v>
      </c>
      <c r="B283" s="54" t="s">
        <v>107</v>
      </c>
      <c r="C283" s="54" t="s">
        <v>71</v>
      </c>
      <c r="D283" s="55" t="s">
        <v>100</v>
      </c>
      <c r="E283" s="72" t="s">
        <v>189</v>
      </c>
      <c r="F283" s="72" t="s">
        <v>131</v>
      </c>
      <c r="G283" s="59" t="s">
        <v>131</v>
      </c>
      <c r="H283" s="59" t="s">
        <v>131</v>
      </c>
      <c r="I283" s="72" t="s">
        <v>164</v>
      </c>
      <c r="J283" s="60" t="s">
        <v>131</v>
      </c>
      <c r="K283" s="246" t="s">
        <v>63</v>
      </c>
      <c r="L283" s="188">
        <f t="shared" ref="L283:T283" si="167">L284</f>
        <v>0</v>
      </c>
      <c r="M283" s="188">
        <f t="shared" si="167"/>
        <v>0</v>
      </c>
      <c r="N283" s="188">
        <f t="shared" si="167"/>
        <v>0</v>
      </c>
      <c r="O283" s="188">
        <f t="shared" si="167"/>
        <v>0</v>
      </c>
      <c r="P283" s="188">
        <f t="shared" si="167"/>
        <v>0</v>
      </c>
      <c r="Q283" s="188">
        <f t="shared" si="167"/>
        <v>0</v>
      </c>
      <c r="R283" s="188">
        <f t="shared" si="167"/>
        <v>0</v>
      </c>
      <c r="S283" s="188">
        <f t="shared" si="167"/>
        <v>0</v>
      </c>
      <c r="T283" s="188">
        <f t="shared" si="167"/>
        <v>0</v>
      </c>
    </row>
    <row r="284" spans="1:20" ht="51" hidden="1" customHeight="1" x14ac:dyDescent="0.2">
      <c r="A284" s="177" t="s">
        <v>178</v>
      </c>
      <c r="B284" s="54" t="s">
        <v>107</v>
      </c>
      <c r="C284" s="54" t="s">
        <v>71</v>
      </c>
      <c r="D284" s="55" t="s">
        <v>100</v>
      </c>
      <c r="E284" s="72" t="s">
        <v>189</v>
      </c>
      <c r="F284" s="72" t="s">
        <v>131</v>
      </c>
      <c r="G284" s="59" t="s">
        <v>131</v>
      </c>
      <c r="H284" s="59" t="s">
        <v>131</v>
      </c>
      <c r="I284" s="72" t="s">
        <v>164</v>
      </c>
      <c r="J284" s="60" t="s">
        <v>131</v>
      </c>
      <c r="K284" s="246" t="s">
        <v>136</v>
      </c>
      <c r="L284" s="188">
        <v>0</v>
      </c>
      <c r="M284" s="188">
        <v>0</v>
      </c>
      <c r="N284" s="188">
        <v>0</v>
      </c>
      <c r="O284" s="188">
        <v>0</v>
      </c>
      <c r="P284" s="188">
        <v>0</v>
      </c>
      <c r="Q284" s="188">
        <v>0</v>
      </c>
      <c r="R284" s="188">
        <v>0</v>
      </c>
      <c r="S284" s="188">
        <v>0</v>
      </c>
      <c r="T284" s="188">
        <v>0</v>
      </c>
    </row>
    <row r="285" spans="1:20" ht="67.5" customHeight="1" x14ac:dyDescent="0.2">
      <c r="A285" s="218" t="s">
        <v>275</v>
      </c>
      <c r="B285" s="54" t="s">
        <v>107</v>
      </c>
      <c r="C285" s="54" t="s">
        <v>71</v>
      </c>
      <c r="D285" s="55" t="s">
        <v>100</v>
      </c>
      <c r="E285" s="59" t="s">
        <v>189</v>
      </c>
      <c r="F285" s="59" t="s">
        <v>131</v>
      </c>
      <c r="G285" s="59" t="s">
        <v>131</v>
      </c>
      <c r="H285" s="59" t="s">
        <v>131</v>
      </c>
      <c r="I285" s="59" t="s">
        <v>253</v>
      </c>
      <c r="J285" s="60" t="s">
        <v>131</v>
      </c>
      <c r="K285" s="262"/>
      <c r="L285" s="209">
        <f t="shared" ref="L285:T285" si="168">L286+L288</f>
        <v>3193936.17</v>
      </c>
      <c r="M285" s="209">
        <f t="shared" si="168"/>
        <v>0</v>
      </c>
      <c r="N285" s="209">
        <f t="shared" si="168"/>
        <v>3193936.17</v>
      </c>
      <c r="O285" s="209">
        <f t="shared" si="168"/>
        <v>0</v>
      </c>
      <c r="P285" s="209">
        <f t="shared" si="168"/>
        <v>0</v>
      </c>
      <c r="Q285" s="209">
        <f t="shared" si="168"/>
        <v>0</v>
      </c>
      <c r="R285" s="209">
        <f t="shared" si="168"/>
        <v>0</v>
      </c>
      <c r="S285" s="209">
        <f t="shared" si="168"/>
        <v>0</v>
      </c>
      <c r="T285" s="209">
        <f t="shared" si="168"/>
        <v>0</v>
      </c>
    </row>
    <row r="286" spans="1:20" ht="42.75" customHeight="1" x14ac:dyDescent="0.2">
      <c r="A286" s="218" t="s">
        <v>21</v>
      </c>
      <c r="B286" s="54" t="s">
        <v>107</v>
      </c>
      <c r="C286" s="54" t="s">
        <v>71</v>
      </c>
      <c r="D286" s="55" t="s">
        <v>100</v>
      </c>
      <c r="E286" s="59" t="s">
        <v>189</v>
      </c>
      <c r="F286" s="59" t="s">
        <v>131</v>
      </c>
      <c r="G286" s="59" t="s">
        <v>131</v>
      </c>
      <c r="H286" s="59" t="s">
        <v>131</v>
      </c>
      <c r="I286" s="59" t="s">
        <v>253</v>
      </c>
      <c r="J286" s="60" t="s">
        <v>131</v>
      </c>
      <c r="K286" s="262" t="s">
        <v>144</v>
      </c>
      <c r="L286" s="209">
        <f t="shared" ref="L286:T286" si="169">L287</f>
        <v>574908.51</v>
      </c>
      <c r="M286" s="209">
        <f t="shared" si="169"/>
        <v>0</v>
      </c>
      <c r="N286" s="209">
        <f t="shared" si="169"/>
        <v>574908.51</v>
      </c>
      <c r="O286" s="209">
        <f t="shared" si="169"/>
        <v>0</v>
      </c>
      <c r="P286" s="209">
        <f t="shared" si="169"/>
        <v>0</v>
      </c>
      <c r="Q286" s="209">
        <f t="shared" si="169"/>
        <v>0</v>
      </c>
      <c r="R286" s="209">
        <f t="shared" si="169"/>
        <v>0</v>
      </c>
      <c r="S286" s="209">
        <f t="shared" si="169"/>
        <v>0</v>
      </c>
      <c r="T286" s="209">
        <f t="shared" si="169"/>
        <v>0</v>
      </c>
    </row>
    <row r="287" spans="1:20" ht="45" customHeight="1" x14ac:dyDescent="0.2">
      <c r="A287" s="218" t="s">
        <v>202</v>
      </c>
      <c r="B287" s="54" t="s">
        <v>107</v>
      </c>
      <c r="C287" s="54" t="s">
        <v>71</v>
      </c>
      <c r="D287" s="55" t="s">
        <v>100</v>
      </c>
      <c r="E287" s="59" t="s">
        <v>189</v>
      </c>
      <c r="F287" s="59" t="s">
        <v>131</v>
      </c>
      <c r="G287" s="59" t="s">
        <v>131</v>
      </c>
      <c r="H287" s="59" t="s">
        <v>131</v>
      </c>
      <c r="I287" s="59" t="s">
        <v>253</v>
      </c>
      <c r="J287" s="60" t="s">
        <v>131</v>
      </c>
      <c r="K287" s="179" t="s">
        <v>151</v>
      </c>
      <c r="L287" s="209">
        <f>540414+34494.51</f>
        <v>574908.51</v>
      </c>
      <c r="M287" s="209">
        <v>0</v>
      </c>
      <c r="N287" s="209">
        <f>540414+34494.51</f>
        <v>574908.51</v>
      </c>
      <c r="O287" s="209">
        <v>0</v>
      </c>
      <c r="P287" s="209">
        <v>0</v>
      </c>
      <c r="Q287" s="209">
        <v>0</v>
      </c>
      <c r="R287" s="209">
        <v>0</v>
      </c>
      <c r="S287" s="209">
        <v>0</v>
      </c>
      <c r="T287" s="209">
        <v>0</v>
      </c>
    </row>
    <row r="288" spans="1:20" ht="23.25" customHeight="1" x14ac:dyDescent="0.2">
      <c r="A288" s="177" t="s">
        <v>62</v>
      </c>
      <c r="B288" s="54" t="s">
        <v>107</v>
      </c>
      <c r="C288" s="54" t="s">
        <v>71</v>
      </c>
      <c r="D288" s="55" t="s">
        <v>100</v>
      </c>
      <c r="E288" s="59" t="s">
        <v>189</v>
      </c>
      <c r="F288" s="59" t="s">
        <v>131</v>
      </c>
      <c r="G288" s="59" t="s">
        <v>131</v>
      </c>
      <c r="H288" s="59" t="s">
        <v>131</v>
      </c>
      <c r="I288" s="59" t="s">
        <v>253</v>
      </c>
      <c r="J288" s="60" t="s">
        <v>131</v>
      </c>
      <c r="K288" s="179" t="s">
        <v>63</v>
      </c>
      <c r="L288" s="209">
        <f t="shared" ref="L288:T288" si="170">L289</f>
        <v>2619027.66</v>
      </c>
      <c r="M288" s="209">
        <f t="shared" si="170"/>
        <v>0</v>
      </c>
      <c r="N288" s="209">
        <f t="shared" si="170"/>
        <v>2619027.66</v>
      </c>
      <c r="O288" s="209">
        <f t="shared" si="170"/>
        <v>0</v>
      </c>
      <c r="P288" s="209">
        <f t="shared" si="170"/>
        <v>0</v>
      </c>
      <c r="Q288" s="209">
        <f t="shared" si="170"/>
        <v>0</v>
      </c>
      <c r="R288" s="209">
        <f t="shared" si="170"/>
        <v>0</v>
      </c>
      <c r="S288" s="209">
        <f t="shared" si="170"/>
        <v>0</v>
      </c>
      <c r="T288" s="209">
        <f t="shared" si="170"/>
        <v>0</v>
      </c>
    </row>
    <row r="289" spans="1:20" ht="51" customHeight="1" x14ac:dyDescent="0.2">
      <c r="A289" s="177" t="s">
        <v>163</v>
      </c>
      <c r="B289" s="54" t="s">
        <v>107</v>
      </c>
      <c r="C289" s="54" t="s">
        <v>71</v>
      </c>
      <c r="D289" s="55" t="s">
        <v>100</v>
      </c>
      <c r="E289" s="59" t="s">
        <v>189</v>
      </c>
      <c r="F289" s="59" t="s">
        <v>131</v>
      </c>
      <c r="G289" s="59" t="s">
        <v>131</v>
      </c>
      <c r="H289" s="59" t="s">
        <v>131</v>
      </c>
      <c r="I289" s="59" t="s">
        <v>253</v>
      </c>
      <c r="J289" s="60" t="s">
        <v>131</v>
      </c>
      <c r="K289" s="179" t="s">
        <v>136</v>
      </c>
      <c r="L289" s="209">
        <f>2461886+157141.66</f>
        <v>2619027.66</v>
      </c>
      <c r="M289" s="209">
        <v>0</v>
      </c>
      <c r="N289" s="209">
        <f>2461886+157141.66</f>
        <v>2619027.66</v>
      </c>
      <c r="O289" s="210">
        <v>0</v>
      </c>
      <c r="P289" s="210">
        <v>0</v>
      </c>
      <c r="Q289" s="210">
        <v>0</v>
      </c>
      <c r="R289" s="210">
        <v>0</v>
      </c>
      <c r="S289" s="210">
        <v>0</v>
      </c>
      <c r="T289" s="210">
        <v>0</v>
      </c>
    </row>
    <row r="290" spans="1:20" ht="116.25" hidden="1" customHeight="1" x14ac:dyDescent="0.2">
      <c r="A290" s="218" t="s">
        <v>419</v>
      </c>
      <c r="B290" s="54" t="s">
        <v>107</v>
      </c>
      <c r="C290" s="54" t="s">
        <v>71</v>
      </c>
      <c r="D290" s="55" t="s">
        <v>100</v>
      </c>
      <c r="E290" s="59" t="s">
        <v>189</v>
      </c>
      <c r="F290" s="59" t="s">
        <v>131</v>
      </c>
      <c r="G290" s="59" t="s">
        <v>131</v>
      </c>
      <c r="H290" s="59" t="s">
        <v>131</v>
      </c>
      <c r="I290" s="59" t="s">
        <v>420</v>
      </c>
      <c r="J290" s="60" t="s">
        <v>131</v>
      </c>
      <c r="K290" s="262"/>
      <c r="L290" s="209">
        <f>L292+L294</f>
        <v>0</v>
      </c>
      <c r="M290" s="209">
        <f>M292+M294</f>
        <v>0</v>
      </c>
      <c r="N290" s="209">
        <f>N292+N294</f>
        <v>0</v>
      </c>
      <c r="O290" s="209">
        <f t="shared" ref="O290:R290" si="171">O292+O294</f>
        <v>0</v>
      </c>
      <c r="P290" s="209">
        <f t="shared" ref="P290:Q290" si="172">P292+P294</f>
        <v>0</v>
      </c>
      <c r="Q290" s="209">
        <f t="shared" si="172"/>
        <v>0</v>
      </c>
      <c r="R290" s="209">
        <f t="shared" si="171"/>
        <v>0</v>
      </c>
      <c r="S290" s="209">
        <f t="shared" ref="S290:T290" si="173">S292+S294</f>
        <v>0</v>
      </c>
      <c r="T290" s="209">
        <f t="shared" si="173"/>
        <v>0</v>
      </c>
    </row>
    <row r="291" spans="1:20" ht="51" hidden="1" customHeight="1" x14ac:dyDescent="0.2">
      <c r="A291" s="218" t="s">
        <v>21</v>
      </c>
      <c r="B291" s="54" t="s">
        <v>107</v>
      </c>
      <c r="C291" s="54" t="s">
        <v>71</v>
      </c>
      <c r="D291" s="55" t="s">
        <v>100</v>
      </c>
      <c r="E291" s="59" t="s">
        <v>189</v>
      </c>
      <c r="F291" s="59" t="s">
        <v>131</v>
      </c>
      <c r="G291" s="59" t="s">
        <v>131</v>
      </c>
      <c r="H291" s="59" t="s">
        <v>131</v>
      </c>
      <c r="I291" s="59" t="s">
        <v>420</v>
      </c>
      <c r="J291" s="60" t="s">
        <v>131</v>
      </c>
      <c r="K291" s="262" t="s">
        <v>144</v>
      </c>
      <c r="L291" s="209">
        <f t="shared" ref="L291:Q291" si="174">L292</f>
        <v>0</v>
      </c>
      <c r="M291" s="209">
        <f t="shared" si="174"/>
        <v>0</v>
      </c>
      <c r="N291" s="209">
        <f t="shared" si="174"/>
        <v>0</v>
      </c>
      <c r="O291" s="90">
        <f t="shared" si="174"/>
        <v>0</v>
      </c>
      <c r="P291" s="90">
        <f t="shared" si="174"/>
        <v>0</v>
      </c>
      <c r="Q291" s="90">
        <f t="shared" si="174"/>
        <v>0</v>
      </c>
      <c r="R291" s="209">
        <f t="shared" ref="R291:T291" si="175">R292</f>
        <v>0</v>
      </c>
      <c r="S291" s="209">
        <f t="shared" si="175"/>
        <v>0</v>
      </c>
      <c r="T291" s="209">
        <f t="shared" si="175"/>
        <v>0</v>
      </c>
    </row>
    <row r="292" spans="1:20" ht="51" hidden="1" customHeight="1" x14ac:dyDescent="0.2">
      <c r="A292" s="218" t="s">
        <v>202</v>
      </c>
      <c r="B292" s="54" t="s">
        <v>107</v>
      </c>
      <c r="C292" s="54" t="s">
        <v>71</v>
      </c>
      <c r="D292" s="55" t="s">
        <v>100</v>
      </c>
      <c r="E292" s="59" t="s">
        <v>189</v>
      </c>
      <c r="F292" s="59" t="s">
        <v>131</v>
      </c>
      <c r="G292" s="59" t="s">
        <v>131</v>
      </c>
      <c r="H292" s="59" t="s">
        <v>131</v>
      </c>
      <c r="I292" s="59" t="s">
        <v>420</v>
      </c>
      <c r="J292" s="60" t="s">
        <v>131</v>
      </c>
      <c r="K292" s="179" t="s">
        <v>151</v>
      </c>
      <c r="L292" s="209">
        <v>0</v>
      </c>
      <c r="M292" s="209">
        <v>0</v>
      </c>
      <c r="N292" s="209">
        <v>0</v>
      </c>
      <c r="O292" s="90">
        <v>0</v>
      </c>
      <c r="P292" s="90">
        <v>0</v>
      </c>
      <c r="Q292" s="90">
        <v>0</v>
      </c>
      <c r="R292" s="209">
        <v>0</v>
      </c>
      <c r="S292" s="209">
        <v>0</v>
      </c>
      <c r="T292" s="209">
        <v>0</v>
      </c>
    </row>
    <row r="293" spans="1:20" ht="51" hidden="1" customHeight="1" x14ac:dyDescent="0.2">
      <c r="A293" s="177" t="s">
        <v>62</v>
      </c>
      <c r="B293" s="54" t="s">
        <v>107</v>
      </c>
      <c r="C293" s="54" t="s">
        <v>71</v>
      </c>
      <c r="D293" s="55" t="s">
        <v>100</v>
      </c>
      <c r="E293" s="59" t="s">
        <v>189</v>
      </c>
      <c r="F293" s="59" t="s">
        <v>131</v>
      </c>
      <c r="G293" s="59" t="s">
        <v>131</v>
      </c>
      <c r="H293" s="59" t="s">
        <v>131</v>
      </c>
      <c r="I293" s="59" t="s">
        <v>420</v>
      </c>
      <c r="J293" s="60" t="s">
        <v>131</v>
      </c>
      <c r="K293" s="179" t="s">
        <v>63</v>
      </c>
      <c r="L293" s="209">
        <f t="shared" ref="L293:T293" si="176">L294</f>
        <v>0</v>
      </c>
      <c r="M293" s="209">
        <f t="shared" si="176"/>
        <v>0</v>
      </c>
      <c r="N293" s="209">
        <f t="shared" si="176"/>
        <v>0</v>
      </c>
      <c r="O293" s="90">
        <f t="shared" si="176"/>
        <v>0</v>
      </c>
      <c r="P293" s="90">
        <f t="shared" si="176"/>
        <v>0</v>
      </c>
      <c r="Q293" s="90">
        <f t="shared" si="176"/>
        <v>0</v>
      </c>
      <c r="R293" s="209">
        <f t="shared" si="176"/>
        <v>0</v>
      </c>
      <c r="S293" s="209">
        <f t="shared" si="176"/>
        <v>0</v>
      </c>
      <c r="T293" s="209">
        <f t="shared" si="176"/>
        <v>0</v>
      </c>
    </row>
    <row r="294" spans="1:20" ht="51" hidden="1" customHeight="1" x14ac:dyDescent="0.2">
      <c r="A294" s="177" t="s">
        <v>163</v>
      </c>
      <c r="B294" s="54" t="s">
        <v>107</v>
      </c>
      <c r="C294" s="54" t="s">
        <v>71</v>
      </c>
      <c r="D294" s="55" t="s">
        <v>100</v>
      </c>
      <c r="E294" s="59" t="s">
        <v>189</v>
      </c>
      <c r="F294" s="59" t="s">
        <v>131</v>
      </c>
      <c r="G294" s="59" t="s">
        <v>131</v>
      </c>
      <c r="H294" s="59" t="s">
        <v>131</v>
      </c>
      <c r="I294" s="59" t="s">
        <v>420</v>
      </c>
      <c r="J294" s="60" t="s">
        <v>131</v>
      </c>
      <c r="K294" s="179" t="s">
        <v>136</v>
      </c>
      <c r="L294" s="209">
        <v>0</v>
      </c>
      <c r="M294" s="209">
        <v>0</v>
      </c>
      <c r="N294" s="209">
        <v>0</v>
      </c>
      <c r="O294" s="90">
        <v>0</v>
      </c>
      <c r="P294" s="90">
        <v>0</v>
      </c>
      <c r="Q294" s="90">
        <v>0</v>
      </c>
      <c r="R294" s="209">
        <v>0</v>
      </c>
      <c r="S294" s="209">
        <v>0</v>
      </c>
      <c r="T294" s="209">
        <v>0</v>
      </c>
    </row>
    <row r="295" spans="1:20" hidden="1" x14ac:dyDescent="0.2">
      <c r="A295" s="343" t="s">
        <v>77</v>
      </c>
      <c r="B295" s="54" t="s">
        <v>107</v>
      </c>
      <c r="C295" s="54" t="s">
        <v>73</v>
      </c>
      <c r="D295" s="55"/>
      <c r="E295" s="56"/>
      <c r="F295" s="56"/>
      <c r="G295" s="59"/>
      <c r="H295" s="59"/>
      <c r="I295" s="56"/>
      <c r="J295" s="69"/>
      <c r="K295" s="207"/>
      <c r="L295" s="209">
        <f t="shared" ref="L295:T295" si="177">L301+L296+L306</f>
        <v>0</v>
      </c>
      <c r="M295" s="209">
        <f t="shared" si="177"/>
        <v>0</v>
      </c>
      <c r="N295" s="209">
        <f t="shared" si="177"/>
        <v>0</v>
      </c>
      <c r="O295" s="209">
        <f t="shared" si="177"/>
        <v>0</v>
      </c>
      <c r="P295" s="209">
        <f t="shared" si="177"/>
        <v>0</v>
      </c>
      <c r="Q295" s="209">
        <f t="shared" si="177"/>
        <v>0</v>
      </c>
      <c r="R295" s="209">
        <f t="shared" si="177"/>
        <v>0</v>
      </c>
      <c r="S295" s="209">
        <f t="shared" si="177"/>
        <v>0</v>
      </c>
      <c r="T295" s="209">
        <f t="shared" si="177"/>
        <v>0</v>
      </c>
    </row>
    <row r="296" spans="1:20" hidden="1" x14ac:dyDescent="0.2">
      <c r="A296" s="343" t="s">
        <v>126</v>
      </c>
      <c r="B296" s="54" t="s">
        <v>107</v>
      </c>
      <c r="C296" s="55" t="s">
        <v>73</v>
      </c>
      <c r="D296" s="54" t="s">
        <v>69</v>
      </c>
      <c r="E296" s="54"/>
      <c r="F296" s="56"/>
      <c r="G296" s="59"/>
      <c r="H296" s="59"/>
      <c r="I296" s="56"/>
      <c r="J296" s="69"/>
      <c r="K296" s="207"/>
      <c r="L296" s="209">
        <f>L297+L301</f>
        <v>0</v>
      </c>
      <c r="M296" s="209">
        <f>M297+M301</f>
        <v>0</v>
      </c>
      <c r="N296" s="209">
        <f>N297+N301</f>
        <v>0</v>
      </c>
      <c r="O296" s="209">
        <f t="shared" ref="O296:T297" si="178">O297</f>
        <v>0</v>
      </c>
      <c r="P296" s="209">
        <f t="shared" si="178"/>
        <v>0</v>
      </c>
      <c r="Q296" s="209">
        <f t="shared" si="178"/>
        <v>0</v>
      </c>
      <c r="R296" s="209">
        <f t="shared" si="178"/>
        <v>0</v>
      </c>
      <c r="S296" s="209">
        <f t="shared" si="178"/>
        <v>0</v>
      </c>
      <c r="T296" s="209">
        <f t="shared" si="178"/>
        <v>0</v>
      </c>
    </row>
    <row r="297" spans="1:20" ht="38.25" hidden="1" x14ac:dyDescent="0.2">
      <c r="A297" s="190" t="s">
        <v>318</v>
      </c>
      <c r="B297" s="54" t="s">
        <v>107</v>
      </c>
      <c r="C297" s="55" t="s">
        <v>73</v>
      </c>
      <c r="D297" s="54" t="s">
        <v>69</v>
      </c>
      <c r="E297" s="93" t="s">
        <v>71</v>
      </c>
      <c r="F297" s="56" t="s">
        <v>131</v>
      </c>
      <c r="G297" s="59" t="s">
        <v>131</v>
      </c>
      <c r="H297" s="59" t="s">
        <v>131</v>
      </c>
      <c r="I297" s="59" t="s">
        <v>132</v>
      </c>
      <c r="J297" s="60" t="s">
        <v>131</v>
      </c>
      <c r="K297" s="179"/>
      <c r="L297" s="209">
        <f>L298</f>
        <v>0</v>
      </c>
      <c r="M297" s="209">
        <f>M298</f>
        <v>0</v>
      </c>
      <c r="N297" s="209">
        <f>N298</f>
        <v>0</v>
      </c>
      <c r="O297" s="209">
        <f t="shared" si="178"/>
        <v>0</v>
      </c>
      <c r="P297" s="209">
        <f t="shared" si="178"/>
        <v>0</v>
      </c>
      <c r="Q297" s="209">
        <f t="shared" si="178"/>
        <v>0</v>
      </c>
      <c r="R297" s="209">
        <f t="shared" si="178"/>
        <v>0</v>
      </c>
      <c r="S297" s="209">
        <f t="shared" si="178"/>
        <v>0</v>
      </c>
      <c r="T297" s="209">
        <f t="shared" si="178"/>
        <v>0</v>
      </c>
    </row>
    <row r="298" spans="1:20" ht="25.5" hidden="1" x14ac:dyDescent="0.2">
      <c r="A298" s="234" t="s">
        <v>171</v>
      </c>
      <c r="B298" s="54" t="s">
        <v>107</v>
      </c>
      <c r="C298" s="55" t="s">
        <v>73</v>
      </c>
      <c r="D298" s="54" t="s">
        <v>69</v>
      </c>
      <c r="E298" s="91" t="s">
        <v>71</v>
      </c>
      <c r="F298" s="56" t="s">
        <v>131</v>
      </c>
      <c r="G298" s="59" t="s">
        <v>131</v>
      </c>
      <c r="H298" s="59" t="s">
        <v>131</v>
      </c>
      <c r="I298" s="59" t="s">
        <v>170</v>
      </c>
      <c r="J298" s="60" t="s">
        <v>131</v>
      </c>
      <c r="K298" s="179"/>
      <c r="L298" s="209">
        <f t="shared" ref="L298:T299" si="179">L299</f>
        <v>0</v>
      </c>
      <c r="M298" s="209">
        <f t="shared" si="179"/>
        <v>0</v>
      </c>
      <c r="N298" s="209">
        <f t="shared" si="179"/>
        <v>0</v>
      </c>
      <c r="O298" s="209">
        <f t="shared" si="179"/>
        <v>0</v>
      </c>
      <c r="P298" s="209">
        <f t="shared" si="179"/>
        <v>0</v>
      </c>
      <c r="Q298" s="209">
        <f t="shared" si="179"/>
        <v>0</v>
      </c>
      <c r="R298" s="210">
        <f t="shared" si="179"/>
        <v>0</v>
      </c>
      <c r="S298" s="210">
        <f t="shared" si="179"/>
        <v>0</v>
      </c>
      <c r="T298" s="210">
        <f t="shared" si="179"/>
        <v>0</v>
      </c>
    </row>
    <row r="299" spans="1:20" ht="25.5" hidden="1" x14ac:dyDescent="0.2">
      <c r="A299" s="173" t="s">
        <v>182</v>
      </c>
      <c r="B299" s="54" t="s">
        <v>107</v>
      </c>
      <c r="C299" s="55" t="s">
        <v>73</v>
      </c>
      <c r="D299" s="54" t="s">
        <v>69</v>
      </c>
      <c r="E299" s="91" t="s">
        <v>71</v>
      </c>
      <c r="F299" s="59" t="s">
        <v>131</v>
      </c>
      <c r="G299" s="59" t="s">
        <v>131</v>
      </c>
      <c r="H299" s="59" t="s">
        <v>131</v>
      </c>
      <c r="I299" s="59" t="s">
        <v>170</v>
      </c>
      <c r="J299" s="60" t="s">
        <v>131</v>
      </c>
      <c r="K299" s="179" t="s">
        <v>155</v>
      </c>
      <c r="L299" s="209">
        <f t="shared" si="179"/>
        <v>0</v>
      </c>
      <c r="M299" s="209">
        <f t="shared" si="179"/>
        <v>0</v>
      </c>
      <c r="N299" s="209">
        <f t="shared" si="179"/>
        <v>0</v>
      </c>
      <c r="O299" s="209">
        <f t="shared" si="179"/>
        <v>0</v>
      </c>
      <c r="P299" s="209">
        <f t="shared" si="179"/>
        <v>0</v>
      </c>
      <c r="Q299" s="209">
        <f t="shared" si="179"/>
        <v>0</v>
      </c>
      <c r="R299" s="210">
        <f t="shared" si="179"/>
        <v>0</v>
      </c>
      <c r="S299" s="210">
        <f t="shared" si="179"/>
        <v>0</v>
      </c>
      <c r="T299" s="210">
        <f t="shared" si="179"/>
        <v>0</v>
      </c>
    </row>
    <row r="300" spans="1:20" hidden="1" x14ac:dyDescent="0.2">
      <c r="A300" s="218" t="s">
        <v>157</v>
      </c>
      <c r="B300" s="54" t="s">
        <v>107</v>
      </c>
      <c r="C300" s="55" t="s">
        <v>73</v>
      </c>
      <c r="D300" s="54" t="s">
        <v>69</v>
      </c>
      <c r="E300" s="91" t="s">
        <v>71</v>
      </c>
      <c r="F300" s="63" t="s">
        <v>131</v>
      </c>
      <c r="G300" s="59" t="s">
        <v>131</v>
      </c>
      <c r="H300" s="59" t="s">
        <v>131</v>
      </c>
      <c r="I300" s="59" t="s">
        <v>170</v>
      </c>
      <c r="J300" s="60" t="s">
        <v>131</v>
      </c>
      <c r="K300" s="179" t="s">
        <v>156</v>
      </c>
      <c r="L300" s="209">
        <v>0</v>
      </c>
      <c r="M300" s="209">
        <v>0</v>
      </c>
      <c r="N300" s="209">
        <v>0</v>
      </c>
      <c r="O300" s="209">
        <v>0</v>
      </c>
      <c r="P300" s="209">
        <v>0</v>
      </c>
      <c r="Q300" s="209">
        <v>0</v>
      </c>
      <c r="R300" s="210">
        <v>0</v>
      </c>
      <c r="S300" s="210">
        <v>0</v>
      </c>
      <c r="T300" s="210">
        <v>0</v>
      </c>
    </row>
    <row r="301" spans="1:20" hidden="1" x14ac:dyDescent="0.2">
      <c r="A301" s="343" t="s">
        <v>89</v>
      </c>
      <c r="B301" s="54" t="s">
        <v>107</v>
      </c>
      <c r="C301" s="54" t="s">
        <v>73</v>
      </c>
      <c r="D301" s="55" t="s">
        <v>76</v>
      </c>
      <c r="E301" s="56"/>
      <c r="F301" s="56"/>
      <c r="G301" s="59"/>
      <c r="H301" s="59"/>
      <c r="I301" s="56"/>
      <c r="J301" s="60"/>
      <c r="K301" s="207"/>
      <c r="L301" s="209">
        <f t="shared" ref="L301:N301" si="180">L302</f>
        <v>0</v>
      </c>
      <c r="M301" s="209">
        <f t="shared" si="180"/>
        <v>0</v>
      </c>
      <c r="N301" s="209">
        <f t="shared" si="180"/>
        <v>0</v>
      </c>
      <c r="O301" s="209">
        <f t="shared" ref="L301:T309" si="181">O302</f>
        <v>0</v>
      </c>
      <c r="P301" s="209">
        <f t="shared" si="181"/>
        <v>0</v>
      </c>
      <c r="Q301" s="209">
        <f t="shared" si="181"/>
        <v>0</v>
      </c>
      <c r="R301" s="210">
        <f t="shared" si="181"/>
        <v>0</v>
      </c>
      <c r="S301" s="210">
        <f t="shared" si="181"/>
        <v>0</v>
      </c>
      <c r="T301" s="210">
        <f t="shared" si="181"/>
        <v>0</v>
      </c>
    </row>
    <row r="302" spans="1:20" ht="38.25" hidden="1" x14ac:dyDescent="0.2">
      <c r="A302" s="190" t="s">
        <v>318</v>
      </c>
      <c r="B302" s="54" t="s">
        <v>107</v>
      </c>
      <c r="C302" s="54" t="s">
        <v>73</v>
      </c>
      <c r="D302" s="55" t="s">
        <v>76</v>
      </c>
      <c r="E302" s="63" t="s">
        <v>71</v>
      </c>
      <c r="F302" s="56" t="s">
        <v>131</v>
      </c>
      <c r="G302" s="59" t="s">
        <v>131</v>
      </c>
      <c r="H302" s="59" t="s">
        <v>131</v>
      </c>
      <c r="I302" s="59" t="s">
        <v>132</v>
      </c>
      <c r="J302" s="60" t="s">
        <v>131</v>
      </c>
      <c r="K302" s="179"/>
      <c r="L302" s="209">
        <f>L303</f>
        <v>0</v>
      </c>
      <c r="M302" s="209">
        <f>M303</f>
        <v>0</v>
      </c>
      <c r="N302" s="209">
        <f>N303</f>
        <v>0</v>
      </c>
      <c r="O302" s="209">
        <f t="shared" si="181"/>
        <v>0</v>
      </c>
      <c r="P302" s="209">
        <f t="shared" si="181"/>
        <v>0</v>
      </c>
      <c r="Q302" s="209">
        <f t="shared" si="181"/>
        <v>0</v>
      </c>
      <c r="R302" s="210">
        <f t="shared" si="181"/>
        <v>0</v>
      </c>
      <c r="S302" s="210">
        <f t="shared" si="181"/>
        <v>0</v>
      </c>
      <c r="T302" s="210">
        <f t="shared" si="181"/>
        <v>0</v>
      </c>
    </row>
    <row r="303" spans="1:20" ht="25.5" hidden="1" x14ac:dyDescent="0.2">
      <c r="A303" s="234" t="s">
        <v>171</v>
      </c>
      <c r="B303" s="54" t="s">
        <v>107</v>
      </c>
      <c r="C303" s="54" t="s">
        <v>73</v>
      </c>
      <c r="D303" s="55" t="s">
        <v>76</v>
      </c>
      <c r="E303" s="59" t="s">
        <v>71</v>
      </c>
      <c r="F303" s="56" t="s">
        <v>131</v>
      </c>
      <c r="G303" s="59" t="s">
        <v>131</v>
      </c>
      <c r="H303" s="59" t="s">
        <v>131</v>
      </c>
      <c r="I303" s="59" t="s">
        <v>170</v>
      </c>
      <c r="J303" s="60" t="s">
        <v>131</v>
      </c>
      <c r="K303" s="179"/>
      <c r="L303" s="209">
        <f t="shared" si="181"/>
        <v>0</v>
      </c>
      <c r="M303" s="209">
        <f t="shared" si="181"/>
        <v>0</v>
      </c>
      <c r="N303" s="209">
        <f t="shared" si="181"/>
        <v>0</v>
      </c>
      <c r="O303" s="209">
        <f t="shared" si="181"/>
        <v>0</v>
      </c>
      <c r="P303" s="209">
        <f t="shared" si="181"/>
        <v>0</v>
      </c>
      <c r="Q303" s="209">
        <f t="shared" si="181"/>
        <v>0</v>
      </c>
      <c r="R303" s="210">
        <f t="shared" si="181"/>
        <v>0</v>
      </c>
      <c r="S303" s="210">
        <f t="shared" si="181"/>
        <v>0</v>
      </c>
      <c r="T303" s="210">
        <f t="shared" si="181"/>
        <v>0</v>
      </c>
    </row>
    <row r="304" spans="1:20" ht="25.5" hidden="1" x14ac:dyDescent="0.2">
      <c r="A304" s="173" t="s">
        <v>182</v>
      </c>
      <c r="B304" s="54" t="s">
        <v>107</v>
      </c>
      <c r="C304" s="54" t="s">
        <v>73</v>
      </c>
      <c r="D304" s="55" t="s">
        <v>76</v>
      </c>
      <c r="E304" s="59" t="s">
        <v>71</v>
      </c>
      <c r="F304" s="59" t="s">
        <v>131</v>
      </c>
      <c r="G304" s="59" t="s">
        <v>131</v>
      </c>
      <c r="H304" s="59" t="s">
        <v>131</v>
      </c>
      <c r="I304" s="59" t="s">
        <v>170</v>
      </c>
      <c r="J304" s="60" t="s">
        <v>131</v>
      </c>
      <c r="K304" s="262" t="s">
        <v>155</v>
      </c>
      <c r="L304" s="209">
        <f t="shared" si="181"/>
        <v>0</v>
      </c>
      <c r="M304" s="209">
        <f t="shared" si="181"/>
        <v>0</v>
      </c>
      <c r="N304" s="209">
        <f t="shared" si="181"/>
        <v>0</v>
      </c>
      <c r="O304" s="209">
        <f t="shared" si="181"/>
        <v>0</v>
      </c>
      <c r="P304" s="209">
        <f t="shared" si="181"/>
        <v>0</v>
      </c>
      <c r="Q304" s="209">
        <f t="shared" si="181"/>
        <v>0</v>
      </c>
      <c r="R304" s="210">
        <f t="shared" si="181"/>
        <v>0</v>
      </c>
      <c r="S304" s="210">
        <f t="shared" si="181"/>
        <v>0</v>
      </c>
      <c r="T304" s="210">
        <f t="shared" si="181"/>
        <v>0</v>
      </c>
    </row>
    <row r="305" spans="1:20" hidden="1" x14ac:dyDescent="0.2">
      <c r="A305" s="218" t="s">
        <v>157</v>
      </c>
      <c r="B305" s="54" t="s">
        <v>107</v>
      </c>
      <c r="C305" s="54" t="s">
        <v>73</v>
      </c>
      <c r="D305" s="55" t="s">
        <v>76</v>
      </c>
      <c r="E305" s="59" t="s">
        <v>71</v>
      </c>
      <c r="F305" s="63" t="s">
        <v>131</v>
      </c>
      <c r="G305" s="59" t="s">
        <v>131</v>
      </c>
      <c r="H305" s="59" t="s">
        <v>131</v>
      </c>
      <c r="I305" s="59" t="s">
        <v>170</v>
      </c>
      <c r="J305" s="60" t="s">
        <v>131</v>
      </c>
      <c r="K305" s="262" t="s">
        <v>156</v>
      </c>
      <c r="L305" s="209">
        <v>0</v>
      </c>
      <c r="M305" s="209">
        <v>0</v>
      </c>
      <c r="N305" s="209">
        <v>0</v>
      </c>
      <c r="O305" s="209">
        <v>0</v>
      </c>
      <c r="P305" s="209">
        <v>0</v>
      </c>
      <c r="Q305" s="209">
        <v>0</v>
      </c>
      <c r="R305" s="210">
        <v>0</v>
      </c>
      <c r="S305" s="210">
        <v>0</v>
      </c>
      <c r="T305" s="210">
        <v>0</v>
      </c>
    </row>
    <row r="306" spans="1:20" hidden="1" x14ac:dyDescent="0.2">
      <c r="A306" s="343" t="s">
        <v>158</v>
      </c>
      <c r="B306" s="54" t="s">
        <v>107</v>
      </c>
      <c r="C306" s="54" t="s">
        <v>73</v>
      </c>
      <c r="D306" s="55" t="s">
        <v>72</v>
      </c>
      <c r="E306" s="56"/>
      <c r="F306" s="56"/>
      <c r="G306" s="59"/>
      <c r="H306" s="59"/>
      <c r="I306" s="56"/>
      <c r="J306" s="60"/>
      <c r="K306" s="207"/>
      <c r="L306" s="209">
        <f t="shared" ref="L306:N306" si="182">L307</f>
        <v>0</v>
      </c>
      <c r="M306" s="209">
        <f t="shared" si="182"/>
        <v>0</v>
      </c>
      <c r="N306" s="209">
        <f t="shared" si="182"/>
        <v>0</v>
      </c>
      <c r="O306" s="209">
        <f t="shared" si="181"/>
        <v>0</v>
      </c>
      <c r="P306" s="209">
        <f t="shared" si="181"/>
        <v>0</v>
      </c>
      <c r="Q306" s="209">
        <f t="shared" si="181"/>
        <v>0</v>
      </c>
      <c r="R306" s="210">
        <f t="shared" si="181"/>
        <v>0</v>
      </c>
      <c r="S306" s="210">
        <f t="shared" si="181"/>
        <v>0</v>
      </c>
      <c r="T306" s="210">
        <f t="shared" si="181"/>
        <v>0</v>
      </c>
    </row>
    <row r="307" spans="1:20" hidden="1" x14ac:dyDescent="0.2">
      <c r="A307" s="190" t="s">
        <v>405</v>
      </c>
      <c r="B307" s="54" t="s">
        <v>107</v>
      </c>
      <c r="C307" s="54" t="s">
        <v>73</v>
      </c>
      <c r="D307" s="55" t="s">
        <v>72</v>
      </c>
      <c r="E307" s="63" t="s">
        <v>404</v>
      </c>
      <c r="F307" s="56" t="s">
        <v>131</v>
      </c>
      <c r="G307" s="59" t="s">
        <v>131</v>
      </c>
      <c r="H307" s="59" t="s">
        <v>131</v>
      </c>
      <c r="I307" s="59" t="s">
        <v>132</v>
      </c>
      <c r="J307" s="60" t="s">
        <v>131</v>
      </c>
      <c r="K307" s="179"/>
      <c r="L307" s="209">
        <f>L308</f>
        <v>0</v>
      </c>
      <c r="M307" s="209">
        <f>M308</f>
        <v>0</v>
      </c>
      <c r="N307" s="209">
        <f>N308</f>
        <v>0</v>
      </c>
      <c r="O307" s="209">
        <f t="shared" si="181"/>
        <v>0</v>
      </c>
      <c r="P307" s="209">
        <f t="shared" si="181"/>
        <v>0</v>
      </c>
      <c r="Q307" s="209">
        <f t="shared" si="181"/>
        <v>0</v>
      </c>
      <c r="R307" s="210">
        <f t="shared" si="181"/>
        <v>0</v>
      </c>
      <c r="S307" s="210">
        <f t="shared" si="181"/>
        <v>0</v>
      </c>
      <c r="T307" s="210">
        <f t="shared" si="181"/>
        <v>0</v>
      </c>
    </row>
    <row r="308" spans="1:20" hidden="1" x14ac:dyDescent="0.2">
      <c r="A308" s="218" t="s">
        <v>317</v>
      </c>
      <c r="B308" s="54" t="s">
        <v>107</v>
      </c>
      <c r="C308" s="54" t="s">
        <v>73</v>
      </c>
      <c r="D308" s="55" t="s">
        <v>72</v>
      </c>
      <c r="E308" s="59" t="s">
        <v>404</v>
      </c>
      <c r="F308" s="56" t="s">
        <v>131</v>
      </c>
      <c r="G308" s="59" t="s">
        <v>131</v>
      </c>
      <c r="H308" s="59" t="s">
        <v>131</v>
      </c>
      <c r="I308" s="59" t="s">
        <v>316</v>
      </c>
      <c r="J308" s="60" t="s">
        <v>131</v>
      </c>
      <c r="K308" s="179"/>
      <c r="L308" s="209">
        <f t="shared" si="181"/>
        <v>0</v>
      </c>
      <c r="M308" s="209">
        <f t="shared" si="181"/>
        <v>0</v>
      </c>
      <c r="N308" s="209">
        <f t="shared" si="181"/>
        <v>0</v>
      </c>
      <c r="O308" s="209">
        <f t="shared" si="181"/>
        <v>0</v>
      </c>
      <c r="P308" s="209">
        <f t="shared" si="181"/>
        <v>0</v>
      </c>
      <c r="Q308" s="209">
        <f t="shared" si="181"/>
        <v>0</v>
      </c>
      <c r="R308" s="210">
        <f t="shared" si="181"/>
        <v>0</v>
      </c>
      <c r="S308" s="210">
        <f t="shared" si="181"/>
        <v>0</v>
      </c>
      <c r="T308" s="210">
        <f t="shared" si="181"/>
        <v>0</v>
      </c>
    </row>
    <row r="309" spans="1:20" ht="25.5" hidden="1" x14ac:dyDescent="0.2">
      <c r="A309" s="177" t="s">
        <v>52</v>
      </c>
      <c r="B309" s="54" t="s">
        <v>107</v>
      </c>
      <c r="C309" s="54" t="s">
        <v>73</v>
      </c>
      <c r="D309" s="55" t="s">
        <v>72</v>
      </c>
      <c r="E309" s="59" t="s">
        <v>404</v>
      </c>
      <c r="F309" s="59" t="s">
        <v>131</v>
      </c>
      <c r="G309" s="59" t="s">
        <v>131</v>
      </c>
      <c r="H309" s="59" t="s">
        <v>131</v>
      </c>
      <c r="I309" s="59" t="s">
        <v>316</v>
      </c>
      <c r="J309" s="60" t="s">
        <v>131</v>
      </c>
      <c r="K309" s="262" t="s">
        <v>53</v>
      </c>
      <c r="L309" s="209">
        <f t="shared" si="181"/>
        <v>0</v>
      </c>
      <c r="M309" s="209">
        <f t="shared" si="181"/>
        <v>0</v>
      </c>
      <c r="N309" s="209">
        <f t="shared" si="181"/>
        <v>0</v>
      </c>
      <c r="O309" s="209">
        <f t="shared" si="181"/>
        <v>0</v>
      </c>
      <c r="P309" s="209">
        <f t="shared" si="181"/>
        <v>0</v>
      </c>
      <c r="Q309" s="209">
        <f t="shared" si="181"/>
        <v>0</v>
      </c>
      <c r="R309" s="210">
        <f t="shared" si="181"/>
        <v>0</v>
      </c>
      <c r="S309" s="210">
        <f t="shared" si="181"/>
        <v>0</v>
      </c>
      <c r="T309" s="210">
        <f t="shared" si="181"/>
        <v>0</v>
      </c>
    </row>
    <row r="310" spans="1:20" ht="25.5" hidden="1" x14ac:dyDescent="0.2">
      <c r="A310" s="177" t="s">
        <v>54</v>
      </c>
      <c r="B310" s="54" t="s">
        <v>107</v>
      </c>
      <c r="C310" s="54" t="s">
        <v>73</v>
      </c>
      <c r="D310" s="55" t="s">
        <v>72</v>
      </c>
      <c r="E310" s="59" t="s">
        <v>404</v>
      </c>
      <c r="F310" s="63" t="s">
        <v>131</v>
      </c>
      <c r="G310" s="59" t="s">
        <v>131</v>
      </c>
      <c r="H310" s="59" t="s">
        <v>131</v>
      </c>
      <c r="I310" s="59" t="s">
        <v>316</v>
      </c>
      <c r="J310" s="60" t="s">
        <v>131</v>
      </c>
      <c r="K310" s="262" t="s">
        <v>55</v>
      </c>
      <c r="L310" s="209">
        <v>0</v>
      </c>
      <c r="M310" s="209">
        <v>0</v>
      </c>
      <c r="N310" s="209">
        <v>0</v>
      </c>
      <c r="O310" s="209">
        <v>0</v>
      </c>
      <c r="P310" s="209">
        <v>0</v>
      </c>
      <c r="Q310" s="209">
        <v>0</v>
      </c>
      <c r="R310" s="210">
        <v>0</v>
      </c>
      <c r="S310" s="210">
        <v>0</v>
      </c>
      <c r="T310" s="210">
        <v>0</v>
      </c>
    </row>
    <row r="311" spans="1:20" x14ac:dyDescent="0.2">
      <c r="A311" s="173" t="s">
        <v>78</v>
      </c>
      <c r="B311" s="54" t="s">
        <v>107</v>
      </c>
      <c r="C311" s="54" t="s">
        <v>74</v>
      </c>
      <c r="D311" s="55"/>
      <c r="E311" s="56"/>
      <c r="F311" s="56"/>
      <c r="G311" s="59"/>
      <c r="H311" s="59"/>
      <c r="I311" s="56"/>
      <c r="J311" s="69"/>
      <c r="K311" s="262"/>
      <c r="L311" s="209">
        <f t="shared" ref="L311:T311" si="183">L312+L317+L322</f>
        <v>0</v>
      </c>
      <c r="M311" s="209">
        <f t="shared" si="183"/>
        <v>0</v>
      </c>
      <c r="N311" s="209">
        <f t="shared" si="183"/>
        <v>0</v>
      </c>
      <c r="O311" s="209">
        <f t="shared" si="183"/>
        <v>539500</v>
      </c>
      <c r="P311" s="209">
        <f t="shared" si="183"/>
        <v>0</v>
      </c>
      <c r="Q311" s="209">
        <f t="shared" si="183"/>
        <v>539500</v>
      </c>
      <c r="R311" s="209">
        <f t="shared" si="183"/>
        <v>525270</v>
      </c>
      <c r="S311" s="209">
        <f t="shared" si="183"/>
        <v>0</v>
      </c>
      <c r="T311" s="209">
        <f t="shared" si="183"/>
        <v>525270</v>
      </c>
    </row>
    <row r="312" spans="1:20" ht="25.5" x14ac:dyDescent="0.2">
      <c r="A312" s="177" t="s">
        <v>186</v>
      </c>
      <c r="B312" s="54" t="s">
        <v>107</v>
      </c>
      <c r="C312" s="54" t="s">
        <v>74</v>
      </c>
      <c r="D312" s="55" t="s">
        <v>73</v>
      </c>
      <c r="E312" s="63"/>
      <c r="F312" s="63"/>
      <c r="G312" s="59"/>
      <c r="H312" s="59"/>
      <c r="I312" s="64"/>
      <c r="J312" s="60"/>
      <c r="K312" s="320"/>
      <c r="L312" s="209">
        <f t="shared" ref="L312:T315" si="184">L313</f>
        <v>0</v>
      </c>
      <c r="M312" s="209">
        <f t="shared" si="184"/>
        <v>0</v>
      </c>
      <c r="N312" s="209">
        <f t="shared" si="184"/>
        <v>0</v>
      </c>
      <c r="O312" s="209">
        <f t="shared" si="184"/>
        <v>54000</v>
      </c>
      <c r="P312" s="209">
        <f t="shared" si="184"/>
        <v>0</v>
      </c>
      <c r="Q312" s="209">
        <f t="shared" si="184"/>
        <v>54000</v>
      </c>
      <c r="R312" s="209">
        <f t="shared" si="184"/>
        <v>39770</v>
      </c>
      <c r="S312" s="209">
        <f t="shared" si="184"/>
        <v>0</v>
      </c>
      <c r="T312" s="209">
        <f t="shared" si="184"/>
        <v>39770</v>
      </c>
    </row>
    <row r="313" spans="1:20" ht="43.5" customHeight="1" x14ac:dyDescent="0.2">
      <c r="A313" s="177" t="s">
        <v>342</v>
      </c>
      <c r="B313" s="352">
        <v>331</v>
      </c>
      <c r="C313" s="54" t="s">
        <v>74</v>
      </c>
      <c r="D313" s="55" t="s">
        <v>73</v>
      </c>
      <c r="E313" s="72" t="s">
        <v>327</v>
      </c>
      <c r="F313" s="72" t="s">
        <v>131</v>
      </c>
      <c r="G313" s="59" t="s">
        <v>131</v>
      </c>
      <c r="H313" s="59" t="s">
        <v>131</v>
      </c>
      <c r="I313" s="72" t="s">
        <v>132</v>
      </c>
      <c r="J313" s="60" t="s">
        <v>131</v>
      </c>
      <c r="K313" s="246"/>
      <c r="L313" s="209">
        <f t="shared" si="184"/>
        <v>0</v>
      </c>
      <c r="M313" s="209">
        <f t="shared" si="184"/>
        <v>0</v>
      </c>
      <c r="N313" s="209">
        <f t="shared" si="184"/>
        <v>0</v>
      </c>
      <c r="O313" s="209">
        <f t="shared" si="184"/>
        <v>54000</v>
      </c>
      <c r="P313" s="209">
        <f t="shared" si="184"/>
        <v>0</v>
      </c>
      <c r="Q313" s="209">
        <f t="shared" si="184"/>
        <v>54000</v>
      </c>
      <c r="R313" s="209">
        <f t="shared" si="184"/>
        <v>39770</v>
      </c>
      <c r="S313" s="209">
        <f t="shared" si="184"/>
        <v>0</v>
      </c>
      <c r="T313" s="209">
        <f t="shared" si="184"/>
        <v>39770</v>
      </c>
    </row>
    <row r="314" spans="1:20" ht="29.25" customHeight="1" x14ac:dyDescent="0.2">
      <c r="A314" s="218" t="s">
        <v>29</v>
      </c>
      <c r="B314" s="54" t="s">
        <v>107</v>
      </c>
      <c r="C314" s="54" t="s">
        <v>74</v>
      </c>
      <c r="D314" s="55" t="s">
        <v>73</v>
      </c>
      <c r="E314" s="59" t="s">
        <v>327</v>
      </c>
      <c r="F314" s="59" t="s">
        <v>131</v>
      </c>
      <c r="G314" s="59" t="s">
        <v>131</v>
      </c>
      <c r="H314" s="59" t="s">
        <v>131</v>
      </c>
      <c r="I314" s="59" t="s">
        <v>27</v>
      </c>
      <c r="J314" s="60" t="s">
        <v>131</v>
      </c>
      <c r="K314" s="262"/>
      <c r="L314" s="209">
        <f t="shared" si="184"/>
        <v>0</v>
      </c>
      <c r="M314" s="209">
        <f t="shared" si="184"/>
        <v>0</v>
      </c>
      <c r="N314" s="209">
        <f t="shared" si="184"/>
        <v>0</v>
      </c>
      <c r="O314" s="209">
        <f t="shared" si="184"/>
        <v>54000</v>
      </c>
      <c r="P314" s="209">
        <f t="shared" si="184"/>
        <v>0</v>
      </c>
      <c r="Q314" s="209">
        <f t="shared" si="184"/>
        <v>54000</v>
      </c>
      <c r="R314" s="209">
        <f t="shared" si="184"/>
        <v>39770</v>
      </c>
      <c r="S314" s="209">
        <f t="shared" si="184"/>
        <v>0</v>
      </c>
      <c r="T314" s="209">
        <f t="shared" si="184"/>
        <v>39770</v>
      </c>
    </row>
    <row r="315" spans="1:20" ht="25.5" x14ac:dyDescent="0.2">
      <c r="A315" s="177" t="s">
        <v>52</v>
      </c>
      <c r="B315" s="54" t="s">
        <v>107</v>
      </c>
      <c r="C315" s="54" t="s">
        <v>74</v>
      </c>
      <c r="D315" s="55" t="s">
        <v>73</v>
      </c>
      <c r="E315" s="59" t="s">
        <v>327</v>
      </c>
      <c r="F315" s="59" t="s">
        <v>131</v>
      </c>
      <c r="G315" s="59" t="s">
        <v>131</v>
      </c>
      <c r="H315" s="59" t="s">
        <v>131</v>
      </c>
      <c r="I315" s="59" t="s">
        <v>27</v>
      </c>
      <c r="J315" s="60" t="s">
        <v>131</v>
      </c>
      <c r="K315" s="262" t="s">
        <v>53</v>
      </c>
      <c r="L315" s="209">
        <f t="shared" si="184"/>
        <v>0</v>
      </c>
      <c r="M315" s="209">
        <f t="shared" si="184"/>
        <v>0</v>
      </c>
      <c r="N315" s="209">
        <f t="shared" si="184"/>
        <v>0</v>
      </c>
      <c r="O315" s="209">
        <f t="shared" si="184"/>
        <v>54000</v>
      </c>
      <c r="P315" s="209">
        <f t="shared" si="184"/>
        <v>0</v>
      </c>
      <c r="Q315" s="209">
        <f t="shared" si="184"/>
        <v>54000</v>
      </c>
      <c r="R315" s="209">
        <f t="shared" si="184"/>
        <v>39770</v>
      </c>
      <c r="S315" s="209">
        <f t="shared" si="184"/>
        <v>0</v>
      </c>
      <c r="T315" s="209">
        <f t="shared" si="184"/>
        <v>39770</v>
      </c>
    </row>
    <row r="316" spans="1:20" ht="25.5" x14ac:dyDescent="0.2">
      <c r="A316" s="177" t="s">
        <v>54</v>
      </c>
      <c r="B316" s="54" t="s">
        <v>107</v>
      </c>
      <c r="C316" s="54" t="s">
        <v>74</v>
      </c>
      <c r="D316" s="55" t="s">
        <v>73</v>
      </c>
      <c r="E316" s="59" t="s">
        <v>327</v>
      </c>
      <c r="F316" s="59" t="s">
        <v>131</v>
      </c>
      <c r="G316" s="59" t="s">
        <v>131</v>
      </c>
      <c r="H316" s="59" t="s">
        <v>131</v>
      </c>
      <c r="I316" s="59" t="s">
        <v>27</v>
      </c>
      <c r="J316" s="60" t="s">
        <v>131</v>
      </c>
      <c r="K316" s="262" t="s">
        <v>55</v>
      </c>
      <c r="L316" s="209">
        <v>0</v>
      </c>
      <c r="M316" s="209">
        <v>0</v>
      </c>
      <c r="N316" s="209">
        <v>0</v>
      </c>
      <c r="O316" s="209">
        <v>54000</v>
      </c>
      <c r="P316" s="209">
        <v>0</v>
      </c>
      <c r="Q316" s="209">
        <v>54000</v>
      </c>
      <c r="R316" s="209">
        <v>39770</v>
      </c>
      <c r="S316" s="209">
        <v>0</v>
      </c>
      <c r="T316" s="209">
        <v>39770</v>
      </c>
    </row>
    <row r="317" spans="1:20" x14ac:dyDescent="0.2">
      <c r="A317" s="177" t="s">
        <v>175</v>
      </c>
      <c r="B317" s="54" t="s">
        <v>107</v>
      </c>
      <c r="C317" s="54" t="s">
        <v>74</v>
      </c>
      <c r="D317" s="55" t="s">
        <v>74</v>
      </c>
      <c r="E317" s="59"/>
      <c r="F317" s="59"/>
      <c r="G317" s="59"/>
      <c r="H317" s="59"/>
      <c r="I317" s="59"/>
      <c r="J317" s="60"/>
      <c r="K317" s="262"/>
      <c r="L317" s="188">
        <f t="shared" ref="L317:T318" si="185">L318</f>
        <v>0</v>
      </c>
      <c r="M317" s="188">
        <f t="shared" si="185"/>
        <v>0</v>
      </c>
      <c r="N317" s="188">
        <f t="shared" si="185"/>
        <v>0</v>
      </c>
      <c r="O317" s="188">
        <f>O318</f>
        <v>355500</v>
      </c>
      <c r="P317" s="188">
        <f>P318</f>
        <v>0</v>
      </c>
      <c r="Q317" s="188">
        <f>Q318</f>
        <v>355500</v>
      </c>
      <c r="R317" s="188">
        <f t="shared" si="185"/>
        <v>355500</v>
      </c>
      <c r="S317" s="188">
        <f t="shared" si="185"/>
        <v>0</v>
      </c>
      <c r="T317" s="188">
        <f t="shared" si="185"/>
        <v>355500</v>
      </c>
    </row>
    <row r="318" spans="1:20" s="2" customFormat="1" ht="21.75" customHeight="1" x14ac:dyDescent="0.2">
      <c r="A318" s="190" t="s">
        <v>337</v>
      </c>
      <c r="B318" s="352">
        <v>331</v>
      </c>
      <c r="C318" s="70" t="s">
        <v>74</v>
      </c>
      <c r="D318" s="71" t="s">
        <v>74</v>
      </c>
      <c r="E318" s="74" t="s">
        <v>70</v>
      </c>
      <c r="F318" s="74" t="s">
        <v>131</v>
      </c>
      <c r="G318" s="59" t="s">
        <v>131</v>
      </c>
      <c r="H318" s="59" t="s">
        <v>131</v>
      </c>
      <c r="I318" s="74" t="s">
        <v>132</v>
      </c>
      <c r="J318" s="60" t="s">
        <v>131</v>
      </c>
      <c r="K318" s="247"/>
      <c r="L318" s="181">
        <f>L319</f>
        <v>0</v>
      </c>
      <c r="M318" s="181">
        <f>M319</f>
        <v>0</v>
      </c>
      <c r="N318" s="181">
        <f>N319</f>
        <v>0</v>
      </c>
      <c r="O318" s="181">
        <f t="shared" si="185"/>
        <v>355500</v>
      </c>
      <c r="P318" s="181">
        <f t="shared" si="185"/>
        <v>0</v>
      </c>
      <c r="Q318" s="181">
        <f t="shared" si="185"/>
        <v>355500</v>
      </c>
      <c r="R318" s="181">
        <f t="shared" si="185"/>
        <v>355500</v>
      </c>
      <c r="S318" s="181">
        <f t="shared" si="185"/>
        <v>0</v>
      </c>
      <c r="T318" s="181">
        <f t="shared" si="185"/>
        <v>355500</v>
      </c>
    </row>
    <row r="319" spans="1:20" s="2" customFormat="1" x14ac:dyDescent="0.2">
      <c r="A319" s="173" t="s">
        <v>11</v>
      </c>
      <c r="B319" s="352">
        <v>331</v>
      </c>
      <c r="C319" s="70" t="s">
        <v>74</v>
      </c>
      <c r="D319" s="71" t="s">
        <v>74</v>
      </c>
      <c r="E319" s="59" t="s">
        <v>70</v>
      </c>
      <c r="F319" s="59" t="s">
        <v>131</v>
      </c>
      <c r="G319" s="59" t="s">
        <v>131</v>
      </c>
      <c r="H319" s="59" t="s">
        <v>131</v>
      </c>
      <c r="I319" s="59" t="s">
        <v>14</v>
      </c>
      <c r="J319" s="60" t="s">
        <v>131</v>
      </c>
      <c r="K319" s="262"/>
      <c r="L319" s="181">
        <f t="shared" ref="L319:T320" si="186">L320</f>
        <v>0</v>
      </c>
      <c r="M319" s="181">
        <f t="shared" si="186"/>
        <v>0</v>
      </c>
      <c r="N319" s="181">
        <f t="shared" si="186"/>
        <v>0</v>
      </c>
      <c r="O319" s="181">
        <f t="shared" si="186"/>
        <v>355500</v>
      </c>
      <c r="P319" s="181">
        <f t="shared" si="186"/>
        <v>0</v>
      </c>
      <c r="Q319" s="181">
        <f t="shared" si="186"/>
        <v>355500</v>
      </c>
      <c r="R319" s="181">
        <f t="shared" si="186"/>
        <v>355500</v>
      </c>
      <c r="S319" s="181">
        <f t="shared" si="186"/>
        <v>0</v>
      </c>
      <c r="T319" s="181">
        <f t="shared" si="186"/>
        <v>355500</v>
      </c>
    </row>
    <row r="320" spans="1:20" s="2" customFormat="1" ht="25.5" x14ac:dyDescent="0.2">
      <c r="A320" s="177" t="s">
        <v>52</v>
      </c>
      <c r="B320" s="352">
        <v>331</v>
      </c>
      <c r="C320" s="70" t="s">
        <v>74</v>
      </c>
      <c r="D320" s="71" t="s">
        <v>74</v>
      </c>
      <c r="E320" s="59" t="s">
        <v>70</v>
      </c>
      <c r="F320" s="59" t="s">
        <v>131</v>
      </c>
      <c r="G320" s="59" t="s">
        <v>131</v>
      </c>
      <c r="H320" s="59" t="s">
        <v>131</v>
      </c>
      <c r="I320" s="59" t="s">
        <v>14</v>
      </c>
      <c r="J320" s="60" t="s">
        <v>131</v>
      </c>
      <c r="K320" s="262" t="s">
        <v>53</v>
      </c>
      <c r="L320" s="181">
        <f t="shared" si="186"/>
        <v>0</v>
      </c>
      <c r="M320" s="181">
        <f t="shared" si="186"/>
        <v>0</v>
      </c>
      <c r="N320" s="181">
        <f t="shared" si="186"/>
        <v>0</v>
      </c>
      <c r="O320" s="181">
        <f t="shared" si="186"/>
        <v>355500</v>
      </c>
      <c r="P320" s="181">
        <f t="shared" si="186"/>
        <v>0</v>
      </c>
      <c r="Q320" s="181">
        <f t="shared" si="186"/>
        <v>355500</v>
      </c>
      <c r="R320" s="181">
        <f t="shared" si="186"/>
        <v>355500</v>
      </c>
      <c r="S320" s="181">
        <f t="shared" si="186"/>
        <v>0</v>
      </c>
      <c r="T320" s="181">
        <f t="shared" si="186"/>
        <v>355500</v>
      </c>
    </row>
    <row r="321" spans="1:20" s="2" customFormat="1" ht="25.5" x14ac:dyDescent="0.2">
      <c r="A321" s="177" t="s">
        <v>54</v>
      </c>
      <c r="B321" s="352">
        <v>331</v>
      </c>
      <c r="C321" s="70" t="s">
        <v>74</v>
      </c>
      <c r="D321" s="71" t="s">
        <v>74</v>
      </c>
      <c r="E321" s="59" t="s">
        <v>70</v>
      </c>
      <c r="F321" s="59" t="s">
        <v>131</v>
      </c>
      <c r="G321" s="59" t="s">
        <v>131</v>
      </c>
      <c r="H321" s="59" t="s">
        <v>131</v>
      </c>
      <c r="I321" s="59" t="s">
        <v>14</v>
      </c>
      <c r="J321" s="60" t="s">
        <v>131</v>
      </c>
      <c r="K321" s="262" t="s">
        <v>55</v>
      </c>
      <c r="L321" s="181">
        <v>0</v>
      </c>
      <c r="M321" s="181">
        <v>0</v>
      </c>
      <c r="N321" s="181">
        <v>0</v>
      </c>
      <c r="O321" s="181">
        <v>355500</v>
      </c>
      <c r="P321" s="181">
        <v>0</v>
      </c>
      <c r="Q321" s="181">
        <v>355500</v>
      </c>
      <c r="R321" s="181">
        <v>355500</v>
      </c>
      <c r="S321" s="181">
        <v>0</v>
      </c>
      <c r="T321" s="181">
        <v>355500</v>
      </c>
    </row>
    <row r="322" spans="1:20" s="89" customFormat="1" x14ac:dyDescent="0.2">
      <c r="A322" s="173" t="s">
        <v>91</v>
      </c>
      <c r="B322" s="352">
        <v>331</v>
      </c>
      <c r="C322" s="70" t="s">
        <v>74</v>
      </c>
      <c r="D322" s="71" t="s">
        <v>86</v>
      </c>
      <c r="E322" s="72"/>
      <c r="F322" s="72"/>
      <c r="G322" s="59"/>
      <c r="H322" s="59"/>
      <c r="I322" s="72"/>
      <c r="J322" s="73"/>
      <c r="K322" s="246"/>
      <c r="L322" s="188">
        <f t="shared" ref="L322:T325" si="187">L323</f>
        <v>0</v>
      </c>
      <c r="M322" s="188">
        <f t="shared" si="187"/>
        <v>0</v>
      </c>
      <c r="N322" s="188">
        <f t="shared" si="187"/>
        <v>0</v>
      </c>
      <c r="O322" s="188">
        <f t="shared" si="187"/>
        <v>130000</v>
      </c>
      <c r="P322" s="188">
        <f t="shared" si="187"/>
        <v>0</v>
      </c>
      <c r="Q322" s="188">
        <f t="shared" si="187"/>
        <v>130000</v>
      </c>
      <c r="R322" s="188">
        <f t="shared" si="187"/>
        <v>130000</v>
      </c>
      <c r="S322" s="188">
        <f t="shared" si="187"/>
        <v>0</v>
      </c>
      <c r="T322" s="188">
        <f t="shared" si="187"/>
        <v>130000</v>
      </c>
    </row>
    <row r="323" spans="1:20" s="89" customFormat="1" x14ac:dyDescent="0.2">
      <c r="A323" s="190" t="s">
        <v>337</v>
      </c>
      <c r="B323" s="352">
        <v>331</v>
      </c>
      <c r="C323" s="70" t="s">
        <v>74</v>
      </c>
      <c r="D323" s="71" t="s">
        <v>86</v>
      </c>
      <c r="E323" s="74" t="s">
        <v>70</v>
      </c>
      <c r="F323" s="74" t="s">
        <v>131</v>
      </c>
      <c r="G323" s="59" t="s">
        <v>131</v>
      </c>
      <c r="H323" s="59" t="s">
        <v>131</v>
      </c>
      <c r="I323" s="74" t="s">
        <v>132</v>
      </c>
      <c r="J323" s="60" t="s">
        <v>131</v>
      </c>
      <c r="K323" s="247"/>
      <c r="L323" s="188">
        <f>L324</f>
        <v>0</v>
      </c>
      <c r="M323" s="188">
        <f>M324</f>
        <v>0</v>
      </c>
      <c r="N323" s="188">
        <f>N324</f>
        <v>0</v>
      </c>
      <c r="O323" s="188">
        <f t="shared" si="187"/>
        <v>130000</v>
      </c>
      <c r="P323" s="188">
        <f t="shared" si="187"/>
        <v>0</v>
      </c>
      <c r="Q323" s="188">
        <f t="shared" si="187"/>
        <v>130000</v>
      </c>
      <c r="R323" s="188">
        <f t="shared" si="187"/>
        <v>130000</v>
      </c>
      <c r="S323" s="188">
        <f t="shared" si="187"/>
        <v>0</v>
      </c>
      <c r="T323" s="188">
        <f t="shared" si="187"/>
        <v>130000</v>
      </c>
    </row>
    <row r="324" spans="1:20" s="89" customFormat="1" x14ac:dyDescent="0.2">
      <c r="A324" s="173" t="s">
        <v>11</v>
      </c>
      <c r="B324" s="352">
        <v>331</v>
      </c>
      <c r="C324" s="70" t="s">
        <v>74</v>
      </c>
      <c r="D324" s="71" t="s">
        <v>86</v>
      </c>
      <c r="E324" s="59" t="s">
        <v>70</v>
      </c>
      <c r="F324" s="59" t="s">
        <v>131</v>
      </c>
      <c r="G324" s="59" t="s">
        <v>131</v>
      </c>
      <c r="H324" s="59" t="s">
        <v>131</v>
      </c>
      <c r="I324" s="59" t="s">
        <v>14</v>
      </c>
      <c r="J324" s="60" t="s">
        <v>131</v>
      </c>
      <c r="K324" s="262"/>
      <c r="L324" s="188">
        <f t="shared" si="187"/>
        <v>0</v>
      </c>
      <c r="M324" s="188">
        <f t="shared" si="187"/>
        <v>0</v>
      </c>
      <c r="N324" s="188">
        <f t="shared" si="187"/>
        <v>0</v>
      </c>
      <c r="O324" s="188">
        <f t="shared" si="187"/>
        <v>130000</v>
      </c>
      <c r="P324" s="188">
        <f t="shared" si="187"/>
        <v>0</v>
      </c>
      <c r="Q324" s="188">
        <f t="shared" si="187"/>
        <v>130000</v>
      </c>
      <c r="R324" s="188">
        <f t="shared" si="187"/>
        <v>130000</v>
      </c>
      <c r="S324" s="188">
        <f t="shared" si="187"/>
        <v>0</v>
      </c>
      <c r="T324" s="188">
        <f t="shared" si="187"/>
        <v>130000</v>
      </c>
    </row>
    <row r="325" spans="1:20" s="89" customFormat="1" ht="51" x14ac:dyDescent="0.2">
      <c r="A325" s="177" t="s">
        <v>67</v>
      </c>
      <c r="B325" s="352">
        <v>331</v>
      </c>
      <c r="C325" s="70" t="s">
        <v>74</v>
      </c>
      <c r="D325" s="71" t="s">
        <v>86</v>
      </c>
      <c r="E325" s="59" t="s">
        <v>70</v>
      </c>
      <c r="F325" s="59" t="s">
        <v>131</v>
      </c>
      <c r="G325" s="59" t="s">
        <v>131</v>
      </c>
      <c r="H325" s="59" t="s">
        <v>131</v>
      </c>
      <c r="I325" s="59" t="s">
        <v>14</v>
      </c>
      <c r="J325" s="60" t="s">
        <v>131</v>
      </c>
      <c r="K325" s="262" t="s">
        <v>60</v>
      </c>
      <c r="L325" s="188">
        <f t="shared" si="187"/>
        <v>0</v>
      </c>
      <c r="M325" s="188">
        <f t="shared" si="187"/>
        <v>0</v>
      </c>
      <c r="N325" s="188">
        <f t="shared" si="187"/>
        <v>0</v>
      </c>
      <c r="O325" s="188">
        <f t="shared" si="187"/>
        <v>130000</v>
      </c>
      <c r="P325" s="188">
        <f t="shared" si="187"/>
        <v>0</v>
      </c>
      <c r="Q325" s="188">
        <f t="shared" si="187"/>
        <v>130000</v>
      </c>
      <c r="R325" s="188">
        <f t="shared" si="187"/>
        <v>130000</v>
      </c>
      <c r="S325" s="188">
        <f t="shared" si="187"/>
        <v>0</v>
      </c>
      <c r="T325" s="188">
        <f t="shared" si="187"/>
        <v>130000</v>
      </c>
    </row>
    <row r="326" spans="1:20" s="89" customFormat="1" ht="25.5" x14ac:dyDescent="0.2">
      <c r="A326" s="177" t="s">
        <v>61</v>
      </c>
      <c r="B326" s="352">
        <v>331</v>
      </c>
      <c r="C326" s="70" t="s">
        <v>74</v>
      </c>
      <c r="D326" s="71" t="s">
        <v>86</v>
      </c>
      <c r="E326" s="59" t="s">
        <v>70</v>
      </c>
      <c r="F326" s="59" t="s">
        <v>131</v>
      </c>
      <c r="G326" s="59" t="s">
        <v>131</v>
      </c>
      <c r="H326" s="59" t="s">
        <v>131</v>
      </c>
      <c r="I326" s="59" t="s">
        <v>14</v>
      </c>
      <c r="J326" s="60" t="s">
        <v>131</v>
      </c>
      <c r="K326" s="262" t="s">
        <v>166</v>
      </c>
      <c r="L326" s="188">
        <v>0</v>
      </c>
      <c r="M326" s="188">
        <v>0</v>
      </c>
      <c r="N326" s="188">
        <v>0</v>
      </c>
      <c r="O326" s="188">
        <v>130000</v>
      </c>
      <c r="P326" s="188">
        <v>0</v>
      </c>
      <c r="Q326" s="188">
        <v>130000</v>
      </c>
      <c r="R326" s="188">
        <v>130000</v>
      </c>
      <c r="S326" s="188">
        <v>0</v>
      </c>
      <c r="T326" s="188">
        <v>130000</v>
      </c>
    </row>
    <row r="327" spans="1:20" s="89" customFormat="1" hidden="1" x14ac:dyDescent="0.2">
      <c r="A327" s="173" t="s">
        <v>36</v>
      </c>
      <c r="B327" s="54" t="s">
        <v>107</v>
      </c>
      <c r="C327" s="54" t="s">
        <v>75</v>
      </c>
      <c r="D327" s="55"/>
      <c r="E327" s="72"/>
      <c r="F327" s="72"/>
      <c r="G327" s="59"/>
      <c r="H327" s="59"/>
      <c r="I327" s="72"/>
      <c r="J327" s="73"/>
      <c r="K327" s="246"/>
      <c r="L327" s="188">
        <f t="shared" ref="L327:T329" si="188">L328</f>
        <v>0</v>
      </c>
      <c r="M327" s="188">
        <f t="shared" si="188"/>
        <v>0</v>
      </c>
      <c r="N327" s="188">
        <f t="shared" si="188"/>
        <v>0</v>
      </c>
      <c r="O327" s="188">
        <f t="shared" si="188"/>
        <v>0</v>
      </c>
      <c r="P327" s="188">
        <f t="shared" si="188"/>
        <v>0</v>
      </c>
      <c r="Q327" s="188">
        <f t="shared" si="188"/>
        <v>0</v>
      </c>
      <c r="R327" s="188">
        <f t="shared" si="188"/>
        <v>0</v>
      </c>
      <c r="S327" s="188">
        <f t="shared" si="188"/>
        <v>0</v>
      </c>
      <c r="T327" s="188">
        <f t="shared" si="188"/>
        <v>0</v>
      </c>
    </row>
    <row r="328" spans="1:20" s="89" customFormat="1" hidden="1" x14ac:dyDescent="0.2">
      <c r="A328" s="173" t="s">
        <v>92</v>
      </c>
      <c r="B328" s="54" t="s">
        <v>107</v>
      </c>
      <c r="C328" s="54" t="s">
        <v>75</v>
      </c>
      <c r="D328" s="55" t="s">
        <v>69</v>
      </c>
      <c r="E328" s="72"/>
      <c r="F328" s="72"/>
      <c r="G328" s="59"/>
      <c r="H328" s="59"/>
      <c r="I328" s="72"/>
      <c r="J328" s="73"/>
      <c r="K328" s="246"/>
      <c r="L328" s="188">
        <f t="shared" ref="L328:N328" si="189">L329</f>
        <v>0</v>
      </c>
      <c r="M328" s="188">
        <f t="shared" si="189"/>
        <v>0</v>
      </c>
      <c r="N328" s="188">
        <f t="shared" si="189"/>
        <v>0</v>
      </c>
      <c r="O328" s="188">
        <f t="shared" si="188"/>
        <v>0</v>
      </c>
      <c r="P328" s="188">
        <f t="shared" si="188"/>
        <v>0</v>
      </c>
      <c r="Q328" s="188">
        <f t="shared" si="188"/>
        <v>0</v>
      </c>
      <c r="R328" s="188">
        <f t="shared" si="188"/>
        <v>0</v>
      </c>
      <c r="S328" s="188">
        <f t="shared" si="188"/>
        <v>0</v>
      </c>
      <c r="T328" s="188">
        <f t="shared" si="188"/>
        <v>0</v>
      </c>
    </row>
    <row r="329" spans="1:20" ht="25.5" hidden="1" x14ac:dyDescent="0.2">
      <c r="A329" s="177" t="s">
        <v>319</v>
      </c>
      <c r="B329" s="54" t="s">
        <v>107</v>
      </c>
      <c r="C329" s="54" t="s">
        <v>75</v>
      </c>
      <c r="D329" s="55" t="s">
        <v>69</v>
      </c>
      <c r="E329" s="74" t="s">
        <v>69</v>
      </c>
      <c r="F329" s="74" t="s">
        <v>131</v>
      </c>
      <c r="G329" s="59" t="s">
        <v>131</v>
      </c>
      <c r="H329" s="59" t="s">
        <v>131</v>
      </c>
      <c r="I329" s="74" t="s">
        <v>132</v>
      </c>
      <c r="J329" s="60" t="s">
        <v>131</v>
      </c>
      <c r="K329" s="247"/>
      <c r="L329" s="181">
        <f t="shared" si="188"/>
        <v>0</v>
      </c>
      <c r="M329" s="181">
        <f t="shared" si="188"/>
        <v>0</v>
      </c>
      <c r="N329" s="181">
        <f t="shared" si="188"/>
        <v>0</v>
      </c>
      <c r="O329" s="181">
        <f t="shared" si="188"/>
        <v>0</v>
      </c>
      <c r="P329" s="181">
        <f t="shared" si="188"/>
        <v>0</v>
      </c>
      <c r="Q329" s="181">
        <f t="shared" si="188"/>
        <v>0</v>
      </c>
      <c r="R329" s="181">
        <f t="shared" si="188"/>
        <v>0</v>
      </c>
      <c r="S329" s="181">
        <f t="shared" si="188"/>
        <v>0</v>
      </c>
      <c r="T329" s="181">
        <f t="shared" si="188"/>
        <v>0</v>
      </c>
    </row>
    <row r="330" spans="1:20" ht="25.5" hidden="1" x14ac:dyDescent="0.2">
      <c r="A330" s="190" t="s">
        <v>321</v>
      </c>
      <c r="B330" s="54" t="s">
        <v>107</v>
      </c>
      <c r="C330" s="54" t="s">
        <v>75</v>
      </c>
      <c r="D330" s="55" t="s">
        <v>69</v>
      </c>
      <c r="E330" s="74" t="s">
        <v>69</v>
      </c>
      <c r="F330" s="74" t="s">
        <v>133</v>
      </c>
      <c r="G330" s="59" t="s">
        <v>131</v>
      </c>
      <c r="H330" s="59" t="s">
        <v>131</v>
      </c>
      <c r="I330" s="74" t="s">
        <v>132</v>
      </c>
      <c r="J330" s="60" t="s">
        <v>131</v>
      </c>
      <c r="K330" s="247"/>
      <c r="L330" s="181">
        <f>L336+L334</f>
        <v>0</v>
      </c>
      <c r="M330" s="181">
        <f>M336+M334</f>
        <v>0</v>
      </c>
      <c r="N330" s="181">
        <f>N336+N334</f>
        <v>0</v>
      </c>
      <c r="O330" s="181">
        <f t="shared" ref="O330:R330" si="190">O336+O334</f>
        <v>0</v>
      </c>
      <c r="P330" s="181">
        <f t="shared" ref="P330:Q330" si="191">P336+P334</f>
        <v>0</v>
      </c>
      <c r="Q330" s="181">
        <f t="shared" si="191"/>
        <v>0</v>
      </c>
      <c r="R330" s="181">
        <f t="shared" si="190"/>
        <v>0</v>
      </c>
      <c r="S330" s="181">
        <f t="shared" ref="S330:T330" si="192">S336+S334</f>
        <v>0</v>
      </c>
      <c r="T330" s="181">
        <f t="shared" si="192"/>
        <v>0</v>
      </c>
    </row>
    <row r="331" spans="1:20" s="89" customFormat="1" ht="15" hidden="1" customHeight="1" x14ac:dyDescent="0.2">
      <c r="A331" s="241" t="s">
        <v>149</v>
      </c>
      <c r="B331" s="54" t="s">
        <v>107</v>
      </c>
      <c r="C331" s="54" t="s">
        <v>75</v>
      </c>
      <c r="D331" s="55" t="s">
        <v>69</v>
      </c>
      <c r="E331" s="59" t="s">
        <v>69</v>
      </c>
      <c r="F331" s="59" t="s">
        <v>133</v>
      </c>
      <c r="G331" s="59" t="s">
        <v>131</v>
      </c>
      <c r="H331" s="59" t="s">
        <v>131</v>
      </c>
      <c r="I331" s="74" t="s">
        <v>12</v>
      </c>
      <c r="J331" s="60" t="s">
        <v>131</v>
      </c>
      <c r="K331" s="246" t="s">
        <v>57</v>
      </c>
      <c r="L331" s="188">
        <f t="shared" ref="L331:T331" si="193">L332</f>
        <v>0</v>
      </c>
      <c r="M331" s="188">
        <f t="shared" si="193"/>
        <v>0</v>
      </c>
      <c r="N331" s="188">
        <f t="shared" si="193"/>
        <v>0</v>
      </c>
      <c r="O331" s="188">
        <f t="shared" si="193"/>
        <v>0</v>
      </c>
      <c r="P331" s="188">
        <f t="shared" si="193"/>
        <v>0</v>
      </c>
      <c r="Q331" s="188">
        <f t="shared" si="193"/>
        <v>0</v>
      </c>
      <c r="R331" s="188">
        <f t="shared" si="193"/>
        <v>0</v>
      </c>
      <c r="S331" s="188">
        <f t="shared" si="193"/>
        <v>0</v>
      </c>
      <c r="T331" s="188">
        <f t="shared" si="193"/>
        <v>0</v>
      </c>
    </row>
    <row r="332" spans="1:20" s="89" customFormat="1" ht="17.25" hidden="1" customHeight="1" x14ac:dyDescent="0.2">
      <c r="A332" s="177" t="s">
        <v>150</v>
      </c>
      <c r="B332" s="54" t="s">
        <v>107</v>
      </c>
      <c r="C332" s="54" t="s">
        <v>75</v>
      </c>
      <c r="D332" s="55" t="s">
        <v>69</v>
      </c>
      <c r="E332" s="59" t="s">
        <v>69</v>
      </c>
      <c r="F332" s="59" t="s">
        <v>133</v>
      </c>
      <c r="G332" s="59" t="s">
        <v>131</v>
      </c>
      <c r="H332" s="59" t="s">
        <v>131</v>
      </c>
      <c r="I332" s="74" t="s">
        <v>12</v>
      </c>
      <c r="J332" s="60" t="s">
        <v>131</v>
      </c>
      <c r="K332" s="246" t="s">
        <v>148</v>
      </c>
      <c r="L332" s="188">
        <v>0</v>
      </c>
      <c r="M332" s="188">
        <v>0</v>
      </c>
      <c r="N332" s="188">
        <v>0</v>
      </c>
      <c r="O332" s="188">
        <v>0</v>
      </c>
      <c r="P332" s="188">
        <v>0</v>
      </c>
      <c r="Q332" s="188">
        <v>0</v>
      </c>
      <c r="R332" s="188">
        <v>0</v>
      </c>
      <c r="S332" s="188">
        <v>0</v>
      </c>
      <c r="T332" s="188">
        <v>0</v>
      </c>
    </row>
    <row r="333" spans="1:20" s="89" customFormat="1" ht="30.75" hidden="1" customHeight="1" x14ac:dyDescent="0.2">
      <c r="A333" s="173" t="s">
        <v>375</v>
      </c>
      <c r="B333" s="352">
        <v>331</v>
      </c>
      <c r="C333" s="54" t="s">
        <v>75</v>
      </c>
      <c r="D333" s="55" t="s">
        <v>69</v>
      </c>
      <c r="E333" s="74" t="s">
        <v>69</v>
      </c>
      <c r="F333" s="74" t="s">
        <v>133</v>
      </c>
      <c r="G333" s="59" t="s">
        <v>131</v>
      </c>
      <c r="H333" s="59" t="s">
        <v>131</v>
      </c>
      <c r="I333" s="64" t="s">
        <v>374</v>
      </c>
      <c r="J333" s="60" t="s">
        <v>131</v>
      </c>
      <c r="K333" s="320"/>
      <c r="L333" s="181">
        <f t="shared" ref="L333:T334" si="194">L334</f>
        <v>0</v>
      </c>
      <c r="M333" s="181">
        <f t="shared" si="194"/>
        <v>0</v>
      </c>
      <c r="N333" s="181">
        <f t="shared" si="194"/>
        <v>0</v>
      </c>
      <c r="O333" s="181">
        <f t="shared" si="194"/>
        <v>0</v>
      </c>
      <c r="P333" s="181">
        <f t="shared" si="194"/>
        <v>0</v>
      </c>
      <c r="Q333" s="181">
        <f t="shared" si="194"/>
        <v>0</v>
      </c>
      <c r="R333" s="181">
        <f t="shared" si="194"/>
        <v>0</v>
      </c>
      <c r="S333" s="181">
        <f t="shared" si="194"/>
        <v>0</v>
      </c>
      <c r="T333" s="181">
        <f t="shared" si="194"/>
        <v>0</v>
      </c>
    </row>
    <row r="334" spans="1:20" s="89" customFormat="1" ht="31.5" hidden="1" customHeight="1" x14ac:dyDescent="0.2">
      <c r="A334" s="173" t="s">
        <v>182</v>
      </c>
      <c r="B334" s="352">
        <v>331</v>
      </c>
      <c r="C334" s="54" t="s">
        <v>75</v>
      </c>
      <c r="D334" s="55" t="s">
        <v>69</v>
      </c>
      <c r="E334" s="74" t="s">
        <v>69</v>
      </c>
      <c r="F334" s="74" t="s">
        <v>133</v>
      </c>
      <c r="G334" s="59" t="s">
        <v>131</v>
      </c>
      <c r="H334" s="59" t="s">
        <v>131</v>
      </c>
      <c r="I334" s="64" t="s">
        <v>374</v>
      </c>
      <c r="J334" s="60" t="s">
        <v>131</v>
      </c>
      <c r="K334" s="320" t="s">
        <v>155</v>
      </c>
      <c r="L334" s="181">
        <f t="shared" si="194"/>
        <v>0</v>
      </c>
      <c r="M334" s="181">
        <f t="shared" si="194"/>
        <v>0</v>
      </c>
      <c r="N334" s="181">
        <f t="shared" si="194"/>
        <v>0</v>
      </c>
      <c r="O334" s="181">
        <f t="shared" si="194"/>
        <v>0</v>
      </c>
      <c r="P334" s="181">
        <f t="shared" si="194"/>
        <v>0</v>
      </c>
      <c r="Q334" s="181">
        <f t="shared" si="194"/>
        <v>0</v>
      </c>
      <c r="R334" s="181">
        <f t="shared" si="194"/>
        <v>0</v>
      </c>
      <c r="S334" s="181">
        <f t="shared" si="194"/>
        <v>0</v>
      </c>
      <c r="T334" s="181">
        <f t="shared" si="194"/>
        <v>0</v>
      </c>
    </row>
    <row r="335" spans="1:20" s="89" customFormat="1" ht="24" hidden="1" customHeight="1" x14ac:dyDescent="0.2">
      <c r="A335" s="218" t="s">
        <v>157</v>
      </c>
      <c r="B335" s="352">
        <v>331</v>
      </c>
      <c r="C335" s="54" t="s">
        <v>75</v>
      </c>
      <c r="D335" s="55" t="s">
        <v>69</v>
      </c>
      <c r="E335" s="74" t="s">
        <v>69</v>
      </c>
      <c r="F335" s="74" t="s">
        <v>133</v>
      </c>
      <c r="G335" s="59" t="s">
        <v>131</v>
      </c>
      <c r="H335" s="59" t="s">
        <v>131</v>
      </c>
      <c r="I335" s="64" t="s">
        <v>374</v>
      </c>
      <c r="J335" s="60" t="s">
        <v>131</v>
      </c>
      <c r="K335" s="320" t="s">
        <v>156</v>
      </c>
      <c r="L335" s="181">
        <v>0</v>
      </c>
      <c r="M335" s="181">
        <v>0</v>
      </c>
      <c r="N335" s="181">
        <v>0</v>
      </c>
      <c r="O335" s="181">
        <v>0</v>
      </c>
      <c r="P335" s="181">
        <v>0</v>
      </c>
      <c r="Q335" s="181">
        <v>0</v>
      </c>
      <c r="R335" s="181">
        <v>0</v>
      </c>
      <c r="S335" s="181">
        <v>0</v>
      </c>
      <c r="T335" s="181">
        <v>0</v>
      </c>
    </row>
    <row r="336" spans="1:20" s="89" customFormat="1" ht="70.5" hidden="1" customHeight="1" x14ac:dyDescent="0.2">
      <c r="A336" s="173" t="s">
        <v>284</v>
      </c>
      <c r="B336" s="352">
        <v>331</v>
      </c>
      <c r="C336" s="54" t="s">
        <v>75</v>
      </c>
      <c r="D336" s="55" t="s">
        <v>69</v>
      </c>
      <c r="E336" s="74" t="s">
        <v>69</v>
      </c>
      <c r="F336" s="74" t="s">
        <v>133</v>
      </c>
      <c r="G336" s="59" t="s">
        <v>131</v>
      </c>
      <c r="H336" s="59" t="s">
        <v>131</v>
      </c>
      <c r="I336" s="64" t="s">
        <v>255</v>
      </c>
      <c r="J336" s="60" t="s">
        <v>131</v>
      </c>
      <c r="K336" s="320"/>
      <c r="L336" s="181">
        <f t="shared" ref="L336:T337" si="195">L337</f>
        <v>0</v>
      </c>
      <c r="M336" s="181">
        <f t="shared" si="195"/>
        <v>0</v>
      </c>
      <c r="N336" s="181">
        <f t="shared" si="195"/>
        <v>0</v>
      </c>
      <c r="O336" s="181">
        <f t="shared" si="195"/>
        <v>0</v>
      </c>
      <c r="P336" s="181">
        <f t="shared" si="195"/>
        <v>0</v>
      </c>
      <c r="Q336" s="181">
        <f t="shared" si="195"/>
        <v>0</v>
      </c>
      <c r="R336" s="181">
        <f t="shared" si="195"/>
        <v>0</v>
      </c>
      <c r="S336" s="181">
        <f t="shared" si="195"/>
        <v>0</v>
      </c>
      <c r="T336" s="181">
        <f t="shared" si="195"/>
        <v>0</v>
      </c>
    </row>
    <row r="337" spans="1:20" s="89" customFormat="1" ht="40.5" hidden="1" customHeight="1" x14ac:dyDescent="0.2">
      <c r="A337" s="173" t="s">
        <v>182</v>
      </c>
      <c r="B337" s="352">
        <v>331</v>
      </c>
      <c r="C337" s="54" t="s">
        <v>75</v>
      </c>
      <c r="D337" s="55" t="s">
        <v>69</v>
      </c>
      <c r="E337" s="74" t="s">
        <v>69</v>
      </c>
      <c r="F337" s="74" t="s">
        <v>133</v>
      </c>
      <c r="G337" s="59" t="s">
        <v>131</v>
      </c>
      <c r="H337" s="59" t="s">
        <v>131</v>
      </c>
      <c r="I337" s="64" t="s">
        <v>255</v>
      </c>
      <c r="J337" s="60" t="s">
        <v>131</v>
      </c>
      <c r="K337" s="320" t="s">
        <v>155</v>
      </c>
      <c r="L337" s="181">
        <f t="shared" si="195"/>
        <v>0</v>
      </c>
      <c r="M337" s="181">
        <f t="shared" si="195"/>
        <v>0</v>
      </c>
      <c r="N337" s="181">
        <f t="shared" si="195"/>
        <v>0</v>
      </c>
      <c r="O337" s="181">
        <f t="shared" si="195"/>
        <v>0</v>
      </c>
      <c r="P337" s="181">
        <f t="shared" si="195"/>
        <v>0</v>
      </c>
      <c r="Q337" s="181">
        <f t="shared" si="195"/>
        <v>0</v>
      </c>
      <c r="R337" s="181">
        <f t="shared" si="195"/>
        <v>0</v>
      </c>
      <c r="S337" s="181">
        <f t="shared" si="195"/>
        <v>0</v>
      </c>
      <c r="T337" s="181">
        <f t="shared" si="195"/>
        <v>0</v>
      </c>
    </row>
    <row r="338" spans="1:20" s="89" customFormat="1" ht="18.75" hidden="1" customHeight="1" x14ac:dyDescent="0.2">
      <c r="A338" s="218" t="s">
        <v>157</v>
      </c>
      <c r="B338" s="352">
        <v>331</v>
      </c>
      <c r="C338" s="54" t="s">
        <v>75</v>
      </c>
      <c r="D338" s="55" t="s">
        <v>69</v>
      </c>
      <c r="E338" s="74" t="s">
        <v>69</v>
      </c>
      <c r="F338" s="74" t="s">
        <v>133</v>
      </c>
      <c r="G338" s="59" t="s">
        <v>131</v>
      </c>
      <c r="H338" s="59" t="s">
        <v>131</v>
      </c>
      <c r="I338" s="64" t="s">
        <v>255</v>
      </c>
      <c r="J338" s="60" t="s">
        <v>131</v>
      </c>
      <c r="K338" s="320" t="s">
        <v>156</v>
      </c>
      <c r="L338" s="181">
        <v>0</v>
      </c>
      <c r="M338" s="181">
        <v>0</v>
      </c>
      <c r="N338" s="181">
        <v>0</v>
      </c>
      <c r="O338" s="181">
        <v>0</v>
      </c>
      <c r="P338" s="181">
        <v>0</v>
      </c>
      <c r="Q338" s="181">
        <v>0</v>
      </c>
      <c r="R338" s="181">
        <v>0</v>
      </c>
      <c r="S338" s="181">
        <v>0</v>
      </c>
      <c r="T338" s="181">
        <v>0</v>
      </c>
    </row>
    <row r="339" spans="1:20" x14ac:dyDescent="0.2">
      <c r="A339" s="173" t="s">
        <v>79</v>
      </c>
      <c r="B339" s="54" t="s">
        <v>107</v>
      </c>
      <c r="C339" s="54" t="s">
        <v>88</v>
      </c>
      <c r="D339" s="55"/>
      <c r="E339" s="56"/>
      <c r="F339" s="56"/>
      <c r="G339" s="59"/>
      <c r="H339" s="59"/>
      <c r="I339" s="56"/>
      <c r="J339" s="69"/>
      <c r="K339" s="349"/>
      <c r="L339" s="209">
        <f t="shared" ref="L339:T339" si="196">L340+L345+L355+L350</f>
        <v>14421118.390000001</v>
      </c>
      <c r="M339" s="209">
        <f t="shared" si="196"/>
        <v>0</v>
      </c>
      <c r="N339" s="209">
        <f t="shared" si="196"/>
        <v>14421118.390000001</v>
      </c>
      <c r="O339" s="209">
        <f t="shared" si="196"/>
        <v>15302495.84</v>
      </c>
      <c r="P339" s="209">
        <f t="shared" si="196"/>
        <v>0</v>
      </c>
      <c r="Q339" s="209">
        <f t="shared" si="196"/>
        <v>15302495.84</v>
      </c>
      <c r="R339" s="209">
        <f t="shared" si="196"/>
        <v>15479208.09</v>
      </c>
      <c r="S339" s="209">
        <f t="shared" si="196"/>
        <v>0</v>
      </c>
      <c r="T339" s="209">
        <f t="shared" si="196"/>
        <v>15479208.09</v>
      </c>
    </row>
    <row r="340" spans="1:20" x14ac:dyDescent="0.2">
      <c r="A340" s="173" t="s">
        <v>99</v>
      </c>
      <c r="B340" s="54" t="s">
        <v>107</v>
      </c>
      <c r="C340" s="54" t="s">
        <v>88</v>
      </c>
      <c r="D340" s="55" t="s">
        <v>69</v>
      </c>
      <c r="E340" s="56"/>
      <c r="F340" s="56"/>
      <c r="G340" s="59"/>
      <c r="H340" s="59"/>
      <c r="I340" s="56"/>
      <c r="J340" s="69"/>
      <c r="K340" s="349"/>
      <c r="L340" s="209">
        <f t="shared" ref="L340:T343" si="197">L341</f>
        <v>9351685.1999999993</v>
      </c>
      <c r="M340" s="209">
        <f t="shared" si="197"/>
        <v>0</v>
      </c>
      <c r="N340" s="209">
        <f t="shared" si="197"/>
        <v>9351685.1999999993</v>
      </c>
      <c r="O340" s="209">
        <f t="shared" si="197"/>
        <v>9351685.1999999993</v>
      </c>
      <c r="P340" s="209">
        <f t="shared" si="197"/>
        <v>0</v>
      </c>
      <c r="Q340" s="209">
        <f t="shared" si="197"/>
        <v>9351685.1999999993</v>
      </c>
      <c r="R340" s="209">
        <f t="shared" si="197"/>
        <v>9351685.1999999993</v>
      </c>
      <c r="S340" s="209">
        <f t="shared" si="197"/>
        <v>0</v>
      </c>
      <c r="T340" s="209">
        <f t="shared" si="197"/>
        <v>9351685.1999999993</v>
      </c>
    </row>
    <row r="341" spans="1:20" x14ac:dyDescent="0.2">
      <c r="A341" s="177" t="s">
        <v>19</v>
      </c>
      <c r="B341" s="54" t="s">
        <v>107</v>
      </c>
      <c r="C341" s="54" t="s">
        <v>88</v>
      </c>
      <c r="D341" s="55" t="s">
        <v>69</v>
      </c>
      <c r="E341" s="59" t="s">
        <v>9</v>
      </c>
      <c r="F341" s="59" t="s">
        <v>131</v>
      </c>
      <c r="G341" s="59" t="s">
        <v>131</v>
      </c>
      <c r="H341" s="59" t="s">
        <v>131</v>
      </c>
      <c r="I341" s="59" t="s">
        <v>132</v>
      </c>
      <c r="J341" s="60" t="s">
        <v>131</v>
      </c>
      <c r="K341" s="262"/>
      <c r="L341" s="181">
        <f t="shared" si="197"/>
        <v>9351685.1999999993</v>
      </c>
      <c r="M341" s="181">
        <f t="shared" si="197"/>
        <v>0</v>
      </c>
      <c r="N341" s="181">
        <f t="shared" si="197"/>
        <v>9351685.1999999993</v>
      </c>
      <c r="O341" s="181">
        <f t="shared" si="197"/>
        <v>9351685.1999999993</v>
      </c>
      <c r="P341" s="181">
        <f t="shared" si="197"/>
        <v>0</v>
      </c>
      <c r="Q341" s="181">
        <f t="shared" si="197"/>
        <v>9351685.1999999993</v>
      </c>
      <c r="R341" s="181">
        <f t="shared" si="197"/>
        <v>9351685.1999999993</v>
      </c>
      <c r="S341" s="181">
        <f t="shared" si="197"/>
        <v>0</v>
      </c>
      <c r="T341" s="181">
        <f t="shared" si="197"/>
        <v>9351685.1999999993</v>
      </c>
    </row>
    <row r="342" spans="1:20" x14ac:dyDescent="0.2">
      <c r="A342" s="177" t="s">
        <v>252</v>
      </c>
      <c r="B342" s="54" t="s">
        <v>107</v>
      </c>
      <c r="C342" s="54" t="s">
        <v>88</v>
      </c>
      <c r="D342" s="55" t="s">
        <v>69</v>
      </c>
      <c r="E342" s="72" t="s">
        <v>9</v>
      </c>
      <c r="F342" s="59" t="s">
        <v>131</v>
      </c>
      <c r="G342" s="59" t="s">
        <v>131</v>
      </c>
      <c r="H342" s="59" t="s">
        <v>131</v>
      </c>
      <c r="I342" s="59" t="s">
        <v>20</v>
      </c>
      <c r="J342" s="60" t="s">
        <v>131</v>
      </c>
      <c r="K342" s="262"/>
      <c r="L342" s="181">
        <f t="shared" si="197"/>
        <v>9351685.1999999993</v>
      </c>
      <c r="M342" s="181">
        <f t="shared" si="197"/>
        <v>0</v>
      </c>
      <c r="N342" s="181">
        <f t="shared" si="197"/>
        <v>9351685.1999999993</v>
      </c>
      <c r="O342" s="181">
        <f t="shared" si="197"/>
        <v>9351685.1999999993</v>
      </c>
      <c r="P342" s="181">
        <f t="shared" si="197"/>
        <v>0</v>
      </c>
      <c r="Q342" s="181">
        <f t="shared" si="197"/>
        <v>9351685.1999999993</v>
      </c>
      <c r="R342" s="181">
        <f t="shared" si="197"/>
        <v>9351685.1999999993</v>
      </c>
      <c r="S342" s="181">
        <f t="shared" si="197"/>
        <v>0</v>
      </c>
      <c r="T342" s="181">
        <f t="shared" si="197"/>
        <v>9351685.1999999993</v>
      </c>
    </row>
    <row r="343" spans="1:20" x14ac:dyDescent="0.2">
      <c r="A343" s="177" t="s">
        <v>56</v>
      </c>
      <c r="B343" s="54" t="s">
        <v>107</v>
      </c>
      <c r="C343" s="54" t="s">
        <v>88</v>
      </c>
      <c r="D343" s="55" t="s">
        <v>69</v>
      </c>
      <c r="E343" s="59" t="s">
        <v>9</v>
      </c>
      <c r="F343" s="59" t="s">
        <v>131</v>
      </c>
      <c r="G343" s="59" t="s">
        <v>131</v>
      </c>
      <c r="H343" s="59" t="s">
        <v>131</v>
      </c>
      <c r="I343" s="59" t="s">
        <v>20</v>
      </c>
      <c r="J343" s="60" t="s">
        <v>131</v>
      </c>
      <c r="K343" s="262" t="s">
        <v>57</v>
      </c>
      <c r="L343" s="181">
        <f t="shared" si="197"/>
        <v>9351685.1999999993</v>
      </c>
      <c r="M343" s="181">
        <f t="shared" si="197"/>
        <v>0</v>
      </c>
      <c r="N343" s="181">
        <f t="shared" si="197"/>
        <v>9351685.1999999993</v>
      </c>
      <c r="O343" s="181">
        <f t="shared" si="197"/>
        <v>9351685.1999999993</v>
      </c>
      <c r="P343" s="181">
        <f t="shared" si="197"/>
        <v>0</v>
      </c>
      <c r="Q343" s="181">
        <f t="shared" si="197"/>
        <v>9351685.1999999993</v>
      </c>
      <c r="R343" s="181">
        <f t="shared" si="197"/>
        <v>9351685.1999999993</v>
      </c>
      <c r="S343" s="181">
        <f t="shared" si="197"/>
        <v>0</v>
      </c>
      <c r="T343" s="181">
        <f t="shared" si="197"/>
        <v>9351685.1999999993</v>
      </c>
    </row>
    <row r="344" spans="1:20" s="106" customFormat="1" x14ac:dyDescent="0.2">
      <c r="A344" s="177" t="s">
        <v>237</v>
      </c>
      <c r="B344" s="54" t="s">
        <v>107</v>
      </c>
      <c r="C344" s="54" t="s">
        <v>88</v>
      </c>
      <c r="D344" s="55" t="s">
        <v>69</v>
      </c>
      <c r="E344" s="72" t="s">
        <v>9</v>
      </c>
      <c r="F344" s="59" t="s">
        <v>131</v>
      </c>
      <c r="G344" s="59" t="s">
        <v>131</v>
      </c>
      <c r="H344" s="59" t="s">
        <v>131</v>
      </c>
      <c r="I344" s="59" t="s">
        <v>20</v>
      </c>
      <c r="J344" s="60" t="s">
        <v>131</v>
      </c>
      <c r="K344" s="262" t="s">
        <v>236</v>
      </c>
      <c r="L344" s="181">
        <v>9351685.1999999993</v>
      </c>
      <c r="M344" s="181">
        <v>0</v>
      </c>
      <c r="N344" s="181">
        <v>9351685.1999999993</v>
      </c>
      <c r="O344" s="181">
        <v>9351685.1999999993</v>
      </c>
      <c r="P344" s="181">
        <v>0</v>
      </c>
      <c r="Q344" s="181">
        <v>9351685.1999999993</v>
      </c>
      <c r="R344" s="181">
        <v>9351685.1999999993</v>
      </c>
      <c r="S344" s="181">
        <v>0</v>
      </c>
      <c r="T344" s="181">
        <v>9351685.1999999993</v>
      </c>
    </row>
    <row r="345" spans="1:20" x14ac:dyDescent="0.2">
      <c r="A345" s="173" t="s">
        <v>97</v>
      </c>
      <c r="B345" s="54" t="s">
        <v>107</v>
      </c>
      <c r="C345" s="54" t="s">
        <v>88</v>
      </c>
      <c r="D345" s="55" t="s">
        <v>72</v>
      </c>
      <c r="E345" s="72"/>
      <c r="F345" s="72"/>
      <c r="G345" s="59"/>
      <c r="H345" s="59"/>
      <c r="I345" s="72"/>
      <c r="J345" s="73"/>
      <c r="K345" s="246"/>
      <c r="L345" s="209">
        <f t="shared" ref="L345:T345" si="198">L346</f>
        <v>0</v>
      </c>
      <c r="M345" s="209">
        <f t="shared" si="198"/>
        <v>0</v>
      </c>
      <c r="N345" s="209">
        <f t="shared" si="198"/>
        <v>0</v>
      </c>
      <c r="O345" s="209">
        <f t="shared" si="198"/>
        <v>100000</v>
      </c>
      <c r="P345" s="209">
        <f t="shared" si="198"/>
        <v>0</v>
      </c>
      <c r="Q345" s="209">
        <f t="shared" si="198"/>
        <v>100000</v>
      </c>
      <c r="R345" s="209">
        <f t="shared" si="198"/>
        <v>100000</v>
      </c>
      <c r="S345" s="209">
        <f t="shared" si="198"/>
        <v>0</v>
      </c>
      <c r="T345" s="209">
        <f t="shared" si="198"/>
        <v>100000</v>
      </c>
    </row>
    <row r="346" spans="1:20" ht="38.25" x14ac:dyDescent="0.2">
      <c r="A346" s="177" t="s">
        <v>306</v>
      </c>
      <c r="B346" s="54" t="s">
        <v>107</v>
      </c>
      <c r="C346" s="54" t="s">
        <v>88</v>
      </c>
      <c r="D346" s="55" t="s">
        <v>72</v>
      </c>
      <c r="E346" s="59" t="s">
        <v>86</v>
      </c>
      <c r="F346" s="59" t="s">
        <v>131</v>
      </c>
      <c r="G346" s="59" t="s">
        <v>131</v>
      </c>
      <c r="H346" s="59" t="s">
        <v>131</v>
      </c>
      <c r="I346" s="59" t="s">
        <v>132</v>
      </c>
      <c r="J346" s="60" t="s">
        <v>131</v>
      </c>
      <c r="K346" s="262"/>
      <c r="L346" s="181">
        <f t="shared" ref="L346:N348" si="199">L347</f>
        <v>0</v>
      </c>
      <c r="M346" s="181">
        <f t="shared" si="199"/>
        <v>0</v>
      </c>
      <c r="N346" s="181">
        <f t="shared" si="199"/>
        <v>0</v>
      </c>
      <c r="O346" s="181">
        <f t="shared" ref="O346:T348" si="200">O347</f>
        <v>100000</v>
      </c>
      <c r="P346" s="181">
        <f t="shared" si="200"/>
        <v>0</v>
      </c>
      <c r="Q346" s="181">
        <f t="shared" si="200"/>
        <v>100000</v>
      </c>
      <c r="R346" s="181">
        <f t="shared" si="200"/>
        <v>100000</v>
      </c>
      <c r="S346" s="181">
        <f t="shared" si="200"/>
        <v>0</v>
      </c>
      <c r="T346" s="181">
        <f t="shared" si="200"/>
        <v>100000</v>
      </c>
    </row>
    <row r="347" spans="1:20" ht="57" customHeight="1" x14ac:dyDescent="0.2">
      <c r="A347" s="173" t="s">
        <v>291</v>
      </c>
      <c r="B347" s="54" t="s">
        <v>107</v>
      </c>
      <c r="C347" s="54" t="s">
        <v>88</v>
      </c>
      <c r="D347" s="55" t="s">
        <v>72</v>
      </c>
      <c r="E347" s="59" t="s">
        <v>86</v>
      </c>
      <c r="F347" s="59" t="s">
        <v>131</v>
      </c>
      <c r="G347" s="59" t="s">
        <v>131</v>
      </c>
      <c r="H347" s="59" t="s">
        <v>131</v>
      </c>
      <c r="I347" s="59" t="s">
        <v>203</v>
      </c>
      <c r="J347" s="60" t="s">
        <v>290</v>
      </c>
      <c r="K347" s="262"/>
      <c r="L347" s="181">
        <f t="shared" si="199"/>
        <v>0</v>
      </c>
      <c r="M347" s="181">
        <f t="shared" si="199"/>
        <v>0</v>
      </c>
      <c r="N347" s="181">
        <f t="shared" si="199"/>
        <v>0</v>
      </c>
      <c r="O347" s="181">
        <f t="shared" si="200"/>
        <v>100000</v>
      </c>
      <c r="P347" s="181">
        <f t="shared" si="200"/>
        <v>0</v>
      </c>
      <c r="Q347" s="181">
        <f t="shared" si="200"/>
        <v>100000</v>
      </c>
      <c r="R347" s="181">
        <f t="shared" si="200"/>
        <v>100000</v>
      </c>
      <c r="S347" s="181">
        <f t="shared" si="200"/>
        <v>0</v>
      </c>
      <c r="T347" s="181">
        <f t="shared" si="200"/>
        <v>100000</v>
      </c>
    </row>
    <row r="348" spans="1:20" x14ac:dyDescent="0.2">
      <c r="A348" s="177" t="s">
        <v>56</v>
      </c>
      <c r="B348" s="54" t="s">
        <v>107</v>
      </c>
      <c r="C348" s="54" t="s">
        <v>88</v>
      </c>
      <c r="D348" s="55" t="s">
        <v>72</v>
      </c>
      <c r="E348" s="59" t="s">
        <v>86</v>
      </c>
      <c r="F348" s="59" t="s">
        <v>131</v>
      </c>
      <c r="G348" s="59" t="s">
        <v>131</v>
      </c>
      <c r="H348" s="59" t="s">
        <v>131</v>
      </c>
      <c r="I348" s="59" t="s">
        <v>203</v>
      </c>
      <c r="J348" s="60" t="s">
        <v>290</v>
      </c>
      <c r="K348" s="262" t="s">
        <v>57</v>
      </c>
      <c r="L348" s="181">
        <f t="shared" si="199"/>
        <v>0</v>
      </c>
      <c r="M348" s="181">
        <f t="shared" si="199"/>
        <v>0</v>
      </c>
      <c r="N348" s="181">
        <f t="shared" si="199"/>
        <v>0</v>
      </c>
      <c r="O348" s="181">
        <f t="shared" si="200"/>
        <v>100000</v>
      </c>
      <c r="P348" s="181">
        <f t="shared" si="200"/>
        <v>0</v>
      </c>
      <c r="Q348" s="181">
        <f t="shared" si="200"/>
        <v>100000</v>
      </c>
      <c r="R348" s="181">
        <f t="shared" si="200"/>
        <v>100000</v>
      </c>
      <c r="S348" s="181">
        <f t="shared" si="200"/>
        <v>0</v>
      </c>
      <c r="T348" s="181">
        <f t="shared" si="200"/>
        <v>100000</v>
      </c>
    </row>
    <row r="349" spans="1:20" ht="25.5" x14ac:dyDescent="0.2">
      <c r="A349" s="177" t="s">
        <v>58</v>
      </c>
      <c r="B349" s="54" t="s">
        <v>107</v>
      </c>
      <c r="C349" s="54" t="s">
        <v>88</v>
      </c>
      <c r="D349" s="55" t="s">
        <v>72</v>
      </c>
      <c r="E349" s="59" t="s">
        <v>86</v>
      </c>
      <c r="F349" s="59" t="s">
        <v>131</v>
      </c>
      <c r="G349" s="59" t="s">
        <v>131</v>
      </c>
      <c r="H349" s="59" t="s">
        <v>131</v>
      </c>
      <c r="I349" s="59" t="s">
        <v>203</v>
      </c>
      <c r="J349" s="60" t="s">
        <v>290</v>
      </c>
      <c r="K349" s="262" t="s">
        <v>59</v>
      </c>
      <c r="L349" s="181">
        <v>0</v>
      </c>
      <c r="M349" s="181">
        <v>0</v>
      </c>
      <c r="N349" s="181">
        <v>0</v>
      </c>
      <c r="O349" s="181">
        <v>100000</v>
      </c>
      <c r="P349" s="181">
        <v>0</v>
      </c>
      <c r="Q349" s="181">
        <v>100000</v>
      </c>
      <c r="R349" s="181">
        <v>100000</v>
      </c>
      <c r="S349" s="181">
        <v>0</v>
      </c>
      <c r="T349" s="181">
        <v>100000</v>
      </c>
    </row>
    <row r="350" spans="1:20" x14ac:dyDescent="0.2">
      <c r="A350" s="173" t="s">
        <v>109</v>
      </c>
      <c r="B350" s="54" t="s">
        <v>107</v>
      </c>
      <c r="C350" s="54" t="s">
        <v>88</v>
      </c>
      <c r="D350" s="55" t="s">
        <v>71</v>
      </c>
      <c r="E350" s="59"/>
      <c r="F350" s="59"/>
      <c r="G350" s="59"/>
      <c r="H350" s="59"/>
      <c r="I350" s="59"/>
      <c r="J350" s="60"/>
      <c r="K350" s="262"/>
      <c r="L350" s="181">
        <f t="shared" ref="L350:T350" si="201">L351</f>
        <v>0</v>
      </c>
      <c r="M350" s="181">
        <f t="shared" si="201"/>
        <v>0</v>
      </c>
      <c r="N350" s="181">
        <f t="shared" si="201"/>
        <v>0</v>
      </c>
      <c r="O350" s="181">
        <f t="shared" si="201"/>
        <v>593000</v>
      </c>
      <c r="P350" s="181">
        <f t="shared" si="201"/>
        <v>0</v>
      </c>
      <c r="Q350" s="181">
        <f t="shared" si="201"/>
        <v>593000</v>
      </c>
      <c r="R350" s="181">
        <f t="shared" si="201"/>
        <v>593000</v>
      </c>
      <c r="S350" s="181">
        <f t="shared" si="201"/>
        <v>0</v>
      </c>
      <c r="T350" s="181">
        <f t="shared" si="201"/>
        <v>593000</v>
      </c>
    </row>
    <row r="351" spans="1:20" x14ac:dyDescent="0.2">
      <c r="A351" s="177" t="s">
        <v>338</v>
      </c>
      <c r="B351" s="54" t="s">
        <v>107</v>
      </c>
      <c r="C351" s="54" t="s">
        <v>88</v>
      </c>
      <c r="D351" s="55" t="s">
        <v>71</v>
      </c>
      <c r="E351" s="59" t="s">
        <v>75</v>
      </c>
      <c r="F351" s="59" t="s">
        <v>131</v>
      </c>
      <c r="G351" s="59" t="s">
        <v>131</v>
      </c>
      <c r="H351" s="59" t="s">
        <v>131</v>
      </c>
      <c r="I351" s="59" t="s">
        <v>132</v>
      </c>
      <c r="J351" s="60" t="s">
        <v>131</v>
      </c>
      <c r="K351" s="262"/>
      <c r="L351" s="181">
        <f t="shared" ref="L351:T353" si="202">L352</f>
        <v>0</v>
      </c>
      <c r="M351" s="181">
        <f t="shared" si="202"/>
        <v>0</v>
      </c>
      <c r="N351" s="181">
        <f t="shared" si="202"/>
        <v>0</v>
      </c>
      <c r="O351" s="181">
        <f t="shared" si="202"/>
        <v>593000</v>
      </c>
      <c r="P351" s="181">
        <f t="shared" si="202"/>
        <v>0</v>
      </c>
      <c r="Q351" s="181">
        <f t="shared" si="202"/>
        <v>593000</v>
      </c>
      <c r="R351" s="181">
        <f t="shared" si="202"/>
        <v>593000</v>
      </c>
      <c r="S351" s="181">
        <f t="shared" si="202"/>
        <v>0</v>
      </c>
      <c r="T351" s="181">
        <f t="shared" si="202"/>
        <v>593000</v>
      </c>
    </row>
    <row r="352" spans="1:20" ht="89.25" customHeight="1" x14ac:dyDescent="0.2">
      <c r="A352" s="173" t="s">
        <v>289</v>
      </c>
      <c r="B352" s="54" t="s">
        <v>107</v>
      </c>
      <c r="C352" s="54" t="s">
        <v>88</v>
      </c>
      <c r="D352" s="55" t="s">
        <v>71</v>
      </c>
      <c r="E352" s="59" t="s">
        <v>75</v>
      </c>
      <c r="F352" s="59" t="s">
        <v>131</v>
      </c>
      <c r="G352" s="59" t="s">
        <v>131</v>
      </c>
      <c r="H352" s="59" t="s">
        <v>131</v>
      </c>
      <c r="I352" s="59" t="s">
        <v>192</v>
      </c>
      <c r="J352" s="60" t="s">
        <v>133</v>
      </c>
      <c r="K352" s="262"/>
      <c r="L352" s="181">
        <f t="shared" si="202"/>
        <v>0</v>
      </c>
      <c r="M352" s="181">
        <f t="shared" si="202"/>
        <v>0</v>
      </c>
      <c r="N352" s="181">
        <f t="shared" si="202"/>
        <v>0</v>
      </c>
      <c r="O352" s="181">
        <f t="shared" si="202"/>
        <v>593000</v>
      </c>
      <c r="P352" s="181">
        <f t="shared" si="202"/>
        <v>0</v>
      </c>
      <c r="Q352" s="181">
        <f t="shared" si="202"/>
        <v>593000</v>
      </c>
      <c r="R352" s="181">
        <f t="shared" si="202"/>
        <v>593000</v>
      </c>
      <c r="S352" s="181">
        <f t="shared" si="202"/>
        <v>0</v>
      </c>
      <c r="T352" s="181">
        <f t="shared" si="202"/>
        <v>593000</v>
      </c>
    </row>
    <row r="353" spans="1:20" x14ac:dyDescent="0.2">
      <c r="A353" s="177" t="s">
        <v>56</v>
      </c>
      <c r="B353" s="54" t="s">
        <v>107</v>
      </c>
      <c r="C353" s="54" t="s">
        <v>88</v>
      </c>
      <c r="D353" s="55" t="s">
        <v>71</v>
      </c>
      <c r="E353" s="59" t="s">
        <v>75</v>
      </c>
      <c r="F353" s="59" t="s">
        <v>131</v>
      </c>
      <c r="G353" s="59" t="s">
        <v>131</v>
      </c>
      <c r="H353" s="59" t="s">
        <v>131</v>
      </c>
      <c r="I353" s="59" t="s">
        <v>192</v>
      </c>
      <c r="J353" s="60" t="s">
        <v>133</v>
      </c>
      <c r="K353" s="262" t="s">
        <v>57</v>
      </c>
      <c r="L353" s="181">
        <f t="shared" si="202"/>
        <v>0</v>
      </c>
      <c r="M353" s="181">
        <f t="shared" si="202"/>
        <v>0</v>
      </c>
      <c r="N353" s="181">
        <f t="shared" si="202"/>
        <v>0</v>
      </c>
      <c r="O353" s="181">
        <f t="shared" si="202"/>
        <v>593000</v>
      </c>
      <c r="P353" s="181">
        <f t="shared" si="202"/>
        <v>0</v>
      </c>
      <c r="Q353" s="181">
        <f t="shared" si="202"/>
        <v>593000</v>
      </c>
      <c r="R353" s="181">
        <f t="shared" si="202"/>
        <v>593000</v>
      </c>
      <c r="S353" s="181">
        <f t="shared" si="202"/>
        <v>0</v>
      </c>
      <c r="T353" s="181">
        <f t="shared" si="202"/>
        <v>593000</v>
      </c>
    </row>
    <row r="354" spans="1:20" ht="25.5" x14ac:dyDescent="0.2">
      <c r="A354" s="177" t="s">
        <v>58</v>
      </c>
      <c r="B354" s="54" t="s">
        <v>107</v>
      </c>
      <c r="C354" s="54" t="s">
        <v>88</v>
      </c>
      <c r="D354" s="55" t="s">
        <v>71</v>
      </c>
      <c r="E354" s="59" t="s">
        <v>75</v>
      </c>
      <c r="F354" s="59" t="s">
        <v>131</v>
      </c>
      <c r="G354" s="59" t="s">
        <v>131</v>
      </c>
      <c r="H354" s="59" t="s">
        <v>131</v>
      </c>
      <c r="I354" s="59" t="s">
        <v>192</v>
      </c>
      <c r="J354" s="60" t="s">
        <v>133</v>
      </c>
      <c r="K354" s="262" t="s">
        <v>59</v>
      </c>
      <c r="L354" s="181">
        <v>0</v>
      </c>
      <c r="M354" s="181">
        <v>0</v>
      </c>
      <c r="N354" s="181">
        <v>0</v>
      </c>
      <c r="O354" s="181">
        <v>593000</v>
      </c>
      <c r="P354" s="181">
        <v>0</v>
      </c>
      <c r="Q354" s="181">
        <v>593000</v>
      </c>
      <c r="R354" s="181">
        <v>593000</v>
      </c>
      <c r="S354" s="181">
        <v>0</v>
      </c>
      <c r="T354" s="181">
        <v>593000</v>
      </c>
    </row>
    <row r="355" spans="1:20" x14ac:dyDescent="0.2">
      <c r="A355" s="218" t="s">
        <v>165</v>
      </c>
      <c r="B355" s="54" t="s">
        <v>107</v>
      </c>
      <c r="C355" s="70" t="s">
        <v>88</v>
      </c>
      <c r="D355" s="71" t="s">
        <v>70</v>
      </c>
      <c r="E355" s="72"/>
      <c r="F355" s="72"/>
      <c r="G355" s="59"/>
      <c r="H355" s="59"/>
      <c r="I355" s="107"/>
      <c r="J355" s="60"/>
      <c r="K355" s="246"/>
      <c r="L355" s="181">
        <f t="shared" ref="L355:T355" si="203">L356</f>
        <v>5069433.1900000004</v>
      </c>
      <c r="M355" s="181">
        <f t="shared" si="203"/>
        <v>0</v>
      </c>
      <c r="N355" s="181">
        <f t="shared" si="203"/>
        <v>5069433.1900000004</v>
      </c>
      <c r="O355" s="181">
        <f t="shared" si="203"/>
        <v>5257810.6400000006</v>
      </c>
      <c r="P355" s="181">
        <f t="shared" si="203"/>
        <v>0</v>
      </c>
      <c r="Q355" s="181">
        <f t="shared" si="203"/>
        <v>5257810.6400000006</v>
      </c>
      <c r="R355" s="181">
        <f t="shared" si="203"/>
        <v>5434522.8900000006</v>
      </c>
      <c r="S355" s="181">
        <f t="shared" si="203"/>
        <v>0</v>
      </c>
      <c r="T355" s="181">
        <f t="shared" si="203"/>
        <v>5434522.8900000006</v>
      </c>
    </row>
    <row r="356" spans="1:20" x14ac:dyDescent="0.2">
      <c r="A356" s="177" t="s">
        <v>19</v>
      </c>
      <c r="B356" s="54" t="s">
        <v>107</v>
      </c>
      <c r="C356" s="70" t="s">
        <v>88</v>
      </c>
      <c r="D356" s="71" t="s">
        <v>70</v>
      </c>
      <c r="E356" s="59" t="s">
        <v>9</v>
      </c>
      <c r="F356" s="59" t="s">
        <v>131</v>
      </c>
      <c r="G356" s="59" t="s">
        <v>131</v>
      </c>
      <c r="H356" s="59" t="s">
        <v>131</v>
      </c>
      <c r="I356" s="59" t="s">
        <v>132</v>
      </c>
      <c r="J356" s="60" t="s">
        <v>131</v>
      </c>
      <c r="K356" s="246"/>
      <c r="L356" s="181">
        <f>L362+L357</f>
        <v>5069433.1900000004</v>
      </c>
      <c r="M356" s="181">
        <f>M362+M357</f>
        <v>0</v>
      </c>
      <c r="N356" s="181">
        <f>N362+N357</f>
        <v>5069433.1900000004</v>
      </c>
      <c r="O356" s="181">
        <f t="shared" ref="O356:R356" si="204">O362+O357</f>
        <v>5257810.6400000006</v>
      </c>
      <c r="P356" s="181">
        <f t="shared" ref="P356:Q356" si="205">P362+P357</f>
        <v>0</v>
      </c>
      <c r="Q356" s="181">
        <f t="shared" si="205"/>
        <v>5257810.6400000006</v>
      </c>
      <c r="R356" s="181">
        <f t="shared" si="204"/>
        <v>5434522.8900000006</v>
      </c>
      <c r="S356" s="181">
        <f t="shared" ref="S356:T356" si="206">S362+S357</f>
        <v>0</v>
      </c>
      <c r="T356" s="181">
        <f t="shared" si="206"/>
        <v>5434522.8900000006</v>
      </c>
    </row>
    <row r="357" spans="1:20" ht="51" x14ac:dyDescent="0.2">
      <c r="A357" s="177" t="s">
        <v>423</v>
      </c>
      <c r="B357" s="54" t="s">
        <v>107</v>
      </c>
      <c r="C357" s="54" t="s">
        <v>88</v>
      </c>
      <c r="D357" s="55" t="s">
        <v>70</v>
      </c>
      <c r="E357" s="59" t="s">
        <v>9</v>
      </c>
      <c r="F357" s="59" t="s">
        <v>131</v>
      </c>
      <c r="G357" s="59" t="s">
        <v>131</v>
      </c>
      <c r="H357" s="59" t="s">
        <v>131</v>
      </c>
      <c r="I357" s="59" t="s">
        <v>422</v>
      </c>
      <c r="J357" s="60" t="s">
        <v>131</v>
      </c>
      <c r="K357" s="262"/>
      <c r="L357" s="181">
        <f>L358+L360</f>
        <v>4607486.1900000004</v>
      </c>
      <c r="M357" s="181">
        <f>M358+M360</f>
        <v>0</v>
      </c>
      <c r="N357" s="181">
        <f>N358+N360</f>
        <v>4607486.1900000004</v>
      </c>
      <c r="O357" s="181">
        <f t="shared" ref="O357:R357" si="207">O358+O360</f>
        <v>4777385.6400000006</v>
      </c>
      <c r="P357" s="181">
        <f t="shared" ref="P357:Q357" si="208">P358+P360</f>
        <v>0</v>
      </c>
      <c r="Q357" s="181">
        <f t="shared" si="208"/>
        <v>4777385.6400000006</v>
      </c>
      <c r="R357" s="181">
        <f t="shared" si="207"/>
        <v>4954097.8900000006</v>
      </c>
      <c r="S357" s="181">
        <f t="shared" ref="S357:T357" si="209">S358+S360</f>
        <v>0</v>
      </c>
      <c r="T357" s="181">
        <f t="shared" si="209"/>
        <v>4954097.8900000006</v>
      </c>
    </row>
    <row r="358" spans="1:20" ht="51" x14ac:dyDescent="0.2">
      <c r="A358" s="177" t="s">
        <v>67</v>
      </c>
      <c r="B358" s="54" t="s">
        <v>107</v>
      </c>
      <c r="C358" s="54" t="s">
        <v>88</v>
      </c>
      <c r="D358" s="55" t="s">
        <v>70</v>
      </c>
      <c r="E358" s="72" t="s">
        <v>9</v>
      </c>
      <c r="F358" s="59" t="s">
        <v>131</v>
      </c>
      <c r="G358" s="59" t="s">
        <v>131</v>
      </c>
      <c r="H358" s="59" t="s">
        <v>131</v>
      </c>
      <c r="I358" s="59" t="s">
        <v>422</v>
      </c>
      <c r="J358" s="60" t="s">
        <v>131</v>
      </c>
      <c r="K358" s="262" t="s">
        <v>60</v>
      </c>
      <c r="L358" s="181">
        <f>L359</f>
        <v>4410506</v>
      </c>
      <c r="M358" s="181">
        <f>M359</f>
        <v>0</v>
      </c>
      <c r="N358" s="181">
        <f>N359</f>
        <v>4410506</v>
      </c>
      <c r="O358" s="181">
        <f t="shared" ref="O358:T358" si="210">O359</f>
        <v>4495751.4000000004</v>
      </c>
      <c r="P358" s="181">
        <f t="shared" si="210"/>
        <v>0</v>
      </c>
      <c r="Q358" s="181">
        <f t="shared" si="210"/>
        <v>4495751.4000000004</v>
      </c>
      <c r="R358" s="181">
        <f t="shared" si="210"/>
        <v>4747344.2</v>
      </c>
      <c r="S358" s="181">
        <f t="shared" si="210"/>
        <v>0</v>
      </c>
      <c r="T358" s="181">
        <f t="shared" si="210"/>
        <v>4747344.2</v>
      </c>
    </row>
    <row r="359" spans="1:20" ht="25.5" x14ac:dyDescent="0.2">
      <c r="A359" s="177" t="s">
        <v>61</v>
      </c>
      <c r="B359" s="54" t="s">
        <v>107</v>
      </c>
      <c r="C359" s="54" t="s">
        <v>88</v>
      </c>
      <c r="D359" s="55" t="s">
        <v>70</v>
      </c>
      <c r="E359" s="59" t="s">
        <v>9</v>
      </c>
      <c r="F359" s="59" t="s">
        <v>131</v>
      </c>
      <c r="G359" s="59" t="s">
        <v>131</v>
      </c>
      <c r="H359" s="59" t="s">
        <v>131</v>
      </c>
      <c r="I359" s="59" t="s">
        <v>422</v>
      </c>
      <c r="J359" s="60" t="s">
        <v>131</v>
      </c>
      <c r="K359" s="262" t="s">
        <v>166</v>
      </c>
      <c r="L359" s="181">
        <f>3303000+110000+997506</f>
        <v>4410506</v>
      </c>
      <c r="M359" s="181">
        <v>0</v>
      </c>
      <c r="N359" s="181">
        <f>3303000+110000+997506</f>
        <v>4410506</v>
      </c>
      <c r="O359" s="181">
        <f>3420700+42000+1033051.4</f>
        <v>4495751.4000000004</v>
      </c>
      <c r="P359" s="181">
        <v>0</v>
      </c>
      <c r="Q359" s="181">
        <f>3420700+42000+1033051.4</f>
        <v>4495751.4000000004</v>
      </c>
      <c r="R359" s="181">
        <f>3557100+116000+1074244.2</f>
        <v>4747344.2</v>
      </c>
      <c r="S359" s="181">
        <v>0</v>
      </c>
      <c r="T359" s="181">
        <f>3557100+116000+1074244.2</f>
        <v>4747344.2</v>
      </c>
    </row>
    <row r="360" spans="1:20" ht="25.5" x14ac:dyDescent="0.2">
      <c r="A360" s="311" t="s">
        <v>52</v>
      </c>
      <c r="B360" s="54" t="s">
        <v>107</v>
      </c>
      <c r="C360" s="54" t="s">
        <v>88</v>
      </c>
      <c r="D360" s="55" t="s">
        <v>70</v>
      </c>
      <c r="E360" s="59" t="s">
        <v>9</v>
      </c>
      <c r="F360" s="59" t="s">
        <v>131</v>
      </c>
      <c r="G360" s="59" t="s">
        <v>131</v>
      </c>
      <c r="H360" s="59" t="s">
        <v>131</v>
      </c>
      <c r="I360" s="59" t="s">
        <v>422</v>
      </c>
      <c r="J360" s="60" t="s">
        <v>131</v>
      </c>
      <c r="K360" s="262" t="s">
        <v>53</v>
      </c>
      <c r="L360" s="181">
        <f>L361</f>
        <v>196980.19</v>
      </c>
      <c r="M360" s="181">
        <f>M361</f>
        <v>0</v>
      </c>
      <c r="N360" s="181">
        <f>N361</f>
        <v>196980.19</v>
      </c>
      <c r="O360" s="181">
        <f t="shared" ref="O360:Q360" si="211">O361</f>
        <v>281634.24</v>
      </c>
      <c r="P360" s="181">
        <f t="shared" si="211"/>
        <v>0</v>
      </c>
      <c r="Q360" s="181">
        <f t="shared" si="211"/>
        <v>281634.24</v>
      </c>
      <c r="R360" s="181">
        <f t="shared" ref="R360:T360" si="212">R361</f>
        <v>206753.69</v>
      </c>
      <c r="S360" s="181">
        <f t="shared" si="212"/>
        <v>0</v>
      </c>
      <c r="T360" s="181">
        <f t="shared" si="212"/>
        <v>206753.69</v>
      </c>
    </row>
    <row r="361" spans="1:20" ht="25.5" x14ac:dyDescent="0.2">
      <c r="A361" s="311" t="s">
        <v>54</v>
      </c>
      <c r="B361" s="54" t="s">
        <v>107</v>
      </c>
      <c r="C361" s="54" t="s">
        <v>88</v>
      </c>
      <c r="D361" s="55" t="s">
        <v>70</v>
      </c>
      <c r="E361" s="59" t="s">
        <v>9</v>
      </c>
      <c r="F361" s="59" t="s">
        <v>131</v>
      </c>
      <c r="G361" s="59" t="s">
        <v>131</v>
      </c>
      <c r="H361" s="59" t="s">
        <v>131</v>
      </c>
      <c r="I361" s="59" t="s">
        <v>422</v>
      </c>
      <c r="J361" s="60" t="s">
        <v>131</v>
      </c>
      <c r="K361" s="262" t="s">
        <v>55</v>
      </c>
      <c r="L361" s="181">
        <v>196980.19</v>
      </c>
      <c r="M361" s="181">
        <v>0</v>
      </c>
      <c r="N361" s="181">
        <v>196980.19</v>
      </c>
      <c r="O361" s="181">
        <v>281634.24</v>
      </c>
      <c r="P361" s="181">
        <v>0</v>
      </c>
      <c r="Q361" s="181">
        <v>281634.24</v>
      </c>
      <c r="R361" s="181">
        <v>206753.69</v>
      </c>
      <c r="S361" s="181">
        <v>0</v>
      </c>
      <c r="T361" s="181">
        <v>206753.69</v>
      </c>
    </row>
    <row r="362" spans="1:20" ht="51" x14ac:dyDescent="0.2">
      <c r="A362" s="177" t="s">
        <v>279</v>
      </c>
      <c r="B362" s="54" t="s">
        <v>107</v>
      </c>
      <c r="C362" s="54" t="s">
        <v>88</v>
      </c>
      <c r="D362" s="55" t="s">
        <v>70</v>
      </c>
      <c r="E362" s="59" t="s">
        <v>9</v>
      </c>
      <c r="F362" s="59" t="s">
        <v>131</v>
      </c>
      <c r="G362" s="59" t="s">
        <v>131</v>
      </c>
      <c r="H362" s="59" t="s">
        <v>131</v>
      </c>
      <c r="I362" s="59" t="s">
        <v>278</v>
      </c>
      <c r="J362" s="60" t="s">
        <v>131</v>
      </c>
      <c r="K362" s="262"/>
      <c r="L362" s="181">
        <f t="shared" ref="L362:T363" si="213">L363</f>
        <v>461947</v>
      </c>
      <c r="M362" s="181">
        <f t="shared" si="213"/>
        <v>0</v>
      </c>
      <c r="N362" s="181">
        <f t="shared" si="213"/>
        <v>461947</v>
      </c>
      <c r="O362" s="181">
        <f t="shared" si="213"/>
        <v>480425</v>
      </c>
      <c r="P362" s="181">
        <f t="shared" si="213"/>
        <v>0</v>
      </c>
      <c r="Q362" s="181">
        <f t="shared" si="213"/>
        <v>480425</v>
      </c>
      <c r="R362" s="181">
        <f t="shared" si="213"/>
        <v>480425</v>
      </c>
      <c r="S362" s="181">
        <f t="shared" si="213"/>
        <v>0</v>
      </c>
      <c r="T362" s="181">
        <f t="shared" si="213"/>
        <v>480425</v>
      </c>
    </row>
    <row r="363" spans="1:20" x14ac:dyDescent="0.2">
      <c r="A363" s="177" t="s">
        <v>56</v>
      </c>
      <c r="B363" s="54" t="s">
        <v>107</v>
      </c>
      <c r="C363" s="54" t="s">
        <v>88</v>
      </c>
      <c r="D363" s="55" t="s">
        <v>70</v>
      </c>
      <c r="E363" s="72" t="s">
        <v>9</v>
      </c>
      <c r="F363" s="59" t="s">
        <v>131</v>
      </c>
      <c r="G363" s="59" t="s">
        <v>131</v>
      </c>
      <c r="H363" s="59" t="s">
        <v>131</v>
      </c>
      <c r="I363" s="59" t="s">
        <v>278</v>
      </c>
      <c r="J363" s="60" t="s">
        <v>131</v>
      </c>
      <c r="K363" s="262" t="s">
        <v>57</v>
      </c>
      <c r="L363" s="181">
        <f t="shared" si="213"/>
        <v>461947</v>
      </c>
      <c r="M363" s="181">
        <f t="shared" si="213"/>
        <v>0</v>
      </c>
      <c r="N363" s="181">
        <f t="shared" si="213"/>
        <v>461947</v>
      </c>
      <c r="O363" s="181">
        <f t="shared" si="213"/>
        <v>480425</v>
      </c>
      <c r="P363" s="181">
        <f t="shared" si="213"/>
        <v>0</v>
      </c>
      <c r="Q363" s="181">
        <f t="shared" si="213"/>
        <v>480425</v>
      </c>
      <c r="R363" s="181">
        <f t="shared" si="213"/>
        <v>480425</v>
      </c>
      <c r="S363" s="181">
        <f t="shared" si="213"/>
        <v>0</v>
      </c>
      <c r="T363" s="181">
        <f t="shared" si="213"/>
        <v>480425</v>
      </c>
    </row>
    <row r="364" spans="1:20" ht="25.5" x14ac:dyDescent="0.2">
      <c r="A364" s="177" t="s">
        <v>58</v>
      </c>
      <c r="B364" s="54" t="s">
        <v>107</v>
      </c>
      <c r="C364" s="54" t="s">
        <v>88</v>
      </c>
      <c r="D364" s="55" t="s">
        <v>70</v>
      </c>
      <c r="E364" s="59" t="s">
        <v>9</v>
      </c>
      <c r="F364" s="59" t="s">
        <v>131</v>
      </c>
      <c r="G364" s="59" t="s">
        <v>131</v>
      </c>
      <c r="H364" s="59" t="s">
        <v>131</v>
      </c>
      <c r="I364" s="59" t="s">
        <v>278</v>
      </c>
      <c r="J364" s="60" t="s">
        <v>131</v>
      </c>
      <c r="K364" s="262" t="s">
        <v>59</v>
      </c>
      <c r="L364" s="181">
        <v>461947</v>
      </c>
      <c r="M364" s="181">
        <v>0</v>
      </c>
      <c r="N364" s="181">
        <v>461947</v>
      </c>
      <c r="O364" s="181">
        <v>480425</v>
      </c>
      <c r="P364" s="181">
        <v>0</v>
      </c>
      <c r="Q364" s="181">
        <v>480425</v>
      </c>
      <c r="R364" s="181">
        <v>480425</v>
      </c>
      <c r="S364" s="181">
        <v>0</v>
      </c>
      <c r="T364" s="181">
        <v>480425</v>
      </c>
    </row>
    <row r="365" spans="1:20" s="2" customFormat="1" x14ac:dyDescent="0.2">
      <c r="A365" s="395" t="s">
        <v>120</v>
      </c>
      <c r="B365" s="56" t="s">
        <v>107</v>
      </c>
      <c r="C365" s="70" t="s">
        <v>95</v>
      </c>
      <c r="D365" s="71"/>
      <c r="E365" s="72"/>
      <c r="F365" s="72"/>
      <c r="G365" s="59"/>
      <c r="H365" s="59"/>
      <c r="I365" s="72"/>
      <c r="J365" s="73"/>
      <c r="K365" s="220"/>
      <c r="L365" s="188">
        <f t="shared" ref="L365:T365" si="214">L366+L382+L374</f>
        <v>0</v>
      </c>
      <c r="M365" s="188">
        <f t="shared" si="214"/>
        <v>0</v>
      </c>
      <c r="N365" s="188">
        <f t="shared" si="214"/>
        <v>0</v>
      </c>
      <c r="O365" s="188">
        <f t="shared" si="214"/>
        <v>380100</v>
      </c>
      <c r="P365" s="188">
        <f t="shared" si="214"/>
        <v>0</v>
      </c>
      <c r="Q365" s="188">
        <f t="shared" si="214"/>
        <v>380100</v>
      </c>
      <c r="R365" s="188">
        <f t="shared" si="214"/>
        <v>380100</v>
      </c>
      <c r="S365" s="188">
        <f t="shared" si="214"/>
        <v>0</v>
      </c>
      <c r="T365" s="188">
        <f t="shared" si="214"/>
        <v>380100</v>
      </c>
    </row>
    <row r="366" spans="1:20" s="2" customFormat="1" x14ac:dyDescent="0.2">
      <c r="A366" s="395" t="s">
        <v>119</v>
      </c>
      <c r="B366" s="56" t="s">
        <v>107</v>
      </c>
      <c r="C366" s="54" t="s">
        <v>95</v>
      </c>
      <c r="D366" s="55" t="s">
        <v>69</v>
      </c>
      <c r="E366" s="56"/>
      <c r="F366" s="56"/>
      <c r="G366" s="59"/>
      <c r="H366" s="59"/>
      <c r="I366" s="56"/>
      <c r="J366" s="69"/>
      <c r="K366" s="207"/>
      <c r="L366" s="188">
        <f>L367</f>
        <v>0</v>
      </c>
      <c r="M366" s="188">
        <f>M367</f>
        <v>0</v>
      </c>
      <c r="N366" s="188">
        <f>N367</f>
        <v>0</v>
      </c>
      <c r="O366" s="188">
        <f t="shared" ref="O366:T366" si="215">O367</f>
        <v>100100</v>
      </c>
      <c r="P366" s="188">
        <f t="shared" si="215"/>
        <v>0</v>
      </c>
      <c r="Q366" s="188">
        <f t="shared" si="215"/>
        <v>100100</v>
      </c>
      <c r="R366" s="188">
        <f t="shared" si="215"/>
        <v>100100</v>
      </c>
      <c r="S366" s="188">
        <f t="shared" si="215"/>
        <v>0</v>
      </c>
      <c r="T366" s="188">
        <f t="shared" si="215"/>
        <v>100100</v>
      </c>
    </row>
    <row r="367" spans="1:20" s="2" customFormat="1" ht="33" customHeight="1" x14ac:dyDescent="0.2">
      <c r="A367" s="390" t="s">
        <v>340</v>
      </c>
      <c r="B367" s="56" t="s">
        <v>107</v>
      </c>
      <c r="C367" s="54" t="s">
        <v>95</v>
      </c>
      <c r="D367" s="55" t="s">
        <v>69</v>
      </c>
      <c r="E367" s="74" t="s">
        <v>179</v>
      </c>
      <c r="F367" s="74" t="s">
        <v>131</v>
      </c>
      <c r="G367" s="59" t="s">
        <v>131</v>
      </c>
      <c r="H367" s="59" t="s">
        <v>131</v>
      </c>
      <c r="I367" s="74" t="s">
        <v>132</v>
      </c>
      <c r="J367" s="60" t="s">
        <v>131</v>
      </c>
      <c r="K367" s="184"/>
      <c r="L367" s="181">
        <f>L371+L368</f>
        <v>0</v>
      </c>
      <c r="M367" s="181">
        <f>M371+M368</f>
        <v>0</v>
      </c>
      <c r="N367" s="181">
        <f>N371+N368</f>
        <v>0</v>
      </c>
      <c r="O367" s="181">
        <f t="shared" ref="O367:R367" si="216">O371+O368</f>
        <v>100100</v>
      </c>
      <c r="P367" s="181">
        <f t="shared" ref="P367:Q367" si="217">P371+P368</f>
        <v>0</v>
      </c>
      <c r="Q367" s="181">
        <f t="shared" si="217"/>
        <v>100100</v>
      </c>
      <c r="R367" s="181">
        <f t="shared" si="216"/>
        <v>100100</v>
      </c>
      <c r="S367" s="181">
        <f t="shared" ref="S367:T367" si="218">S371+S368</f>
        <v>0</v>
      </c>
      <c r="T367" s="181">
        <f t="shared" si="218"/>
        <v>100100</v>
      </c>
    </row>
    <row r="368" spans="1:20" s="2" customFormat="1" ht="33" hidden="1" customHeight="1" x14ac:dyDescent="0.2">
      <c r="A368" s="393" t="s">
        <v>171</v>
      </c>
      <c r="B368" s="56" t="s">
        <v>107</v>
      </c>
      <c r="C368" s="55" t="s">
        <v>95</v>
      </c>
      <c r="D368" s="54" t="s">
        <v>69</v>
      </c>
      <c r="E368" s="91" t="s">
        <v>179</v>
      </c>
      <c r="F368" s="59" t="s">
        <v>131</v>
      </c>
      <c r="G368" s="59" t="s">
        <v>131</v>
      </c>
      <c r="H368" s="59" t="s">
        <v>131</v>
      </c>
      <c r="I368" s="59" t="s">
        <v>170</v>
      </c>
      <c r="J368" s="60" t="s">
        <v>131</v>
      </c>
      <c r="K368" s="179"/>
      <c r="L368" s="181">
        <f t="shared" ref="L368:T369" si="219">L369</f>
        <v>0</v>
      </c>
      <c r="M368" s="181">
        <f t="shared" si="219"/>
        <v>0</v>
      </c>
      <c r="N368" s="181">
        <f t="shared" si="219"/>
        <v>0</v>
      </c>
      <c r="O368" s="181">
        <f t="shared" si="219"/>
        <v>0</v>
      </c>
      <c r="P368" s="181">
        <f t="shared" si="219"/>
        <v>0</v>
      </c>
      <c r="Q368" s="181">
        <f t="shared" si="219"/>
        <v>0</v>
      </c>
      <c r="R368" s="181">
        <f t="shared" si="219"/>
        <v>0</v>
      </c>
      <c r="S368" s="181">
        <f t="shared" si="219"/>
        <v>0</v>
      </c>
      <c r="T368" s="181">
        <f t="shared" si="219"/>
        <v>0</v>
      </c>
    </row>
    <row r="369" spans="1:20" s="2" customFormat="1" ht="33" hidden="1" customHeight="1" x14ac:dyDescent="0.2">
      <c r="A369" s="312" t="s">
        <v>182</v>
      </c>
      <c r="B369" s="56" t="s">
        <v>107</v>
      </c>
      <c r="C369" s="55" t="s">
        <v>95</v>
      </c>
      <c r="D369" s="54" t="s">
        <v>69</v>
      </c>
      <c r="E369" s="91" t="s">
        <v>179</v>
      </c>
      <c r="F369" s="59" t="s">
        <v>131</v>
      </c>
      <c r="G369" s="59" t="s">
        <v>131</v>
      </c>
      <c r="H369" s="59" t="s">
        <v>131</v>
      </c>
      <c r="I369" s="59" t="s">
        <v>170</v>
      </c>
      <c r="J369" s="60" t="s">
        <v>131</v>
      </c>
      <c r="K369" s="179" t="s">
        <v>155</v>
      </c>
      <c r="L369" s="181">
        <f t="shared" si="219"/>
        <v>0</v>
      </c>
      <c r="M369" s="181">
        <f t="shared" si="219"/>
        <v>0</v>
      </c>
      <c r="N369" s="181">
        <f t="shared" si="219"/>
        <v>0</v>
      </c>
      <c r="O369" s="181">
        <f t="shared" si="219"/>
        <v>0</v>
      </c>
      <c r="P369" s="181">
        <f t="shared" si="219"/>
        <v>0</v>
      </c>
      <c r="Q369" s="181">
        <f t="shared" si="219"/>
        <v>0</v>
      </c>
      <c r="R369" s="181">
        <f t="shared" si="219"/>
        <v>0</v>
      </c>
      <c r="S369" s="181">
        <f t="shared" si="219"/>
        <v>0</v>
      </c>
      <c r="T369" s="181">
        <f t="shared" si="219"/>
        <v>0</v>
      </c>
    </row>
    <row r="370" spans="1:20" s="2" customFormat="1" ht="33" hidden="1" customHeight="1" x14ac:dyDescent="0.2">
      <c r="A370" s="313" t="s">
        <v>157</v>
      </c>
      <c r="B370" s="56" t="s">
        <v>107</v>
      </c>
      <c r="C370" s="55" t="s">
        <v>95</v>
      </c>
      <c r="D370" s="54" t="s">
        <v>69</v>
      </c>
      <c r="E370" s="91" t="s">
        <v>179</v>
      </c>
      <c r="F370" s="59" t="s">
        <v>131</v>
      </c>
      <c r="G370" s="59" t="s">
        <v>131</v>
      </c>
      <c r="H370" s="59" t="s">
        <v>131</v>
      </c>
      <c r="I370" s="59" t="s">
        <v>170</v>
      </c>
      <c r="J370" s="60" t="s">
        <v>131</v>
      </c>
      <c r="K370" s="179" t="s">
        <v>156</v>
      </c>
      <c r="L370" s="181">
        <v>0</v>
      </c>
      <c r="M370" s="181">
        <v>0</v>
      </c>
      <c r="N370" s="181">
        <v>0</v>
      </c>
      <c r="O370" s="181">
        <v>0</v>
      </c>
      <c r="P370" s="181">
        <v>0</v>
      </c>
      <c r="Q370" s="181">
        <v>0</v>
      </c>
      <c r="R370" s="181">
        <v>0</v>
      </c>
      <c r="S370" s="181">
        <v>0</v>
      </c>
      <c r="T370" s="181">
        <v>0</v>
      </c>
    </row>
    <row r="371" spans="1:20" s="2" customFormat="1" ht="22.5" customHeight="1" x14ac:dyDescent="0.2">
      <c r="A371" s="311" t="s">
        <v>49</v>
      </c>
      <c r="B371" s="56" t="s">
        <v>107</v>
      </c>
      <c r="C371" s="54" t="s">
        <v>95</v>
      </c>
      <c r="D371" s="55" t="s">
        <v>69</v>
      </c>
      <c r="E371" s="59" t="s">
        <v>179</v>
      </c>
      <c r="F371" s="59" t="s">
        <v>131</v>
      </c>
      <c r="G371" s="59" t="s">
        <v>131</v>
      </c>
      <c r="H371" s="59" t="s">
        <v>131</v>
      </c>
      <c r="I371" s="59" t="s">
        <v>18</v>
      </c>
      <c r="J371" s="60" t="s">
        <v>131</v>
      </c>
      <c r="K371" s="179"/>
      <c r="L371" s="181">
        <f t="shared" ref="L371:T372" si="220">L372</f>
        <v>0</v>
      </c>
      <c r="M371" s="181">
        <f t="shared" si="220"/>
        <v>0</v>
      </c>
      <c r="N371" s="181">
        <f t="shared" si="220"/>
        <v>0</v>
      </c>
      <c r="O371" s="181">
        <f t="shared" si="220"/>
        <v>100100</v>
      </c>
      <c r="P371" s="181">
        <f t="shared" si="220"/>
        <v>0</v>
      </c>
      <c r="Q371" s="181">
        <f t="shared" si="220"/>
        <v>100100</v>
      </c>
      <c r="R371" s="181">
        <f t="shared" si="220"/>
        <v>100100</v>
      </c>
      <c r="S371" s="181">
        <f t="shared" si="220"/>
        <v>0</v>
      </c>
      <c r="T371" s="181">
        <f t="shared" si="220"/>
        <v>100100</v>
      </c>
    </row>
    <row r="372" spans="1:20" s="2" customFormat="1" ht="25.5" x14ac:dyDescent="0.2">
      <c r="A372" s="311" t="s">
        <v>52</v>
      </c>
      <c r="B372" s="56" t="s">
        <v>107</v>
      </c>
      <c r="C372" s="54" t="s">
        <v>95</v>
      </c>
      <c r="D372" s="55" t="s">
        <v>69</v>
      </c>
      <c r="E372" s="59" t="s">
        <v>179</v>
      </c>
      <c r="F372" s="59" t="s">
        <v>131</v>
      </c>
      <c r="G372" s="59" t="s">
        <v>131</v>
      </c>
      <c r="H372" s="59" t="s">
        <v>131</v>
      </c>
      <c r="I372" s="59" t="s">
        <v>18</v>
      </c>
      <c r="J372" s="60" t="s">
        <v>131</v>
      </c>
      <c r="K372" s="179" t="s">
        <v>53</v>
      </c>
      <c r="L372" s="181">
        <f t="shared" si="220"/>
        <v>0</v>
      </c>
      <c r="M372" s="181">
        <f t="shared" si="220"/>
        <v>0</v>
      </c>
      <c r="N372" s="181">
        <f t="shared" si="220"/>
        <v>0</v>
      </c>
      <c r="O372" s="181">
        <f t="shared" si="220"/>
        <v>100100</v>
      </c>
      <c r="P372" s="181">
        <f t="shared" si="220"/>
        <v>0</v>
      </c>
      <c r="Q372" s="181">
        <f t="shared" si="220"/>
        <v>100100</v>
      </c>
      <c r="R372" s="181">
        <f t="shared" si="220"/>
        <v>100100</v>
      </c>
      <c r="S372" s="181">
        <f t="shared" si="220"/>
        <v>0</v>
      </c>
      <c r="T372" s="181">
        <f t="shared" si="220"/>
        <v>100100</v>
      </c>
    </row>
    <row r="373" spans="1:20" s="2" customFormat="1" ht="25.5" x14ac:dyDescent="0.2">
      <c r="A373" s="311" t="s">
        <v>54</v>
      </c>
      <c r="B373" s="56" t="s">
        <v>107</v>
      </c>
      <c r="C373" s="54" t="s">
        <v>95</v>
      </c>
      <c r="D373" s="55" t="s">
        <v>69</v>
      </c>
      <c r="E373" s="59" t="s">
        <v>179</v>
      </c>
      <c r="F373" s="59" t="s">
        <v>131</v>
      </c>
      <c r="G373" s="59" t="s">
        <v>131</v>
      </c>
      <c r="H373" s="59" t="s">
        <v>131</v>
      </c>
      <c r="I373" s="59" t="s">
        <v>18</v>
      </c>
      <c r="J373" s="60" t="s">
        <v>131</v>
      </c>
      <c r="K373" s="262" t="s">
        <v>55</v>
      </c>
      <c r="L373" s="181">
        <v>0</v>
      </c>
      <c r="M373" s="181">
        <v>0</v>
      </c>
      <c r="N373" s="181">
        <v>0</v>
      </c>
      <c r="O373" s="181">
        <v>100100</v>
      </c>
      <c r="P373" s="181">
        <v>0</v>
      </c>
      <c r="Q373" s="181">
        <v>100100</v>
      </c>
      <c r="R373" s="181">
        <v>100100</v>
      </c>
      <c r="S373" s="181">
        <v>0</v>
      </c>
      <c r="T373" s="181">
        <v>100100</v>
      </c>
    </row>
    <row r="374" spans="1:20" s="2" customFormat="1" hidden="1" x14ac:dyDescent="0.2">
      <c r="A374" s="395" t="s">
        <v>361</v>
      </c>
      <c r="B374" s="56" t="s">
        <v>107</v>
      </c>
      <c r="C374" s="54" t="s">
        <v>95</v>
      </c>
      <c r="D374" s="55" t="s">
        <v>76</v>
      </c>
      <c r="E374" s="56"/>
      <c r="F374" s="56"/>
      <c r="G374" s="59"/>
      <c r="H374" s="59"/>
      <c r="I374" s="56"/>
      <c r="J374" s="69"/>
      <c r="K374" s="207"/>
      <c r="L374" s="181">
        <f t="shared" ref="L374:T380" si="221">L375</f>
        <v>0</v>
      </c>
      <c r="M374" s="181">
        <f t="shared" si="221"/>
        <v>0</v>
      </c>
      <c r="N374" s="181">
        <f t="shared" si="221"/>
        <v>0</v>
      </c>
      <c r="O374" s="181">
        <f t="shared" si="221"/>
        <v>0</v>
      </c>
      <c r="P374" s="181">
        <f t="shared" si="221"/>
        <v>0</v>
      </c>
      <c r="Q374" s="181">
        <f t="shared" si="221"/>
        <v>0</v>
      </c>
      <c r="R374" s="181">
        <f t="shared" si="221"/>
        <v>0</v>
      </c>
      <c r="S374" s="181">
        <f t="shared" si="221"/>
        <v>0</v>
      </c>
      <c r="T374" s="181">
        <f t="shared" si="221"/>
        <v>0</v>
      </c>
    </row>
    <row r="375" spans="1:20" s="2" customFormat="1" ht="30.75" hidden="1" customHeight="1" x14ac:dyDescent="0.2">
      <c r="A375" s="390" t="s">
        <v>340</v>
      </c>
      <c r="B375" s="56" t="s">
        <v>107</v>
      </c>
      <c r="C375" s="54" t="s">
        <v>95</v>
      </c>
      <c r="D375" s="55" t="s">
        <v>76</v>
      </c>
      <c r="E375" s="74" t="s">
        <v>179</v>
      </c>
      <c r="F375" s="74" t="s">
        <v>131</v>
      </c>
      <c r="G375" s="59" t="s">
        <v>131</v>
      </c>
      <c r="H375" s="59" t="s">
        <v>131</v>
      </c>
      <c r="I375" s="74" t="s">
        <v>132</v>
      </c>
      <c r="J375" s="60" t="s">
        <v>131</v>
      </c>
      <c r="K375" s="184"/>
      <c r="L375" s="181">
        <f t="shared" ref="L375:T375" si="222">L379+L376</f>
        <v>0</v>
      </c>
      <c r="M375" s="181">
        <f t="shared" si="222"/>
        <v>0</v>
      </c>
      <c r="N375" s="181">
        <f t="shared" si="222"/>
        <v>0</v>
      </c>
      <c r="O375" s="181">
        <f t="shared" si="222"/>
        <v>0</v>
      </c>
      <c r="P375" s="181">
        <f t="shared" si="222"/>
        <v>0</v>
      </c>
      <c r="Q375" s="181">
        <f t="shared" si="222"/>
        <v>0</v>
      </c>
      <c r="R375" s="181">
        <f t="shared" si="222"/>
        <v>0</v>
      </c>
      <c r="S375" s="181">
        <f t="shared" si="222"/>
        <v>0</v>
      </c>
      <c r="T375" s="181">
        <f t="shared" si="222"/>
        <v>0</v>
      </c>
    </row>
    <row r="376" spans="1:20" s="2" customFormat="1" ht="34.5" hidden="1" customHeight="1" x14ac:dyDescent="0.2">
      <c r="A376" s="393" t="s">
        <v>171</v>
      </c>
      <c r="B376" s="56" t="s">
        <v>107</v>
      </c>
      <c r="C376" s="55" t="s">
        <v>95</v>
      </c>
      <c r="D376" s="54" t="s">
        <v>76</v>
      </c>
      <c r="E376" s="91" t="s">
        <v>179</v>
      </c>
      <c r="F376" s="59" t="s">
        <v>131</v>
      </c>
      <c r="G376" s="59" t="s">
        <v>131</v>
      </c>
      <c r="H376" s="59" t="s">
        <v>131</v>
      </c>
      <c r="I376" s="59" t="s">
        <v>170</v>
      </c>
      <c r="J376" s="60" t="s">
        <v>131</v>
      </c>
      <c r="K376" s="179"/>
      <c r="L376" s="181">
        <f t="shared" si="221"/>
        <v>0</v>
      </c>
      <c r="M376" s="181">
        <f t="shared" si="221"/>
        <v>0</v>
      </c>
      <c r="N376" s="181">
        <f t="shared" si="221"/>
        <v>0</v>
      </c>
      <c r="O376" s="181">
        <f t="shared" si="221"/>
        <v>0</v>
      </c>
      <c r="P376" s="181">
        <f t="shared" si="221"/>
        <v>0</v>
      </c>
      <c r="Q376" s="181">
        <f t="shared" si="221"/>
        <v>0</v>
      </c>
      <c r="R376" s="181">
        <f t="shared" si="221"/>
        <v>0</v>
      </c>
      <c r="S376" s="181">
        <f t="shared" si="221"/>
        <v>0</v>
      </c>
      <c r="T376" s="181">
        <f t="shared" si="221"/>
        <v>0</v>
      </c>
    </row>
    <row r="377" spans="1:20" s="2" customFormat="1" ht="25.5" hidden="1" x14ac:dyDescent="0.2">
      <c r="A377" s="312" t="s">
        <v>182</v>
      </c>
      <c r="B377" s="56" t="s">
        <v>107</v>
      </c>
      <c r="C377" s="55" t="s">
        <v>95</v>
      </c>
      <c r="D377" s="54" t="s">
        <v>76</v>
      </c>
      <c r="E377" s="91" t="s">
        <v>179</v>
      </c>
      <c r="F377" s="59" t="s">
        <v>131</v>
      </c>
      <c r="G377" s="59" t="s">
        <v>131</v>
      </c>
      <c r="H377" s="59" t="s">
        <v>131</v>
      </c>
      <c r="I377" s="59" t="s">
        <v>170</v>
      </c>
      <c r="J377" s="60" t="s">
        <v>131</v>
      </c>
      <c r="K377" s="179" t="s">
        <v>155</v>
      </c>
      <c r="L377" s="181">
        <f t="shared" si="221"/>
        <v>0</v>
      </c>
      <c r="M377" s="181">
        <f t="shared" si="221"/>
        <v>0</v>
      </c>
      <c r="N377" s="181">
        <f t="shared" si="221"/>
        <v>0</v>
      </c>
      <c r="O377" s="181">
        <f t="shared" si="221"/>
        <v>0</v>
      </c>
      <c r="P377" s="181">
        <f t="shared" si="221"/>
        <v>0</v>
      </c>
      <c r="Q377" s="181">
        <f t="shared" si="221"/>
        <v>0</v>
      </c>
      <c r="R377" s="181">
        <f t="shared" si="221"/>
        <v>0</v>
      </c>
      <c r="S377" s="181">
        <f t="shared" si="221"/>
        <v>0</v>
      </c>
      <c r="T377" s="181">
        <f t="shared" si="221"/>
        <v>0</v>
      </c>
    </row>
    <row r="378" spans="1:20" s="2" customFormat="1" hidden="1" x14ac:dyDescent="0.2">
      <c r="A378" s="313" t="s">
        <v>157</v>
      </c>
      <c r="B378" s="56" t="s">
        <v>107</v>
      </c>
      <c r="C378" s="55" t="s">
        <v>95</v>
      </c>
      <c r="D378" s="54" t="s">
        <v>76</v>
      </c>
      <c r="E378" s="91" t="s">
        <v>179</v>
      </c>
      <c r="F378" s="59" t="s">
        <v>131</v>
      </c>
      <c r="G378" s="59" t="s">
        <v>131</v>
      </c>
      <c r="H378" s="59" t="s">
        <v>131</v>
      </c>
      <c r="I378" s="59" t="s">
        <v>170</v>
      </c>
      <c r="J378" s="60" t="s">
        <v>131</v>
      </c>
      <c r="K378" s="179" t="s">
        <v>156</v>
      </c>
      <c r="L378" s="181">
        <v>0</v>
      </c>
      <c r="M378" s="181">
        <v>0</v>
      </c>
      <c r="N378" s="181">
        <v>0</v>
      </c>
      <c r="O378" s="181">
        <v>0</v>
      </c>
      <c r="P378" s="181">
        <v>0</v>
      </c>
      <c r="Q378" s="181">
        <v>0</v>
      </c>
      <c r="R378" s="181">
        <v>0</v>
      </c>
      <c r="S378" s="181">
        <v>0</v>
      </c>
      <c r="T378" s="181">
        <v>0</v>
      </c>
    </row>
    <row r="379" spans="1:20" s="2" customFormat="1" ht="51" hidden="1" x14ac:dyDescent="0.2">
      <c r="A379" s="393" t="s">
        <v>363</v>
      </c>
      <c r="B379" s="56" t="s">
        <v>107</v>
      </c>
      <c r="C379" s="55" t="s">
        <v>95</v>
      </c>
      <c r="D379" s="54" t="s">
        <v>76</v>
      </c>
      <c r="E379" s="91" t="s">
        <v>179</v>
      </c>
      <c r="F379" s="59" t="s">
        <v>131</v>
      </c>
      <c r="G379" s="59" t="s">
        <v>131</v>
      </c>
      <c r="H379" s="59" t="s">
        <v>131</v>
      </c>
      <c r="I379" s="59" t="s">
        <v>203</v>
      </c>
      <c r="J379" s="60" t="s">
        <v>129</v>
      </c>
      <c r="K379" s="179"/>
      <c r="L379" s="181">
        <f t="shared" si="221"/>
        <v>0</v>
      </c>
      <c r="M379" s="181">
        <f t="shared" si="221"/>
        <v>0</v>
      </c>
      <c r="N379" s="181">
        <f t="shared" si="221"/>
        <v>0</v>
      </c>
      <c r="O379" s="181">
        <f t="shared" si="221"/>
        <v>0</v>
      </c>
      <c r="P379" s="181">
        <f t="shared" si="221"/>
        <v>0</v>
      </c>
      <c r="Q379" s="181">
        <f t="shared" si="221"/>
        <v>0</v>
      </c>
      <c r="R379" s="181">
        <f t="shared" si="221"/>
        <v>0</v>
      </c>
      <c r="S379" s="181">
        <f t="shared" si="221"/>
        <v>0</v>
      </c>
      <c r="T379" s="181">
        <f t="shared" si="221"/>
        <v>0</v>
      </c>
    </row>
    <row r="380" spans="1:20" s="2" customFormat="1" ht="25.5" hidden="1" x14ac:dyDescent="0.2">
      <c r="A380" s="312" t="s">
        <v>182</v>
      </c>
      <c r="B380" s="56" t="s">
        <v>107</v>
      </c>
      <c r="C380" s="55" t="s">
        <v>95</v>
      </c>
      <c r="D380" s="54" t="s">
        <v>76</v>
      </c>
      <c r="E380" s="91" t="s">
        <v>179</v>
      </c>
      <c r="F380" s="59" t="s">
        <v>131</v>
      </c>
      <c r="G380" s="59" t="s">
        <v>131</v>
      </c>
      <c r="H380" s="59" t="s">
        <v>131</v>
      </c>
      <c r="I380" s="59" t="s">
        <v>203</v>
      </c>
      <c r="J380" s="60" t="s">
        <v>129</v>
      </c>
      <c r="K380" s="179" t="s">
        <v>155</v>
      </c>
      <c r="L380" s="181">
        <f t="shared" si="221"/>
        <v>0</v>
      </c>
      <c r="M380" s="181">
        <f t="shared" si="221"/>
        <v>0</v>
      </c>
      <c r="N380" s="181">
        <f t="shared" si="221"/>
        <v>0</v>
      </c>
      <c r="O380" s="181">
        <f t="shared" si="221"/>
        <v>0</v>
      </c>
      <c r="P380" s="181">
        <f t="shared" si="221"/>
        <v>0</v>
      </c>
      <c r="Q380" s="181">
        <f t="shared" si="221"/>
        <v>0</v>
      </c>
      <c r="R380" s="181">
        <f t="shared" si="221"/>
        <v>0</v>
      </c>
      <c r="S380" s="181">
        <f t="shared" si="221"/>
        <v>0</v>
      </c>
      <c r="T380" s="181">
        <f t="shared" si="221"/>
        <v>0</v>
      </c>
    </row>
    <row r="381" spans="1:20" s="2" customFormat="1" hidden="1" x14ac:dyDescent="0.2">
      <c r="A381" s="313" t="s">
        <v>157</v>
      </c>
      <c r="B381" s="56" t="s">
        <v>107</v>
      </c>
      <c r="C381" s="55" t="s">
        <v>95</v>
      </c>
      <c r="D381" s="54" t="s">
        <v>76</v>
      </c>
      <c r="E381" s="91" t="s">
        <v>179</v>
      </c>
      <c r="F381" s="59" t="s">
        <v>131</v>
      </c>
      <c r="G381" s="59" t="s">
        <v>131</v>
      </c>
      <c r="H381" s="59" t="s">
        <v>131</v>
      </c>
      <c r="I381" s="59" t="s">
        <v>203</v>
      </c>
      <c r="J381" s="60" t="s">
        <v>129</v>
      </c>
      <c r="K381" s="179" t="s">
        <v>156</v>
      </c>
      <c r="L381" s="181">
        <v>0</v>
      </c>
      <c r="M381" s="181">
        <v>0</v>
      </c>
      <c r="N381" s="181">
        <v>0</v>
      </c>
      <c r="O381" s="181">
        <v>0</v>
      </c>
      <c r="P381" s="181">
        <v>0</v>
      </c>
      <c r="Q381" s="181">
        <v>0</v>
      </c>
      <c r="R381" s="181">
        <v>0</v>
      </c>
      <c r="S381" s="181">
        <v>0</v>
      </c>
      <c r="T381" s="181">
        <v>0</v>
      </c>
    </row>
    <row r="382" spans="1:20" s="2" customFormat="1" x14ac:dyDescent="0.2">
      <c r="A382" s="395" t="s">
        <v>185</v>
      </c>
      <c r="B382" s="56" t="s">
        <v>107</v>
      </c>
      <c r="C382" s="55" t="s">
        <v>95</v>
      </c>
      <c r="D382" s="69" t="s">
        <v>73</v>
      </c>
      <c r="E382" s="56"/>
      <c r="F382" s="56"/>
      <c r="G382" s="59"/>
      <c r="H382" s="59"/>
      <c r="I382" s="56"/>
      <c r="J382" s="69"/>
      <c r="K382" s="349"/>
      <c r="L382" s="181">
        <f t="shared" ref="L382:T385" si="223">L383</f>
        <v>0</v>
      </c>
      <c r="M382" s="181">
        <f t="shared" si="223"/>
        <v>0</v>
      </c>
      <c r="N382" s="181">
        <f t="shared" si="223"/>
        <v>0</v>
      </c>
      <c r="O382" s="181">
        <f t="shared" si="223"/>
        <v>280000</v>
      </c>
      <c r="P382" s="181">
        <f t="shared" si="223"/>
        <v>0</v>
      </c>
      <c r="Q382" s="181">
        <f t="shared" si="223"/>
        <v>280000</v>
      </c>
      <c r="R382" s="181">
        <f t="shared" si="223"/>
        <v>280000</v>
      </c>
      <c r="S382" s="181">
        <f t="shared" si="223"/>
        <v>0</v>
      </c>
      <c r="T382" s="181">
        <f t="shared" si="223"/>
        <v>280000</v>
      </c>
    </row>
    <row r="383" spans="1:20" s="2" customFormat="1" x14ac:dyDescent="0.2">
      <c r="A383" s="390" t="s">
        <v>340</v>
      </c>
      <c r="B383" s="56" t="s">
        <v>107</v>
      </c>
      <c r="C383" s="55" t="s">
        <v>95</v>
      </c>
      <c r="D383" s="69" t="s">
        <v>73</v>
      </c>
      <c r="E383" s="74" t="s">
        <v>179</v>
      </c>
      <c r="F383" s="74" t="s">
        <v>131</v>
      </c>
      <c r="G383" s="59" t="s">
        <v>131</v>
      </c>
      <c r="H383" s="59" t="s">
        <v>131</v>
      </c>
      <c r="I383" s="74" t="s">
        <v>132</v>
      </c>
      <c r="J383" s="60" t="s">
        <v>131</v>
      </c>
      <c r="K383" s="247"/>
      <c r="L383" s="181">
        <f>L384</f>
        <v>0</v>
      </c>
      <c r="M383" s="181">
        <f>M384</f>
        <v>0</v>
      </c>
      <c r="N383" s="181">
        <f>N384</f>
        <v>0</v>
      </c>
      <c r="O383" s="181">
        <f t="shared" si="223"/>
        <v>280000</v>
      </c>
      <c r="P383" s="181">
        <f t="shared" si="223"/>
        <v>0</v>
      </c>
      <c r="Q383" s="181">
        <f t="shared" si="223"/>
        <v>280000</v>
      </c>
      <c r="R383" s="181">
        <f t="shared" si="223"/>
        <v>280000</v>
      </c>
      <c r="S383" s="181">
        <f t="shared" si="223"/>
        <v>0</v>
      </c>
      <c r="T383" s="181">
        <f t="shared" si="223"/>
        <v>280000</v>
      </c>
    </row>
    <row r="384" spans="1:20" s="2" customFormat="1" x14ac:dyDescent="0.2">
      <c r="A384" s="311" t="s">
        <v>49</v>
      </c>
      <c r="B384" s="55" t="s">
        <v>107</v>
      </c>
      <c r="C384" s="69" t="s">
        <v>95</v>
      </c>
      <c r="D384" s="69" t="s">
        <v>73</v>
      </c>
      <c r="E384" s="59" t="s">
        <v>179</v>
      </c>
      <c r="F384" s="59" t="s">
        <v>131</v>
      </c>
      <c r="G384" s="59" t="s">
        <v>131</v>
      </c>
      <c r="H384" s="59" t="s">
        <v>131</v>
      </c>
      <c r="I384" s="59" t="s">
        <v>18</v>
      </c>
      <c r="J384" s="60" t="s">
        <v>131</v>
      </c>
      <c r="K384" s="262"/>
      <c r="L384" s="181">
        <f t="shared" si="223"/>
        <v>0</v>
      </c>
      <c r="M384" s="181">
        <f t="shared" si="223"/>
        <v>0</v>
      </c>
      <c r="N384" s="181">
        <f t="shared" si="223"/>
        <v>0</v>
      </c>
      <c r="O384" s="181">
        <f t="shared" si="223"/>
        <v>280000</v>
      </c>
      <c r="P384" s="181">
        <f t="shared" si="223"/>
        <v>0</v>
      </c>
      <c r="Q384" s="181">
        <f t="shared" si="223"/>
        <v>280000</v>
      </c>
      <c r="R384" s="181">
        <f t="shared" si="223"/>
        <v>280000</v>
      </c>
      <c r="S384" s="181">
        <f t="shared" si="223"/>
        <v>0</v>
      </c>
      <c r="T384" s="181">
        <f t="shared" si="223"/>
        <v>280000</v>
      </c>
    </row>
    <row r="385" spans="1:20" s="2" customFormat="1" ht="51" x14ac:dyDescent="0.2">
      <c r="A385" s="311" t="s">
        <v>67</v>
      </c>
      <c r="B385" s="55" t="s">
        <v>107</v>
      </c>
      <c r="C385" s="69" t="s">
        <v>95</v>
      </c>
      <c r="D385" s="69" t="s">
        <v>73</v>
      </c>
      <c r="E385" s="59" t="s">
        <v>179</v>
      </c>
      <c r="F385" s="59" t="s">
        <v>131</v>
      </c>
      <c r="G385" s="59" t="s">
        <v>131</v>
      </c>
      <c r="H385" s="59" t="s">
        <v>131</v>
      </c>
      <c r="I385" s="59" t="s">
        <v>18</v>
      </c>
      <c r="J385" s="60" t="s">
        <v>131</v>
      </c>
      <c r="K385" s="262" t="s">
        <v>60</v>
      </c>
      <c r="L385" s="181">
        <f t="shared" si="223"/>
        <v>0</v>
      </c>
      <c r="M385" s="181">
        <f t="shared" si="223"/>
        <v>0</v>
      </c>
      <c r="N385" s="181">
        <f t="shared" si="223"/>
        <v>0</v>
      </c>
      <c r="O385" s="181">
        <f t="shared" si="223"/>
        <v>280000</v>
      </c>
      <c r="P385" s="181">
        <f t="shared" si="223"/>
        <v>0</v>
      </c>
      <c r="Q385" s="181">
        <f t="shared" si="223"/>
        <v>280000</v>
      </c>
      <c r="R385" s="181">
        <f t="shared" si="223"/>
        <v>280000</v>
      </c>
      <c r="S385" s="181">
        <f t="shared" si="223"/>
        <v>0</v>
      </c>
      <c r="T385" s="181">
        <f t="shared" si="223"/>
        <v>280000</v>
      </c>
    </row>
    <row r="386" spans="1:20" s="2" customFormat="1" ht="42" customHeight="1" x14ac:dyDescent="0.2">
      <c r="A386" s="311" t="s">
        <v>61</v>
      </c>
      <c r="B386" s="55" t="s">
        <v>107</v>
      </c>
      <c r="C386" s="55" t="s">
        <v>95</v>
      </c>
      <c r="D386" s="55" t="s">
        <v>73</v>
      </c>
      <c r="E386" s="59" t="s">
        <v>179</v>
      </c>
      <c r="F386" s="59" t="s">
        <v>131</v>
      </c>
      <c r="G386" s="59" t="s">
        <v>131</v>
      </c>
      <c r="H386" s="59" t="s">
        <v>131</v>
      </c>
      <c r="I386" s="59" t="s">
        <v>18</v>
      </c>
      <c r="J386" s="60" t="s">
        <v>131</v>
      </c>
      <c r="K386" s="179" t="s">
        <v>166</v>
      </c>
      <c r="L386" s="181">
        <v>0</v>
      </c>
      <c r="M386" s="181">
        <v>0</v>
      </c>
      <c r="N386" s="181">
        <v>0</v>
      </c>
      <c r="O386" s="181">
        <v>280000</v>
      </c>
      <c r="P386" s="181">
        <v>0</v>
      </c>
      <c r="Q386" s="181">
        <v>280000</v>
      </c>
      <c r="R386" s="181">
        <v>280000</v>
      </c>
      <c r="S386" s="181">
        <v>0</v>
      </c>
      <c r="T386" s="181">
        <v>280000</v>
      </c>
    </row>
    <row r="387" spans="1:20" s="2" customFormat="1" ht="25.5" x14ac:dyDescent="0.2">
      <c r="A387" s="311" t="s">
        <v>400</v>
      </c>
      <c r="B387" s="55" t="s">
        <v>107</v>
      </c>
      <c r="C387" s="55" t="s">
        <v>116</v>
      </c>
      <c r="D387" s="55"/>
      <c r="E387" s="59"/>
      <c r="F387" s="59"/>
      <c r="G387" s="59"/>
      <c r="H387" s="59"/>
      <c r="I387" s="59"/>
      <c r="J387" s="60"/>
      <c r="K387" s="179"/>
      <c r="L387" s="181">
        <f t="shared" ref="L387:N391" si="224">L388</f>
        <v>0</v>
      </c>
      <c r="M387" s="181">
        <f t="shared" si="224"/>
        <v>0</v>
      </c>
      <c r="N387" s="181">
        <f t="shared" si="224"/>
        <v>0</v>
      </c>
      <c r="O387" s="181">
        <f t="shared" ref="O387:T391" si="225">O388</f>
        <v>9520000</v>
      </c>
      <c r="P387" s="181">
        <f t="shared" si="225"/>
        <v>0</v>
      </c>
      <c r="Q387" s="181">
        <f t="shared" si="225"/>
        <v>9520000</v>
      </c>
      <c r="R387" s="181">
        <f t="shared" si="225"/>
        <v>9520000</v>
      </c>
      <c r="S387" s="181">
        <f t="shared" si="225"/>
        <v>0</v>
      </c>
      <c r="T387" s="181">
        <f t="shared" si="225"/>
        <v>9520000</v>
      </c>
    </row>
    <row r="388" spans="1:20" s="2" customFormat="1" ht="25.5" x14ac:dyDescent="0.2">
      <c r="A388" s="311" t="s">
        <v>401</v>
      </c>
      <c r="B388" s="55" t="s">
        <v>107</v>
      </c>
      <c r="C388" s="55" t="s">
        <v>116</v>
      </c>
      <c r="D388" s="55" t="s">
        <v>69</v>
      </c>
      <c r="E388" s="59"/>
      <c r="F388" s="59"/>
      <c r="G388" s="59"/>
      <c r="H388" s="59"/>
      <c r="I388" s="59"/>
      <c r="J388" s="60"/>
      <c r="K388" s="179"/>
      <c r="L388" s="181">
        <f t="shared" si="224"/>
        <v>0</v>
      </c>
      <c r="M388" s="181">
        <f t="shared" si="224"/>
        <v>0</v>
      </c>
      <c r="N388" s="181">
        <f t="shared" si="224"/>
        <v>0</v>
      </c>
      <c r="O388" s="181">
        <f t="shared" si="225"/>
        <v>9520000</v>
      </c>
      <c r="P388" s="181">
        <f t="shared" si="225"/>
        <v>0</v>
      </c>
      <c r="Q388" s="181">
        <f t="shared" si="225"/>
        <v>9520000</v>
      </c>
      <c r="R388" s="181">
        <f t="shared" si="225"/>
        <v>9520000</v>
      </c>
      <c r="S388" s="181">
        <f t="shared" si="225"/>
        <v>0</v>
      </c>
      <c r="T388" s="181">
        <f t="shared" si="225"/>
        <v>9520000</v>
      </c>
    </row>
    <row r="389" spans="1:20" s="2" customFormat="1" ht="25.5" x14ac:dyDescent="0.2">
      <c r="A389" s="311" t="s">
        <v>46</v>
      </c>
      <c r="B389" s="55" t="s">
        <v>107</v>
      </c>
      <c r="C389" s="55" t="s">
        <v>116</v>
      </c>
      <c r="D389" s="55" t="s">
        <v>69</v>
      </c>
      <c r="E389" s="59" t="s">
        <v>7</v>
      </c>
      <c r="F389" s="59" t="s">
        <v>131</v>
      </c>
      <c r="G389" s="59" t="s">
        <v>131</v>
      </c>
      <c r="H389" s="59" t="s">
        <v>131</v>
      </c>
      <c r="I389" s="59" t="s">
        <v>132</v>
      </c>
      <c r="J389" s="60" t="s">
        <v>131</v>
      </c>
      <c r="K389" s="179"/>
      <c r="L389" s="181">
        <f t="shared" si="224"/>
        <v>0</v>
      </c>
      <c r="M389" s="181">
        <f t="shared" si="224"/>
        <v>0</v>
      </c>
      <c r="N389" s="181">
        <f t="shared" si="224"/>
        <v>0</v>
      </c>
      <c r="O389" s="181">
        <f t="shared" si="225"/>
        <v>9520000</v>
      </c>
      <c r="P389" s="181">
        <f t="shared" si="225"/>
        <v>0</v>
      </c>
      <c r="Q389" s="181">
        <f t="shared" si="225"/>
        <v>9520000</v>
      </c>
      <c r="R389" s="181">
        <f t="shared" si="225"/>
        <v>9520000</v>
      </c>
      <c r="S389" s="181">
        <f t="shared" si="225"/>
        <v>0</v>
      </c>
      <c r="T389" s="181">
        <f t="shared" si="225"/>
        <v>9520000</v>
      </c>
    </row>
    <row r="390" spans="1:20" s="2" customFormat="1" ht="22.5" customHeight="1" x14ac:dyDescent="0.2">
      <c r="A390" s="311" t="s">
        <v>402</v>
      </c>
      <c r="B390" s="55" t="s">
        <v>107</v>
      </c>
      <c r="C390" s="69" t="s">
        <v>116</v>
      </c>
      <c r="D390" s="55" t="s">
        <v>69</v>
      </c>
      <c r="E390" s="59" t="s">
        <v>7</v>
      </c>
      <c r="F390" s="59" t="s">
        <v>131</v>
      </c>
      <c r="G390" s="59" t="s">
        <v>131</v>
      </c>
      <c r="H390" s="59" t="s">
        <v>131</v>
      </c>
      <c r="I390" s="59" t="s">
        <v>399</v>
      </c>
      <c r="J390" s="60" t="s">
        <v>131</v>
      </c>
      <c r="K390" s="262"/>
      <c r="L390" s="181">
        <f t="shared" si="224"/>
        <v>0</v>
      </c>
      <c r="M390" s="181">
        <f t="shared" si="224"/>
        <v>0</v>
      </c>
      <c r="N390" s="181">
        <f t="shared" si="224"/>
        <v>0</v>
      </c>
      <c r="O390" s="181">
        <f t="shared" si="225"/>
        <v>9520000</v>
      </c>
      <c r="P390" s="181">
        <f t="shared" si="225"/>
        <v>0</v>
      </c>
      <c r="Q390" s="181">
        <f t="shared" si="225"/>
        <v>9520000</v>
      </c>
      <c r="R390" s="181">
        <f t="shared" si="225"/>
        <v>9520000</v>
      </c>
      <c r="S390" s="181">
        <f t="shared" si="225"/>
        <v>0</v>
      </c>
      <c r="T390" s="181">
        <f t="shared" si="225"/>
        <v>9520000</v>
      </c>
    </row>
    <row r="391" spans="1:20" s="2" customFormat="1" ht="23.25" customHeight="1" x14ac:dyDescent="0.2">
      <c r="A391" s="311" t="s">
        <v>403</v>
      </c>
      <c r="B391" s="56" t="s">
        <v>107</v>
      </c>
      <c r="C391" s="55" t="s">
        <v>116</v>
      </c>
      <c r="D391" s="54" t="s">
        <v>69</v>
      </c>
      <c r="E391" s="91" t="s">
        <v>7</v>
      </c>
      <c r="F391" s="59" t="s">
        <v>131</v>
      </c>
      <c r="G391" s="59" t="s">
        <v>131</v>
      </c>
      <c r="H391" s="59" t="s">
        <v>131</v>
      </c>
      <c r="I391" s="59" t="s">
        <v>399</v>
      </c>
      <c r="J391" s="60" t="s">
        <v>131</v>
      </c>
      <c r="K391" s="262" t="s">
        <v>397</v>
      </c>
      <c r="L391" s="181">
        <f t="shared" si="224"/>
        <v>0</v>
      </c>
      <c r="M391" s="181">
        <f t="shared" si="224"/>
        <v>0</v>
      </c>
      <c r="N391" s="181">
        <f t="shared" si="224"/>
        <v>0</v>
      </c>
      <c r="O391" s="181">
        <f t="shared" si="225"/>
        <v>9520000</v>
      </c>
      <c r="P391" s="181">
        <f t="shared" si="225"/>
        <v>0</v>
      </c>
      <c r="Q391" s="181">
        <f t="shared" si="225"/>
        <v>9520000</v>
      </c>
      <c r="R391" s="181">
        <f t="shared" si="225"/>
        <v>9520000</v>
      </c>
      <c r="S391" s="181">
        <f t="shared" si="225"/>
        <v>0</v>
      </c>
      <c r="T391" s="181">
        <f t="shared" si="225"/>
        <v>9520000</v>
      </c>
    </row>
    <row r="392" spans="1:20" s="2" customFormat="1" ht="32.25" customHeight="1" x14ac:dyDescent="0.2">
      <c r="A392" s="377" t="s">
        <v>402</v>
      </c>
      <c r="B392" s="221" t="s">
        <v>107</v>
      </c>
      <c r="C392" s="108" t="s">
        <v>116</v>
      </c>
      <c r="D392" s="109" t="s">
        <v>69</v>
      </c>
      <c r="E392" s="110" t="s">
        <v>7</v>
      </c>
      <c r="F392" s="81" t="s">
        <v>131</v>
      </c>
      <c r="G392" s="81" t="s">
        <v>131</v>
      </c>
      <c r="H392" s="81" t="s">
        <v>131</v>
      </c>
      <c r="I392" s="81" t="s">
        <v>399</v>
      </c>
      <c r="J392" s="83" t="s">
        <v>131</v>
      </c>
      <c r="K392" s="259" t="s">
        <v>398</v>
      </c>
      <c r="L392" s="278">
        <v>0</v>
      </c>
      <c r="M392" s="278">
        <v>0</v>
      </c>
      <c r="N392" s="278">
        <v>0</v>
      </c>
      <c r="O392" s="278">
        <v>9520000</v>
      </c>
      <c r="P392" s="278">
        <v>0</v>
      </c>
      <c r="Q392" s="278">
        <v>9520000</v>
      </c>
      <c r="R392" s="278">
        <v>9520000</v>
      </c>
      <c r="S392" s="278">
        <v>0</v>
      </c>
      <c r="T392" s="278">
        <v>9520000</v>
      </c>
    </row>
    <row r="393" spans="1:20" s="2" customFormat="1" ht="19.5" customHeight="1" x14ac:dyDescent="0.2">
      <c r="A393" s="177"/>
      <c r="B393" s="54"/>
      <c r="C393" s="55"/>
      <c r="D393" s="55"/>
      <c r="E393" s="91"/>
      <c r="F393" s="59"/>
      <c r="G393" s="59"/>
      <c r="H393" s="59"/>
      <c r="I393" s="59"/>
      <c r="J393" s="60"/>
      <c r="K393" s="262"/>
      <c r="L393" s="181"/>
      <c r="M393" s="181"/>
      <c r="N393" s="181"/>
      <c r="O393" s="181"/>
      <c r="P393" s="181"/>
      <c r="Q393" s="181"/>
      <c r="R393" s="181"/>
      <c r="S393" s="181"/>
      <c r="T393" s="181"/>
    </row>
    <row r="394" spans="1:20" s="89" customFormat="1" x14ac:dyDescent="0.2">
      <c r="A394" s="345" t="s">
        <v>298</v>
      </c>
      <c r="B394" s="54" t="s">
        <v>108</v>
      </c>
      <c r="C394" s="111"/>
      <c r="D394" s="111"/>
      <c r="E394" s="112"/>
      <c r="F394" s="113"/>
      <c r="G394" s="59"/>
      <c r="H394" s="59"/>
      <c r="I394" s="113"/>
      <c r="J394" s="114"/>
      <c r="K394" s="358"/>
      <c r="L394" s="366">
        <f t="shared" ref="L394:T394" si="226">L395</f>
        <v>4760841.46</v>
      </c>
      <c r="M394" s="366">
        <f t="shared" si="226"/>
        <v>0</v>
      </c>
      <c r="N394" s="366">
        <f t="shared" si="226"/>
        <v>4760841.46</v>
      </c>
      <c r="O394" s="366">
        <f t="shared" si="226"/>
        <v>4840841.46</v>
      </c>
      <c r="P394" s="366">
        <f t="shared" si="226"/>
        <v>0</v>
      </c>
      <c r="Q394" s="366">
        <f t="shared" si="226"/>
        <v>4840841.46</v>
      </c>
      <c r="R394" s="366">
        <f t="shared" si="226"/>
        <v>4840841.46</v>
      </c>
      <c r="S394" s="366">
        <f t="shared" si="226"/>
        <v>0</v>
      </c>
      <c r="T394" s="366">
        <f t="shared" si="226"/>
        <v>4840841.46</v>
      </c>
    </row>
    <row r="395" spans="1:20" x14ac:dyDescent="0.2">
      <c r="A395" s="343" t="s">
        <v>84</v>
      </c>
      <c r="B395" s="54" t="s">
        <v>108</v>
      </c>
      <c r="C395" s="115" t="s">
        <v>69</v>
      </c>
      <c r="D395" s="55"/>
      <c r="E395" s="54"/>
      <c r="F395" s="56"/>
      <c r="G395" s="59"/>
      <c r="H395" s="59"/>
      <c r="I395" s="56"/>
      <c r="J395" s="69"/>
      <c r="K395" s="349"/>
      <c r="L395" s="209">
        <f t="shared" ref="L395:T395" si="227">L396+L408</f>
        <v>4760841.46</v>
      </c>
      <c r="M395" s="209">
        <f t="shared" si="227"/>
        <v>0</v>
      </c>
      <c r="N395" s="209">
        <f t="shared" si="227"/>
        <v>4760841.46</v>
      </c>
      <c r="O395" s="209">
        <f t="shared" si="227"/>
        <v>4840841.46</v>
      </c>
      <c r="P395" s="209">
        <f t="shared" si="227"/>
        <v>0</v>
      </c>
      <c r="Q395" s="209">
        <f t="shared" si="227"/>
        <v>4840841.46</v>
      </c>
      <c r="R395" s="209">
        <f t="shared" si="227"/>
        <v>4840841.46</v>
      </c>
      <c r="S395" s="209">
        <f t="shared" si="227"/>
        <v>0</v>
      </c>
      <c r="T395" s="209">
        <f t="shared" si="227"/>
        <v>4840841.46</v>
      </c>
    </row>
    <row r="396" spans="1:20" ht="38.25" x14ac:dyDescent="0.2">
      <c r="A396" s="173" t="s">
        <v>104</v>
      </c>
      <c r="B396" s="54" t="s">
        <v>108</v>
      </c>
      <c r="C396" s="115" t="s">
        <v>69</v>
      </c>
      <c r="D396" s="55" t="s">
        <v>72</v>
      </c>
      <c r="E396" s="54"/>
      <c r="F396" s="56"/>
      <c r="G396" s="59"/>
      <c r="H396" s="59"/>
      <c r="I396" s="56"/>
      <c r="J396" s="69"/>
      <c r="K396" s="349"/>
      <c r="L396" s="209">
        <f t="shared" ref="L396:T396" si="228">L397</f>
        <v>4760841.46</v>
      </c>
      <c r="M396" s="209">
        <f t="shared" si="228"/>
        <v>0</v>
      </c>
      <c r="N396" s="209">
        <f t="shared" si="228"/>
        <v>4760841.46</v>
      </c>
      <c r="O396" s="209">
        <f t="shared" si="228"/>
        <v>4760841.46</v>
      </c>
      <c r="P396" s="209">
        <f t="shared" si="228"/>
        <v>0</v>
      </c>
      <c r="Q396" s="209">
        <f t="shared" si="228"/>
        <v>4760841.46</v>
      </c>
      <c r="R396" s="209">
        <f t="shared" si="228"/>
        <v>4760841.46</v>
      </c>
      <c r="S396" s="209">
        <f t="shared" si="228"/>
        <v>0</v>
      </c>
      <c r="T396" s="209">
        <f t="shared" si="228"/>
        <v>4760841.46</v>
      </c>
    </row>
    <row r="397" spans="1:20" ht="25.5" x14ac:dyDescent="0.2">
      <c r="A397" s="177" t="s">
        <v>344</v>
      </c>
      <c r="B397" s="54" t="s">
        <v>108</v>
      </c>
      <c r="C397" s="115" t="s">
        <v>69</v>
      </c>
      <c r="D397" s="55" t="s">
        <v>72</v>
      </c>
      <c r="E397" s="92" t="s">
        <v>3</v>
      </c>
      <c r="F397" s="74" t="s">
        <v>131</v>
      </c>
      <c r="G397" s="59" t="s">
        <v>131</v>
      </c>
      <c r="H397" s="59" t="s">
        <v>131</v>
      </c>
      <c r="I397" s="74" t="s">
        <v>132</v>
      </c>
      <c r="J397" s="60" t="s">
        <v>131</v>
      </c>
      <c r="K397" s="247"/>
      <c r="L397" s="181">
        <f t="shared" ref="L397:T397" si="229">L398++L402</f>
        <v>4760841.46</v>
      </c>
      <c r="M397" s="181">
        <f t="shared" si="229"/>
        <v>0</v>
      </c>
      <c r="N397" s="181">
        <f t="shared" si="229"/>
        <v>4760841.46</v>
      </c>
      <c r="O397" s="181">
        <f t="shared" si="229"/>
        <v>4760841.46</v>
      </c>
      <c r="P397" s="181">
        <f t="shared" si="229"/>
        <v>0</v>
      </c>
      <c r="Q397" s="181">
        <f t="shared" si="229"/>
        <v>4760841.46</v>
      </c>
      <c r="R397" s="181">
        <f t="shared" si="229"/>
        <v>4760841.46</v>
      </c>
      <c r="S397" s="181">
        <f t="shared" si="229"/>
        <v>0</v>
      </c>
      <c r="T397" s="181">
        <f t="shared" si="229"/>
        <v>4760841.46</v>
      </c>
    </row>
    <row r="398" spans="1:20" x14ac:dyDescent="0.2">
      <c r="A398" s="190" t="s">
        <v>345</v>
      </c>
      <c r="B398" s="54" t="s">
        <v>108</v>
      </c>
      <c r="C398" s="115" t="s">
        <v>69</v>
      </c>
      <c r="D398" s="55" t="s">
        <v>72</v>
      </c>
      <c r="E398" s="92" t="s">
        <v>3</v>
      </c>
      <c r="F398" s="74">
        <v>1</v>
      </c>
      <c r="G398" s="59" t="s">
        <v>131</v>
      </c>
      <c r="H398" s="59" t="s">
        <v>131</v>
      </c>
      <c r="I398" s="74" t="s">
        <v>132</v>
      </c>
      <c r="J398" s="60" t="s">
        <v>131</v>
      </c>
      <c r="K398" s="247"/>
      <c r="L398" s="181">
        <f t="shared" ref="L398:T400" si="230">L399</f>
        <v>3047277.96</v>
      </c>
      <c r="M398" s="181">
        <f t="shared" si="230"/>
        <v>0</v>
      </c>
      <c r="N398" s="181">
        <f t="shared" si="230"/>
        <v>3047277.96</v>
      </c>
      <c r="O398" s="181">
        <f t="shared" si="230"/>
        <v>3047277.96</v>
      </c>
      <c r="P398" s="181">
        <f t="shared" si="230"/>
        <v>0</v>
      </c>
      <c r="Q398" s="181">
        <f t="shared" si="230"/>
        <v>3047277.96</v>
      </c>
      <c r="R398" s="181">
        <f t="shared" si="230"/>
        <v>3047277.96</v>
      </c>
      <c r="S398" s="181">
        <f t="shared" si="230"/>
        <v>0</v>
      </c>
      <c r="T398" s="181">
        <f t="shared" si="230"/>
        <v>3047277.96</v>
      </c>
    </row>
    <row r="399" spans="1:20" ht="25.5" x14ac:dyDescent="0.2">
      <c r="A399" s="178" t="s">
        <v>29</v>
      </c>
      <c r="B399" s="54" t="s">
        <v>108</v>
      </c>
      <c r="C399" s="115" t="s">
        <v>69</v>
      </c>
      <c r="D399" s="55" t="s">
        <v>72</v>
      </c>
      <c r="E399" s="91" t="s">
        <v>3</v>
      </c>
      <c r="F399" s="59">
        <v>1</v>
      </c>
      <c r="G399" s="59" t="s">
        <v>131</v>
      </c>
      <c r="H399" s="59" t="s">
        <v>131</v>
      </c>
      <c r="I399" s="59" t="s">
        <v>27</v>
      </c>
      <c r="J399" s="60" t="s">
        <v>131</v>
      </c>
      <c r="K399" s="262"/>
      <c r="L399" s="181">
        <f t="shared" si="230"/>
        <v>3047277.96</v>
      </c>
      <c r="M399" s="181">
        <f t="shared" si="230"/>
        <v>0</v>
      </c>
      <c r="N399" s="181">
        <f t="shared" si="230"/>
        <v>3047277.96</v>
      </c>
      <c r="O399" s="181">
        <f t="shared" si="230"/>
        <v>3047277.96</v>
      </c>
      <c r="P399" s="181">
        <f t="shared" si="230"/>
        <v>0</v>
      </c>
      <c r="Q399" s="181">
        <f t="shared" si="230"/>
        <v>3047277.96</v>
      </c>
      <c r="R399" s="181">
        <f t="shared" si="230"/>
        <v>3047277.96</v>
      </c>
      <c r="S399" s="181">
        <f t="shared" si="230"/>
        <v>0</v>
      </c>
      <c r="T399" s="181">
        <f t="shared" si="230"/>
        <v>3047277.96</v>
      </c>
    </row>
    <row r="400" spans="1:20" ht="51" x14ac:dyDescent="0.2">
      <c r="A400" s="177" t="s">
        <v>67</v>
      </c>
      <c r="B400" s="54" t="s">
        <v>108</v>
      </c>
      <c r="C400" s="115" t="s">
        <v>69</v>
      </c>
      <c r="D400" s="55" t="s">
        <v>72</v>
      </c>
      <c r="E400" s="91" t="s">
        <v>3</v>
      </c>
      <c r="F400" s="59" t="s">
        <v>133</v>
      </c>
      <c r="G400" s="59" t="s">
        <v>131</v>
      </c>
      <c r="H400" s="59" t="s">
        <v>131</v>
      </c>
      <c r="I400" s="59" t="s">
        <v>27</v>
      </c>
      <c r="J400" s="60" t="s">
        <v>131</v>
      </c>
      <c r="K400" s="262">
        <v>100</v>
      </c>
      <c r="L400" s="181">
        <f t="shared" si="230"/>
        <v>3047277.96</v>
      </c>
      <c r="M400" s="181">
        <f t="shared" si="230"/>
        <v>0</v>
      </c>
      <c r="N400" s="181">
        <f t="shared" si="230"/>
        <v>3047277.96</v>
      </c>
      <c r="O400" s="181">
        <f t="shared" si="230"/>
        <v>3047277.96</v>
      </c>
      <c r="P400" s="181">
        <f t="shared" si="230"/>
        <v>0</v>
      </c>
      <c r="Q400" s="181">
        <f t="shared" si="230"/>
        <v>3047277.96</v>
      </c>
      <c r="R400" s="181">
        <f t="shared" si="230"/>
        <v>3047277.96</v>
      </c>
      <c r="S400" s="181">
        <f t="shared" si="230"/>
        <v>0</v>
      </c>
      <c r="T400" s="181">
        <f t="shared" si="230"/>
        <v>3047277.96</v>
      </c>
    </row>
    <row r="401" spans="1:20" ht="25.5" x14ac:dyDescent="0.2">
      <c r="A401" s="177" t="s">
        <v>61</v>
      </c>
      <c r="B401" s="54" t="s">
        <v>108</v>
      </c>
      <c r="C401" s="115" t="s">
        <v>69</v>
      </c>
      <c r="D401" s="55" t="s">
        <v>72</v>
      </c>
      <c r="E401" s="91" t="s">
        <v>3</v>
      </c>
      <c r="F401" s="59" t="s">
        <v>133</v>
      </c>
      <c r="G401" s="59" t="s">
        <v>131</v>
      </c>
      <c r="H401" s="59" t="s">
        <v>131</v>
      </c>
      <c r="I401" s="59" t="s">
        <v>27</v>
      </c>
      <c r="J401" s="60" t="s">
        <v>131</v>
      </c>
      <c r="K401" s="262">
        <v>120</v>
      </c>
      <c r="L401" s="181">
        <v>3047277.96</v>
      </c>
      <c r="M401" s="181">
        <v>0</v>
      </c>
      <c r="N401" s="181">
        <v>3047277.96</v>
      </c>
      <c r="O401" s="181">
        <v>3047277.96</v>
      </c>
      <c r="P401" s="181">
        <v>0</v>
      </c>
      <c r="Q401" s="181">
        <v>3047277.96</v>
      </c>
      <c r="R401" s="181">
        <v>3047277.96</v>
      </c>
      <c r="S401" s="181">
        <v>0</v>
      </c>
      <c r="T401" s="181">
        <v>3047277.96</v>
      </c>
    </row>
    <row r="402" spans="1:20" x14ac:dyDescent="0.2">
      <c r="A402" s="190" t="s">
        <v>346</v>
      </c>
      <c r="B402" s="54" t="s">
        <v>108</v>
      </c>
      <c r="C402" s="115" t="s">
        <v>69</v>
      </c>
      <c r="D402" s="55" t="s">
        <v>72</v>
      </c>
      <c r="E402" s="92" t="s">
        <v>3</v>
      </c>
      <c r="F402" s="74" t="s">
        <v>129</v>
      </c>
      <c r="G402" s="59" t="s">
        <v>131</v>
      </c>
      <c r="H402" s="59" t="s">
        <v>131</v>
      </c>
      <c r="I402" s="74" t="s">
        <v>132</v>
      </c>
      <c r="J402" s="60" t="s">
        <v>131</v>
      </c>
      <c r="K402" s="247"/>
      <c r="L402" s="181">
        <f t="shared" ref="L402:T402" si="231">L403</f>
        <v>1713563.5</v>
      </c>
      <c r="M402" s="181">
        <f t="shared" si="231"/>
        <v>0</v>
      </c>
      <c r="N402" s="181">
        <f t="shared" si="231"/>
        <v>1713563.5</v>
      </c>
      <c r="O402" s="181">
        <f t="shared" si="231"/>
        <v>1713563.5</v>
      </c>
      <c r="P402" s="181">
        <f t="shared" si="231"/>
        <v>0</v>
      </c>
      <c r="Q402" s="181">
        <f t="shared" si="231"/>
        <v>1713563.5</v>
      </c>
      <c r="R402" s="181">
        <f t="shared" si="231"/>
        <v>1713563.5</v>
      </c>
      <c r="S402" s="181">
        <f t="shared" si="231"/>
        <v>0</v>
      </c>
      <c r="T402" s="181">
        <f t="shared" si="231"/>
        <v>1713563.5</v>
      </c>
    </row>
    <row r="403" spans="1:20" ht="25.5" x14ac:dyDescent="0.2">
      <c r="A403" s="178" t="s">
        <v>29</v>
      </c>
      <c r="B403" s="54" t="s">
        <v>108</v>
      </c>
      <c r="C403" s="115" t="s">
        <v>69</v>
      </c>
      <c r="D403" s="55" t="s">
        <v>72</v>
      </c>
      <c r="E403" s="91" t="s">
        <v>3</v>
      </c>
      <c r="F403" s="59" t="s">
        <v>129</v>
      </c>
      <c r="G403" s="59" t="s">
        <v>131</v>
      </c>
      <c r="H403" s="59" t="s">
        <v>131</v>
      </c>
      <c r="I403" s="59" t="s">
        <v>27</v>
      </c>
      <c r="J403" s="60" t="s">
        <v>131</v>
      </c>
      <c r="K403" s="262"/>
      <c r="L403" s="181">
        <f t="shared" ref="L403:T403" si="232">L404+L406</f>
        <v>1713563.5</v>
      </c>
      <c r="M403" s="181">
        <f t="shared" si="232"/>
        <v>0</v>
      </c>
      <c r="N403" s="181">
        <f t="shared" si="232"/>
        <v>1713563.5</v>
      </c>
      <c r="O403" s="181">
        <f t="shared" si="232"/>
        <v>1713563.5</v>
      </c>
      <c r="P403" s="181">
        <f t="shared" si="232"/>
        <v>0</v>
      </c>
      <c r="Q403" s="181">
        <f t="shared" si="232"/>
        <v>1713563.5</v>
      </c>
      <c r="R403" s="181">
        <f t="shared" si="232"/>
        <v>1713563.5</v>
      </c>
      <c r="S403" s="181">
        <f t="shared" si="232"/>
        <v>0</v>
      </c>
      <c r="T403" s="181">
        <f t="shared" si="232"/>
        <v>1713563.5</v>
      </c>
    </row>
    <row r="404" spans="1:20" ht="51" x14ac:dyDescent="0.2">
      <c r="A404" s="177" t="s">
        <v>67</v>
      </c>
      <c r="B404" s="54" t="s">
        <v>108</v>
      </c>
      <c r="C404" s="115" t="s">
        <v>69</v>
      </c>
      <c r="D404" s="55" t="s">
        <v>72</v>
      </c>
      <c r="E404" s="91" t="s">
        <v>3</v>
      </c>
      <c r="F404" s="59" t="s">
        <v>129</v>
      </c>
      <c r="G404" s="59" t="s">
        <v>131</v>
      </c>
      <c r="H404" s="59" t="s">
        <v>131</v>
      </c>
      <c r="I404" s="59" t="s">
        <v>27</v>
      </c>
      <c r="J404" s="60" t="s">
        <v>131</v>
      </c>
      <c r="K404" s="262">
        <v>100</v>
      </c>
      <c r="L404" s="181">
        <f t="shared" ref="L404:T404" si="233">L405</f>
        <v>1655658.5</v>
      </c>
      <c r="M404" s="181">
        <f t="shared" si="233"/>
        <v>0</v>
      </c>
      <c r="N404" s="181">
        <f t="shared" si="233"/>
        <v>1655658.5</v>
      </c>
      <c r="O404" s="181">
        <f t="shared" si="233"/>
        <v>1655658.5</v>
      </c>
      <c r="P404" s="181">
        <f t="shared" si="233"/>
        <v>0</v>
      </c>
      <c r="Q404" s="181">
        <f t="shared" si="233"/>
        <v>1655658.5</v>
      </c>
      <c r="R404" s="181">
        <f t="shared" si="233"/>
        <v>1655658.5</v>
      </c>
      <c r="S404" s="181">
        <f t="shared" si="233"/>
        <v>0</v>
      </c>
      <c r="T404" s="181">
        <f t="shared" si="233"/>
        <v>1655658.5</v>
      </c>
    </row>
    <row r="405" spans="1:20" ht="25.5" x14ac:dyDescent="0.2">
      <c r="A405" s="177" t="s">
        <v>61</v>
      </c>
      <c r="B405" s="54" t="s">
        <v>108</v>
      </c>
      <c r="C405" s="115" t="s">
        <v>69</v>
      </c>
      <c r="D405" s="55" t="s">
        <v>72</v>
      </c>
      <c r="E405" s="91" t="s">
        <v>3</v>
      </c>
      <c r="F405" s="59" t="s">
        <v>129</v>
      </c>
      <c r="G405" s="59" t="s">
        <v>131</v>
      </c>
      <c r="H405" s="59" t="s">
        <v>131</v>
      </c>
      <c r="I405" s="59" t="s">
        <v>27</v>
      </c>
      <c r="J405" s="60" t="s">
        <v>131</v>
      </c>
      <c r="K405" s="262">
        <v>120</v>
      </c>
      <c r="L405" s="181">
        <v>1655658.5</v>
      </c>
      <c r="M405" s="181">
        <v>0</v>
      </c>
      <c r="N405" s="181">
        <v>1655658.5</v>
      </c>
      <c r="O405" s="181">
        <v>1655658.5</v>
      </c>
      <c r="P405" s="181">
        <v>0</v>
      </c>
      <c r="Q405" s="181">
        <v>1655658.5</v>
      </c>
      <c r="R405" s="181">
        <v>1655658.5</v>
      </c>
      <c r="S405" s="181">
        <v>0</v>
      </c>
      <c r="T405" s="181">
        <v>1655658.5</v>
      </c>
    </row>
    <row r="406" spans="1:20" ht="25.5" x14ac:dyDescent="0.2">
      <c r="A406" s="177" t="s">
        <v>52</v>
      </c>
      <c r="B406" s="54" t="s">
        <v>108</v>
      </c>
      <c r="C406" s="115" t="s">
        <v>69</v>
      </c>
      <c r="D406" s="55" t="s">
        <v>72</v>
      </c>
      <c r="E406" s="91" t="s">
        <v>3</v>
      </c>
      <c r="F406" s="59" t="s">
        <v>129</v>
      </c>
      <c r="G406" s="59" t="s">
        <v>131</v>
      </c>
      <c r="H406" s="59" t="s">
        <v>131</v>
      </c>
      <c r="I406" s="59" t="s">
        <v>27</v>
      </c>
      <c r="J406" s="60" t="s">
        <v>131</v>
      </c>
      <c r="K406" s="262" t="s">
        <v>53</v>
      </c>
      <c r="L406" s="181">
        <f t="shared" ref="L406:T406" si="234">L407</f>
        <v>57905</v>
      </c>
      <c r="M406" s="181">
        <f t="shared" si="234"/>
        <v>0</v>
      </c>
      <c r="N406" s="181">
        <f t="shared" si="234"/>
        <v>57905</v>
      </c>
      <c r="O406" s="181">
        <f t="shared" si="234"/>
        <v>57905</v>
      </c>
      <c r="P406" s="181">
        <f t="shared" si="234"/>
        <v>0</v>
      </c>
      <c r="Q406" s="181">
        <f t="shared" si="234"/>
        <v>57905</v>
      </c>
      <c r="R406" s="181">
        <f t="shared" si="234"/>
        <v>57905</v>
      </c>
      <c r="S406" s="181">
        <f t="shared" si="234"/>
        <v>0</v>
      </c>
      <c r="T406" s="181">
        <f t="shared" si="234"/>
        <v>57905</v>
      </c>
    </row>
    <row r="407" spans="1:20" ht="25.5" x14ac:dyDescent="0.2">
      <c r="A407" s="177" t="s">
        <v>54</v>
      </c>
      <c r="B407" s="54" t="s">
        <v>108</v>
      </c>
      <c r="C407" s="115" t="s">
        <v>69</v>
      </c>
      <c r="D407" s="55" t="s">
        <v>72</v>
      </c>
      <c r="E407" s="91" t="s">
        <v>3</v>
      </c>
      <c r="F407" s="59" t="s">
        <v>129</v>
      </c>
      <c r="G407" s="59" t="s">
        <v>131</v>
      </c>
      <c r="H407" s="59" t="s">
        <v>131</v>
      </c>
      <c r="I407" s="59" t="s">
        <v>27</v>
      </c>
      <c r="J407" s="60" t="s">
        <v>131</v>
      </c>
      <c r="K407" s="262" t="s">
        <v>55</v>
      </c>
      <c r="L407" s="181">
        <v>57905</v>
      </c>
      <c r="M407" s="181">
        <v>0</v>
      </c>
      <c r="N407" s="181">
        <v>57905</v>
      </c>
      <c r="O407" s="181">
        <v>57905</v>
      </c>
      <c r="P407" s="181">
        <v>0</v>
      </c>
      <c r="Q407" s="181">
        <v>57905</v>
      </c>
      <c r="R407" s="181">
        <v>57905</v>
      </c>
      <c r="S407" s="181">
        <v>0</v>
      </c>
      <c r="T407" s="181">
        <v>57905</v>
      </c>
    </row>
    <row r="408" spans="1:20" x14ac:dyDescent="0.2">
      <c r="A408" s="173" t="s">
        <v>98</v>
      </c>
      <c r="B408" s="54" t="s">
        <v>108</v>
      </c>
      <c r="C408" s="55" t="s">
        <v>69</v>
      </c>
      <c r="D408" s="55" t="s">
        <v>116</v>
      </c>
      <c r="E408" s="54"/>
      <c r="F408" s="56"/>
      <c r="G408" s="59"/>
      <c r="H408" s="59"/>
      <c r="I408" s="56"/>
      <c r="J408" s="69"/>
      <c r="K408" s="349"/>
      <c r="L408" s="209">
        <f t="shared" ref="L408:T411" si="235">L409</f>
        <v>0</v>
      </c>
      <c r="M408" s="209">
        <f t="shared" si="235"/>
        <v>0</v>
      </c>
      <c r="N408" s="209">
        <f t="shared" si="235"/>
        <v>0</v>
      </c>
      <c r="O408" s="209">
        <f t="shared" si="235"/>
        <v>80000</v>
      </c>
      <c r="P408" s="209">
        <f t="shared" si="235"/>
        <v>0</v>
      </c>
      <c r="Q408" s="209">
        <f t="shared" si="235"/>
        <v>80000</v>
      </c>
      <c r="R408" s="209">
        <f t="shared" si="235"/>
        <v>80000</v>
      </c>
      <c r="S408" s="209">
        <f t="shared" si="235"/>
        <v>0</v>
      </c>
      <c r="T408" s="209">
        <f t="shared" si="235"/>
        <v>80000</v>
      </c>
    </row>
    <row r="409" spans="1:20" ht="25.5" x14ac:dyDescent="0.2">
      <c r="A409" s="218" t="s">
        <v>46</v>
      </c>
      <c r="B409" s="54" t="s">
        <v>108</v>
      </c>
      <c r="C409" s="55" t="s">
        <v>69</v>
      </c>
      <c r="D409" s="55" t="s">
        <v>116</v>
      </c>
      <c r="E409" s="91" t="s">
        <v>7</v>
      </c>
      <c r="F409" s="59" t="s">
        <v>131</v>
      </c>
      <c r="G409" s="59" t="s">
        <v>131</v>
      </c>
      <c r="H409" s="59" t="s">
        <v>131</v>
      </c>
      <c r="I409" s="59" t="s">
        <v>132</v>
      </c>
      <c r="J409" s="60" t="s">
        <v>131</v>
      </c>
      <c r="K409" s="349"/>
      <c r="L409" s="209">
        <f t="shared" si="235"/>
        <v>0</v>
      </c>
      <c r="M409" s="209">
        <f t="shared" si="235"/>
        <v>0</v>
      </c>
      <c r="N409" s="209">
        <f t="shared" si="235"/>
        <v>0</v>
      </c>
      <c r="O409" s="209">
        <f t="shared" si="235"/>
        <v>80000</v>
      </c>
      <c r="P409" s="209">
        <f t="shared" si="235"/>
        <v>0</v>
      </c>
      <c r="Q409" s="209">
        <f t="shared" si="235"/>
        <v>80000</v>
      </c>
      <c r="R409" s="209">
        <f t="shared" si="235"/>
        <v>80000</v>
      </c>
      <c r="S409" s="209">
        <f t="shared" si="235"/>
        <v>0</v>
      </c>
      <c r="T409" s="209">
        <f t="shared" si="235"/>
        <v>80000</v>
      </c>
    </row>
    <row r="410" spans="1:20" ht="17.25" customHeight="1" x14ac:dyDescent="0.2">
      <c r="A410" s="173" t="s">
        <v>48</v>
      </c>
      <c r="B410" s="54" t="s">
        <v>108</v>
      </c>
      <c r="C410" s="55" t="s">
        <v>69</v>
      </c>
      <c r="D410" s="55" t="s">
        <v>116</v>
      </c>
      <c r="E410" s="91" t="s">
        <v>7</v>
      </c>
      <c r="F410" s="59" t="s">
        <v>131</v>
      </c>
      <c r="G410" s="59" t="s">
        <v>131</v>
      </c>
      <c r="H410" s="59" t="s">
        <v>131</v>
      </c>
      <c r="I410" s="59" t="s">
        <v>8</v>
      </c>
      <c r="J410" s="60" t="s">
        <v>131</v>
      </c>
      <c r="K410" s="262"/>
      <c r="L410" s="181">
        <f t="shared" si="235"/>
        <v>0</v>
      </c>
      <c r="M410" s="181">
        <f t="shared" si="235"/>
        <v>0</v>
      </c>
      <c r="N410" s="181">
        <f t="shared" si="235"/>
        <v>0</v>
      </c>
      <c r="O410" s="181">
        <f t="shared" si="235"/>
        <v>80000</v>
      </c>
      <c r="P410" s="181">
        <f t="shared" si="235"/>
        <v>0</v>
      </c>
      <c r="Q410" s="181">
        <f t="shared" si="235"/>
        <v>80000</v>
      </c>
      <c r="R410" s="181">
        <f t="shared" si="235"/>
        <v>80000</v>
      </c>
      <c r="S410" s="181">
        <f t="shared" si="235"/>
        <v>0</v>
      </c>
      <c r="T410" s="181">
        <f t="shared" si="235"/>
        <v>80000</v>
      </c>
    </row>
    <row r="411" spans="1:20" ht="25.5" x14ac:dyDescent="0.2">
      <c r="A411" s="177" t="s">
        <v>52</v>
      </c>
      <c r="B411" s="54" t="s">
        <v>108</v>
      </c>
      <c r="C411" s="55" t="s">
        <v>69</v>
      </c>
      <c r="D411" s="55" t="s">
        <v>116</v>
      </c>
      <c r="E411" s="91" t="s">
        <v>7</v>
      </c>
      <c r="F411" s="59" t="s">
        <v>131</v>
      </c>
      <c r="G411" s="59" t="s">
        <v>131</v>
      </c>
      <c r="H411" s="59" t="s">
        <v>131</v>
      </c>
      <c r="I411" s="59" t="s">
        <v>8</v>
      </c>
      <c r="J411" s="60" t="s">
        <v>131</v>
      </c>
      <c r="K411" s="262">
        <v>200</v>
      </c>
      <c r="L411" s="181">
        <f t="shared" si="235"/>
        <v>0</v>
      </c>
      <c r="M411" s="181">
        <f t="shared" si="235"/>
        <v>0</v>
      </c>
      <c r="N411" s="181">
        <f t="shared" si="235"/>
        <v>0</v>
      </c>
      <c r="O411" s="181">
        <f t="shared" si="235"/>
        <v>80000</v>
      </c>
      <c r="P411" s="181">
        <f t="shared" si="235"/>
        <v>0</v>
      </c>
      <c r="Q411" s="181">
        <f t="shared" si="235"/>
        <v>80000</v>
      </c>
      <c r="R411" s="181">
        <f t="shared" si="235"/>
        <v>80000</v>
      </c>
      <c r="S411" s="181">
        <f t="shared" si="235"/>
        <v>0</v>
      </c>
      <c r="T411" s="181">
        <f t="shared" si="235"/>
        <v>80000</v>
      </c>
    </row>
    <row r="412" spans="1:20" ht="25.5" x14ac:dyDescent="0.2">
      <c r="A412" s="237" t="s">
        <v>54</v>
      </c>
      <c r="B412" s="109" t="s">
        <v>108</v>
      </c>
      <c r="C412" s="108" t="s">
        <v>69</v>
      </c>
      <c r="D412" s="108" t="s">
        <v>116</v>
      </c>
      <c r="E412" s="110" t="s">
        <v>7</v>
      </c>
      <c r="F412" s="81" t="s">
        <v>131</v>
      </c>
      <c r="G412" s="81" t="s">
        <v>131</v>
      </c>
      <c r="H412" s="81" t="s">
        <v>131</v>
      </c>
      <c r="I412" s="81" t="s">
        <v>8</v>
      </c>
      <c r="J412" s="83" t="s">
        <v>131</v>
      </c>
      <c r="K412" s="259">
        <v>240</v>
      </c>
      <c r="L412" s="278">
        <v>0</v>
      </c>
      <c r="M412" s="278">
        <v>0</v>
      </c>
      <c r="N412" s="278">
        <v>0</v>
      </c>
      <c r="O412" s="278">
        <v>80000</v>
      </c>
      <c r="P412" s="278">
        <v>0</v>
      </c>
      <c r="Q412" s="278">
        <v>80000</v>
      </c>
      <c r="R412" s="278">
        <v>80000</v>
      </c>
      <c r="S412" s="278">
        <v>0</v>
      </c>
      <c r="T412" s="278">
        <v>80000</v>
      </c>
    </row>
    <row r="413" spans="1:20" s="89" customFormat="1" ht="30" customHeight="1" x14ac:dyDescent="0.2">
      <c r="A413" s="345" t="s">
        <v>297</v>
      </c>
      <c r="B413" s="375" t="s">
        <v>114</v>
      </c>
      <c r="C413" s="116"/>
      <c r="D413" s="121"/>
      <c r="E413" s="121"/>
      <c r="F413" s="117"/>
      <c r="G413" s="88"/>
      <c r="H413" s="88"/>
      <c r="I413" s="117"/>
      <c r="J413" s="118"/>
      <c r="K413" s="376"/>
      <c r="L413" s="366">
        <f t="shared" ref="L413:T413" si="236">L414+L434+L443+L484</f>
        <v>65877421.280000001</v>
      </c>
      <c r="M413" s="366">
        <f t="shared" si="236"/>
        <v>0</v>
      </c>
      <c r="N413" s="366">
        <f t="shared" si="236"/>
        <v>65877421.280000001</v>
      </c>
      <c r="O413" s="366">
        <f t="shared" si="236"/>
        <v>84961346.25</v>
      </c>
      <c r="P413" s="366">
        <f t="shared" si="236"/>
        <v>0</v>
      </c>
      <c r="Q413" s="366">
        <f t="shared" si="236"/>
        <v>84961346.25</v>
      </c>
      <c r="R413" s="366">
        <f t="shared" si="236"/>
        <v>49089547.75</v>
      </c>
      <c r="S413" s="366">
        <f t="shared" si="236"/>
        <v>0</v>
      </c>
      <c r="T413" s="366">
        <f t="shared" si="236"/>
        <v>49089547.75</v>
      </c>
    </row>
    <row r="414" spans="1:20" x14ac:dyDescent="0.2">
      <c r="A414" s="343" t="s">
        <v>84</v>
      </c>
      <c r="B414" s="54" t="s">
        <v>114</v>
      </c>
      <c r="C414" s="71" t="s">
        <v>69</v>
      </c>
      <c r="D414" s="70"/>
      <c r="E414" s="70"/>
      <c r="F414" s="72"/>
      <c r="G414" s="59"/>
      <c r="H414" s="59"/>
      <c r="I414" s="72"/>
      <c r="J414" s="73"/>
      <c r="K414" s="246"/>
      <c r="L414" s="209">
        <f t="shared" ref="L414:T414" si="237">L415</f>
        <v>29489002.029999997</v>
      </c>
      <c r="M414" s="209">
        <f t="shared" si="237"/>
        <v>0</v>
      </c>
      <c r="N414" s="209">
        <f t="shared" si="237"/>
        <v>29489002.029999997</v>
      </c>
      <c r="O414" s="209">
        <f t="shared" si="237"/>
        <v>38189700.810000002</v>
      </c>
      <c r="P414" s="209">
        <f t="shared" si="237"/>
        <v>0</v>
      </c>
      <c r="Q414" s="209">
        <f t="shared" si="237"/>
        <v>38189700.810000002</v>
      </c>
      <c r="R414" s="209">
        <f t="shared" si="237"/>
        <v>31069068.07</v>
      </c>
      <c r="S414" s="209">
        <f t="shared" si="237"/>
        <v>0</v>
      </c>
      <c r="T414" s="209">
        <f t="shared" si="237"/>
        <v>31069068.07</v>
      </c>
    </row>
    <row r="415" spans="1:20" x14ac:dyDescent="0.2">
      <c r="A415" s="173" t="s">
        <v>98</v>
      </c>
      <c r="B415" s="54" t="s">
        <v>114</v>
      </c>
      <c r="C415" s="55" t="s">
        <v>69</v>
      </c>
      <c r="D415" s="54" t="s">
        <v>116</v>
      </c>
      <c r="E415" s="54"/>
      <c r="F415" s="56"/>
      <c r="G415" s="59"/>
      <c r="H415" s="59"/>
      <c r="I415" s="56"/>
      <c r="J415" s="69"/>
      <c r="K415" s="349"/>
      <c r="L415" s="209">
        <f t="shared" ref="L415:T415" si="238">L426+L420+L416</f>
        <v>29489002.029999997</v>
      </c>
      <c r="M415" s="209">
        <f t="shared" si="238"/>
        <v>0</v>
      </c>
      <c r="N415" s="209">
        <f t="shared" si="238"/>
        <v>29489002.029999997</v>
      </c>
      <c r="O415" s="209">
        <f t="shared" si="238"/>
        <v>38189700.810000002</v>
      </c>
      <c r="P415" s="209">
        <f t="shared" si="238"/>
        <v>0</v>
      </c>
      <c r="Q415" s="209">
        <f t="shared" si="238"/>
        <v>38189700.810000002</v>
      </c>
      <c r="R415" s="209">
        <f t="shared" si="238"/>
        <v>31069068.07</v>
      </c>
      <c r="S415" s="209">
        <f t="shared" si="238"/>
        <v>0</v>
      </c>
      <c r="T415" s="209">
        <f t="shared" si="238"/>
        <v>31069068.07</v>
      </c>
    </row>
    <row r="416" spans="1:20" ht="38.25" x14ac:dyDescent="0.2">
      <c r="A416" s="190" t="s">
        <v>310</v>
      </c>
      <c r="B416" s="54" t="s">
        <v>114</v>
      </c>
      <c r="C416" s="55" t="s">
        <v>69</v>
      </c>
      <c r="D416" s="54" t="s">
        <v>116</v>
      </c>
      <c r="E416" s="91" t="s">
        <v>76</v>
      </c>
      <c r="F416" s="59" t="s">
        <v>131</v>
      </c>
      <c r="G416" s="59" t="s">
        <v>131</v>
      </c>
      <c r="H416" s="59" t="s">
        <v>131</v>
      </c>
      <c r="I416" s="59" t="s">
        <v>132</v>
      </c>
      <c r="J416" s="60" t="s">
        <v>131</v>
      </c>
      <c r="K416" s="262"/>
      <c r="L416" s="181">
        <f t="shared" ref="L416:T418" si="239">L417</f>
        <v>621380.16</v>
      </c>
      <c r="M416" s="181">
        <f t="shared" si="239"/>
        <v>0</v>
      </c>
      <c r="N416" s="181">
        <f t="shared" si="239"/>
        <v>621380.16</v>
      </c>
      <c r="O416" s="181">
        <f t="shared" si="239"/>
        <v>600000</v>
      </c>
      <c r="P416" s="181">
        <f t="shared" si="239"/>
        <v>0</v>
      </c>
      <c r="Q416" s="181">
        <f t="shared" si="239"/>
        <v>600000</v>
      </c>
      <c r="R416" s="181">
        <f t="shared" si="239"/>
        <v>600000</v>
      </c>
      <c r="S416" s="181">
        <f t="shared" si="239"/>
        <v>0</v>
      </c>
      <c r="T416" s="181">
        <f t="shared" si="239"/>
        <v>600000</v>
      </c>
    </row>
    <row r="417" spans="1:20" ht="25.5" x14ac:dyDescent="0.2">
      <c r="A417" s="173" t="s">
        <v>47</v>
      </c>
      <c r="B417" s="54" t="s">
        <v>114</v>
      </c>
      <c r="C417" s="55" t="s">
        <v>69</v>
      </c>
      <c r="D417" s="54" t="s">
        <v>116</v>
      </c>
      <c r="E417" s="103" t="s">
        <v>76</v>
      </c>
      <c r="F417" s="65" t="s">
        <v>131</v>
      </c>
      <c r="G417" s="59" t="s">
        <v>131</v>
      </c>
      <c r="H417" s="59" t="s">
        <v>131</v>
      </c>
      <c r="I417" s="65" t="s">
        <v>16</v>
      </c>
      <c r="J417" s="60" t="s">
        <v>131</v>
      </c>
      <c r="K417" s="262"/>
      <c r="L417" s="181">
        <f t="shared" si="239"/>
        <v>621380.16</v>
      </c>
      <c r="M417" s="181">
        <f t="shared" si="239"/>
        <v>0</v>
      </c>
      <c r="N417" s="181">
        <f t="shared" si="239"/>
        <v>621380.16</v>
      </c>
      <c r="O417" s="181">
        <f t="shared" si="239"/>
        <v>600000</v>
      </c>
      <c r="P417" s="181">
        <f t="shared" si="239"/>
        <v>0</v>
      </c>
      <c r="Q417" s="181">
        <f t="shared" si="239"/>
        <v>600000</v>
      </c>
      <c r="R417" s="181">
        <f t="shared" si="239"/>
        <v>600000</v>
      </c>
      <c r="S417" s="181">
        <f t="shared" si="239"/>
        <v>0</v>
      </c>
      <c r="T417" s="181">
        <f t="shared" si="239"/>
        <v>600000</v>
      </c>
    </row>
    <row r="418" spans="1:20" ht="25.5" x14ac:dyDescent="0.2">
      <c r="A418" s="177" t="s">
        <v>52</v>
      </c>
      <c r="B418" s="54" t="s">
        <v>114</v>
      </c>
      <c r="C418" s="55" t="s">
        <v>69</v>
      </c>
      <c r="D418" s="54" t="s">
        <v>116</v>
      </c>
      <c r="E418" s="103" t="s">
        <v>76</v>
      </c>
      <c r="F418" s="65" t="s">
        <v>131</v>
      </c>
      <c r="G418" s="59" t="s">
        <v>131</v>
      </c>
      <c r="H418" s="59" t="s">
        <v>131</v>
      </c>
      <c r="I418" s="65" t="s">
        <v>16</v>
      </c>
      <c r="J418" s="60" t="s">
        <v>131</v>
      </c>
      <c r="K418" s="262">
        <v>200</v>
      </c>
      <c r="L418" s="181">
        <f t="shared" si="239"/>
        <v>621380.16</v>
      </c>
      <c r="M418" s="181">
        <f t="shared" si="239"/>
        <v>0</v>
      </c>
      <c r="N418" s="181">
        <f t="shared" si="239"/>
        <v>621380.16</v>
      </c>
      <c r="O418" s="181">
        <f t="shared" ref="O418:T418" si="240">O419</f>
        <v>600000</v>
      </c>
      <c r="P418" s="181">
        <f t="shared" si="240"/>
        <v>0</v>
      </c>
      <c r="Q418" s="181">
        <f t="shared" si="240"/>
        <v>600000</v>
      </c>
      <c r="R418" s="181">
        <f t="shared" si="240"/>
        <v>600000</v>
      </c>
      <c r="S418" s="181">
        <f t="shared" si="240"/>
        <v>0</v>
      </c>
      <c r="T418" s="181">
        <f t="shared" si="240"/>
        <v>600000</v>
      </c>
    </row>
    <row r="419" spans="1:20" ht="25.5" x14ac:dyDescent="0.2">
      <c r="A419" s="177" t="s">
        <v>54</v>
      </c>
      <c r="B419" s="54" t="s">
        <v>114</v>
      </c>
      <c r="C419" s="55" t="s">
        <v>69</v>
      </c>
      <c r="D419" s="54" t="s">
        <v>116</v>
      </c>
      <c r="E419" s="103" t="s">
        <v>76</v>
      </c>
      <c r="F419" s="65" t="s">
        <v>131</v>
      </c>
      <c r="G419" s="59" t="s">
        <v>131</v>
      </c>
      <c r="H419" s="59" t="s">
        <v>131</v>
      </c>
      <c r="I419" s="65" t="s">
        <v>16</v>
      </c>
      <c r="J419" s="60" t="s">
        <v>131</v>
      </c>
      <c r="K419" s="262">
        <v>240</v>
      </c>
      <c r="L419" s="181">
        <v>621380.16</v>
      </c>
      <c r="M419" s="181">
        <v>0</v>
      </c>
      <c r="N419" s="181">
        <v>621380.16</v>
      </c>
      <c r="O419" s="181">
        <v>600000</v>
      </c>
      <c r="P419" s="181">
        <v>0</v>
      </c>
      <c r="Q419" s="181">
        <v>600000</v>
      </c>
      <c r="R419" s="181">
        <v>600000</v>
      </c>
      <c r="S419" s="181">
        <v>0</v>
      </c>
      <c r="T419" s="181">
        <v>600000</v>
      </c>
    </row>
    <row r="420" spans="1:20" ht="38.25" x14ac:dyDescent="0.2">
      <c r="A420" s="190" t="s">
        <v>307</v>
      </c>
      <c r="B420" s="54" t="s">
        <v>114</v>
      </c>
      <c r="C420" s="55" t="s">
        <v>69</v>
      </c>
      <c r="D420" s="54" t="s">
        <v>116</v>
      </c>
      <c r="E420" s="103" t="s">
        <v>152</v>
      </c>
      <c r="F420" s="65" t="s">
        <v>131</v>
      </c>
      <c r="G420" s="59" t="s">
        <v>131</v>
      </c>
      <c r="H420" s="59" t="s">
        <v>131</v>
      </c>
      <c r="I420" s="65" t="s">
        <v>132</v>
      </c>
      <c r="J420" s="60" t="s">
        <v>131</v>
      </c>
      <c r="K420" s="262"/>
      <c r="L420" s="209">
        <f>L421</f>
        <v>3261601.49</v>
      </c>
      <c r="M420" s="209">
        <f>M421</f>
        <v>0</v>
      </c>
      <c r="N420" s="209">
        <f>N421</f>
        <v>3261601.49</v>
      </c>
      <c r="O420" s="209">
        <f t="shared" ref="O420:T420" si="241">O421</f>
        <v>11983680.43</v>
      </c>
      <c r="P420" s="209">
        <f t="shared" si="241"/>
        <v>0</v>
      </c>
      <c r="Q420" s="209">
        <f t="shared" si="241"/>
        <v>11983680.43</v>
      </c>
      <c r="R420" s="209">
        <f t="shared" si="241"/>
        <v>4863047.6899999995</v>
      </c>
      <c r="S420" s="209">
        <f t="shared" si="241"/>
        <v>0</v>
      </c>
      <c r="T420" s="209">
        <f t="shared" si="241"/>
        <v>4863047.6899999995</v>
      </c>
    </row>
    <row r="421" spans="1:20" ht="25.5" x14ac:dyDescent="0.2">
      <c r="A421" s="173" t="s">
        <v>47</v>
      </c>
      <c r="B421" s="54" t="s">
        <v>114</v>
      </c>
      <c r="C421" s="55" t="s">
        <v>69</v>
      </c>
      <c r="D421" s="54" t="s">
        <v>116</v>
      </c>
      <c r="E421" s="103" t="s">
        <v>152</v>
      </c>
      <c r="F421" s="65" t="s">
        <v>131</v>
      </c>
      <c r="G421" s="59" t="s">
        <v>131</v>
      </c>
      <c r="H421" s="59" t="s">
        <v>131</v>
      </c>
      <c r="I421" s="65" t="s">
        <v>16</v>
      </c>
      <c r="J421" s="60" t="s">
        <v>131</v>
      </c>
      <c r="K421" s="262"/>
      <c r="L421" s="209">
        <f>L422+L424</f>
        <v>3261601.49</v>
      </c>
      <c r="M421" s="209">
        <f>M422+M424</f>
        <v>0</v>
      </c>
      <c r="N421" s="209">
        <f>N422+N424</f>
        <v>3261601.49</v>
      </c>
      <c r="O421" s="209">
        <f t="shared" ref="O421:R421" si="242">O422+O424</f>
        <v>11983680.43</v>
      </c>
      <c r="P421" s="209">
        <f t="shared" ref="P421:Q421" si="243">P422+P424</f>
        <v>0</v>
      </c>
      <c r="Q421" s="209">
        <f t="shared" si="243"/>
        <v>11983680.43</v>
      </c>
      <c r="R421" s="209">
        <f t="shared" si="242"/>
        <v>4863047.6899999995</v>
      </c>
      <c r="S421" s="209">
        <f t="shared" ref="S421:T421" si="244">S422+S424</f>
        <v>0</v>
      </c>
      <c r="T421" s="209">
        <f t="shared" si="244"/>
        <v>4863047.6899999995</v>
      </c>
    </row>
    <row r="422" spans="1:20" ht="25.5" x14ac:dyDescent="0.2">
      <c r="A422" s="177" t="s">
        <v>52</v>
      </c>
      <c r="B422" s="54" t="s">
        <v>114</v>
      </c>
      <c r="C422" s="55" t="s">
        <v>69</v>
      </c>
      <c r="D422" s="54" t="s">
        <v>116</v>
      </c>
      <c r="E422" s="103" t="s">
        <v>152</v>
      </c>
      <c r="F422" s="65" t="s">
        <v>131</v>
      </c>
      <c r="G422" s="59" t="s">
        <v>131</v>
      </c>
      <c r="H422" s="59" t="s">
        <v>131</v>
      </c>
      <c r="I422" s="65" t="s">
        <v>16</v>
      </c>
      <c r="J422" s="60" t="s">
        <v>131</v>
      </c>
      <c r="K422" s="179">
        <v>200</v>
      </c>
      <c r="L422" s="209">
        <f t="shared" ref="L422:T424" si="245">L423</f>
        <v>3191601.49</v>
      </c>
      <c r="M422" s="209">
        <f t="shared" si="245"/>
        <v>0</v>
      </c>
      <c r="N422" s="209">
        <f t="shared" si="245"/>
        <v>3191601.49</v>
      </c>
      <c r="O422" s="209">
        <f t="shared" si="245"/>
        <v>11913680.43</v>
      </c>
      <c r="P422" s="209">
        <f t="shared" si="245"/>
        <v>0</v>
      </c>
      <c r="Q422" s="209">
        <f t="shared" si="245"/>
        <v>11913680.43</v>
      </c>
      <c r="R422" s="209">
        <f t="shared" si="245"/>
        <v>4793047.6899999995</v>
      </c>
      <c r="S422" s="209">
        <f t="shared" si="245"/>
        <v>0</v>
      </c>
      <c r="T422" s="209">
        <f t="shared" si="245"/>
        <v>4793047.6899999995</v>
      </c>
    </row>
    <row r="423" spans="1:20" ht="25.5" x14ac:dyDescent="0.2">
      <c r="A423" s="177" t="s">
        <v>54</v>
      </c>
      <c r="B423" s="54" t="s">
        <v>114</v>
      </c>
      <c r="C423" s="55" t="s">
        <v>69</v>
      </c>
      <c r="D423" s="54" t="s">
        <v>116</v>
      </c>
      <c r="E423" s="103" t="s">
        <v>152</v>
      </c>
      <c r="F423" s="65" t="s">
        <v>131</v>
      </c>
      <c r="G423" s="59" t="s">
        <v>131</v>
      </c>
      <c r="H423" s="59" t="s">
        <v>131</v>
      </c>
      <c r="I423" s="65" t="s">
        <v>16</v>
      </c>
      <c r="J423" s="60" t="s">
        <v>131</v>
      </c>
      <c r="K423" s="179">
        <v>240</v>
      </c>
      <c r="L423" s="181">
        <f>3191601.49</f>
        <v>3191601.49</v>
      </c>
      <c r="M423" s="181">
        <v>0</v>
      </c>
      <c r="N423" s="181">
        <f>3191601.49</f>
        <v>3191601.49</v>
      </c>
      <c r="O423" s="181">
        <f>1283680.43+10700000-70000</f>
        <v>11913680.43</v>
      </c>
      <c r="P423" s="181">
        <v>0</v>
      </c>
      <c r="Q423" s="181">
        <f>1283680.43+10700000-70000</f>
        <v>11913680.43</v>
      </c>
      <c r="R423" s="181">
        <f>1353047.69+3510000-70000</f>
        <v>4793047.6899999995</v>
      </c>
      <c r="S423" s="181">
        <v>0</v>
      </c>
      <c r="T423" s="181">
        <f>1353047.69+3510000-70000</f>
        <v>4793047.6899999995</v>
      </c>
    </row>
    <row r="424" spans="1:20" x14ac:dyDescent="0.2">
      <c r="A424" s="177" t="s">
        <v>62</v>
      </c>
      <c r="B424" s="54" t="s">
        <v>114</v>
      </c>
      <c r="C424" s="55" t="s">
        <v>69</v>
      </c>
      <c r="D424" s="54" t="s">
        <v>116</v>
      </c>
      <c r="E424" s="103" t="s">
        <v>152</v>
      </c>
      <c r="F424" s="65" t="s">
        <v>131</v>
      </c>
      <c r="G424" s="59" t="s">
        <v>131</v>
      </c>
      <c r="H424" s="59" t="s">
        <v>131</v>
      </c>
      <c r="I424" s="65" t="s">
        <v>16</v>
      </c>
      <c r="J424" s="60" t="s">
        <v>131</v>
      </c>
      <c r="K424" s="179" t="s">
        <v>63</v>
      </c>
      <c r="L424" s="209">
        <f t="shared" si="245"/>
        <v>70000</v>
      </c>
      <c r="M424" s="209">
        <f t="shared" si="245"/>
        <v>0</v>
      </c>
      <c r="N424" s="209">
        <f t="shared" si="245"/>
        <v>70000</v>
      </c>
      <c r="O424" s="209">
        <f t="shared" si="245"/>
        <v>70000</v>
      </c>
      <c r="P424" s="209">
        <f t="shared" si="245"/>
        <v>0</v>
      </c>
      <c r="Q424" s="209">
        <f t="shared" si="245"/>
        <v>70000</v>
      </c>
      <c r="R424" s="209">
        <f t="shared" si="245"/>
        <v>70000</v>
      </c>
      <c r="S424" s="209">
        <f t="shared" si="245"/>
        <v>0</v>
      </c>
      <c r="T424" s="209">
        <f t="shared" si="245"/>
        <v>70000</v>
      </c>
    </row>
    <row r="425" spans="1:20" x14ac:dyDescent="0.2">
      <c r="A425" s="177" t="s">
        <v>64</v>
      </c>
      <c r="B425" s="54" t="s">
        <v>114</v>
      </c>
      <c r="C425" s="55" t="s">
        <v>69</v>
      </c>
      <c r="D425" s="54" t="s">
        <v>116</v>
      </c>
      <c r="E425" s="103" t="s">
        <v>152</v>
      </c>
      <c r="F425" s="65" t="s">
        <v>131</v>
      </c>
      <c r="G425" s="59" t="s">
        <v>131</v>
      </c>
      <c r="H425" s="59" t="s">
        <v>131</v>
      </c>
      <c r="I425" s="65" t="s">
        <v>16</v>
      </c>
      <c r="J425" s="60" t="s">
        <v>131</v>
      </c>
      <c r="K425" s="179" t="s">
        <v>65</v>
      </c>
      <c r="L425" s="181">
        <v>70000</v>
      </c>
      <c r="M425" s="181">
        <v>0</v>
      </c>
      <c r="N425" s="181">
        <v>70000</v>
      </c>
      <c r="O425" s="181">
        <v>70000</v>
      </c>
      <c r="P425" s="181">
        <v>0</v>
      </c>
      <c r="Q425" s="181">
        <v>70000</v>
      </c>
      <c r="R425" s="181">
        <v>70000</v>
      </c>
      <c r="S425" s="181">
        <v>0</v>
      </c>
      <c r="T425" s="181">
        <v>70000</v>
      </c>
    </row>
    <row r="426" spans="1:20" ht="25.5" x14ac:dyDescent="0.2">
      <c r="A426" s="311" t="s">
        <v>31</v>
      </c>
      <c r="B426" s="56" t="s">
        <v>114</v>
      </c>
      <c r="C426" s="55" t="s">
        <v>69</v>
      </c>
      <c r="D426" s="54" t="s">
        <v>116</v>
      </c>
      <c r="E426" s="91" t="s">
        <v>5</v>
      </c>
      <c r="F426" s="59" t="s">
        <v>131</v>
      </c>
      <c r="G426" s="59" t="s">
        <v>131</v>
      </c>
      <c r="H426" s="59" t="s">
        <v>131</v>
      </c>
      <c r="I426" s="59" t="s">
        <v>132</v>
      </c>
      <c r="J426" s="60" t="s">
        <v>131</v>
      </c>
      <c r="K426" s="179"/>
      <c r="L426" s="209">
        <f t="shared" ref="L426:T426" si="246">L427</f>
        <v>25606020.379999999</v>
      </c>
      <c r="M426" s="209">
        <f t="shared" si="246"/>
        <v>0</v>
      </c>
      <c r="N426" s="209">
        <f t="shared" si="246"/>
        <v>25606020.379999999</v>
      </c>
      <c r="O426" s="209">
        <f t="shared" si="246"/>
        <v>25606020.379999999</v>
      </c>
      <c r="P426" s="209">
        <f t="shared" si="246"/>
        <v>0</v>
      </c>
      <c r="Q426" s="209">
        <f t="shared" si="246"/>
        <v>25606020.379999999</v>
      </c>
      <c r="R426" s="209">
        <f t="shared" si="246"/>
        <v>25606020.379999999</v>
      </c>
      <c r="S426" s="209">
        <f t="shared" si="246"/>
        <v>0</v>
      </c>
      <c r="T426" s="209">
        <f t="shared" si="246"/>
        <v>25606020.379999999</v>
      </c>
    </row>
    <row r="427" spans="1:20" ht="25.5" x14ac:dyDescent="0.2">
      <c r="A427" s="178" t="s">
        <v>29</v>
      </c>
      <c r="B427" s="54" t="s">
        <v>114</v>
      </c>
      <c r="C427" s="55" t="s">
        <v>69</v>
      </c>
      <c r="D427" s="54" t="s">
        <v>116</v>
      </c>
      <c r="E427" s="91" t="s">
        <v>5</v>
      </c>
      <c r="F427" s="59" t="s">
        <v>131</v>
      </c>
      <c r="G427" s="59" t="s">
        <v>131</v>
      </c>
      <c r="H427" s="59" t="s">
        <v>131</v>
      </c>
      <c r="I427" s="59" t="s">
        <v>27</v>
      </c>
      <c r="J427" s="60" t="s">
        <v>131</v>
      </c>
      <c r="K427" s="179"/>
      <c r="L427" s="181">
        <f>L428+L430+L432</f>
        <v>25606020.379999999</v>
      </c>
      <c r="M427" s="181">
        <f>M428+M430+M432</f>
        <v>0</v>
      </c>
      <c r="N427" s="181">
        <f>N428+N430+N432</f>
        <v>25606020.379999999</v>
      </c>
      <c r="O427" s="181">
        <f t="shared" ref="O427:R427" si="247">O428+O430+O432</f>
        <v>25606020.379999999</v>
      </c>
      <c r="P427" s="181">
        <f t="shared" ref="P427:Q427" si="248">P428+P430+P432</f>
        <v>0</v>
      </c>
      <c r="Q427" s="181">
        <f t="shared" si="248"/>
        <v>25606020.379999999</v>
      </c>
      <c r="R427" s="181">
        <f t="shared" si="247"/>
        <v>25606020.379999999</v>
      </c>
      <c r="S427" s="181">
        <f t="shared" ref="S427:T427" si="249">S428+S430+S432</f>
        <v>0</v>
      </c>
      <c r="T427" s="181">
        <f t="shared" si="249"/>
        <v>25606020.379999999</v>
      </c>
    </row>
    <row r="428" spans="1:20" ht="51" x14ac:dyDescent="0.2">
      <c r="A428" s="177" t="s">
        <v>67</v>
      </c>
      <c r="B428" s="54" t="s">
        <v>114</v>
      </c>
      <c r="C428" s="55" t="s">
        <v>69</v>
      </c>
      <c r="D428" s="54" t="s">
        <v>116</v>
      </c>
      <c r="E428" s="91" t="s">
        <v>5</v>
      </c>
      <c r="F428" s="59" t="s">
        <v>131</v>
      </c>
      <c r="G428" s="59" t="s">
        <v>131</v>
      </c>
      <c r="H428" s="59" t="s">
        <v>131</v>
      </c>
      <c r="I428" s="59" t="s">
        <v>27</v>
      </c>
      <c r="J428" s="60" t="s">
        <v>131</v>
      </c>
      <c r="K428" s="179">
        <v>100</v>
      </c>
      <c r="L428" s="181">
        <f t="shared" ref="L428:T428" si="250">L429</f>
        <v>25169270.379999999</v>
      </c>
      <c r="M428" s="181">
        <f t="shared" si="250"/>
        <v>0</v>
      </c>
      <c r="N428" s="181">
        <f t="shared" si="250"/>
        <v>25169270.379999999</v>
      </c>
      <c r="O428" s="181">
        <f t="shared" si="250"/>
        <v>25169270.379999999</v>
      </c>
      <c r="P428" s="181">
        <f t="shared" si="250"/>
        <v>0</v>
      </c>
      <c r="Q428" s="181">
        <f t="shared" si="250"/>
        <v>25169270.379999999</v>
      </c>
      <c r="R428" s="181">
        <f t="shared" si="250"/>
        <v>25169270.379999999</v>
      </c>
      <c r="S428" s="181">
        <f t="shared" si="250"/>
        <v>0</v>
      </c>
      <c r="T428" s="181">
        <f t="shared" si="250"/>
        <v>25169270.379999999</v>
      </c>
    </row>
    <row r="429" spans="1:20" ht="25.5" x14ac:dyDescent="0.2">
      <c r="A429" s="177" t="s">
        <v>61</v>
      </c>
      <c r="B429" s="54" t="s">
        <v>114</v>
      </c>
      <c r="C429" s="55" t="s">
        <v>69</v>
      </c>
      <c r="D429" s="54" t="s">
        <v>116</v>
      </c>
      <c r="E429" s="91" t="s">
        <v>5</v>
      </c>
      <c r="F429" s="59" t="s">
        <v>131</v>
      </c>
      <c r="G429" s="59" t="s">
        <v>131</v>
      </c>
      <c r="H429" s="59" t="s">
        <v>131</v>
      </c>
      <c r="I429" s="59" t="s">
        <v>27</v>
      </c>
      <c r="J429" s="60" t="s">
        <v>131</v>
      </c>
      <c r="K429" s="262">
        <v>120</v>
      </c>
      <c r="L429" s="181">
        <v>25169270.379999999</v>
      </c>
      <c r="M429" s="181">
        <v>0</v>
      </c>
      <c r="N429" s="181">
        <v>25169270.379999999</v>
      </c>
      <c r="O429" s="181">
        <v>25169270.379999999</v>
      </c>
      <c r="P429" s="181">
        <v>0</v>
      </c>
      <c r="Q429" s="181">
        <v>25169270.379999999</v>
      </c>
      <c r="R429" s="181">
        <v>25169270.379999999</v>
      </c>
      <c r="S429" s="181">
        <v>0</v>
      </c>
      <c r="T429" s="181">
        <v>25169270.379999999</v>
      </c>
    </row>
    <row r="430" spans="1:20" ht="25.5" x14ac:dyDescent="0.2">
      <c r="A430" s="177" t="s">
        <v>52</v>
      </c>
      <c r="B430" s="54" t="s">
        <v>114</v>
      </c>
      <c r="C430" s="55" t="s">
        <v>69</v>
      </c>
      <c r="D430" s="54" t="s">
        <v>116</v>
      </c>
      <c r="E430" s="91" t="s">
        <v>5</v>
      </c>
      <c r="F430" s="59" t="s">
        <v>131</v>
      </c>
      <c r="G430" s="59" t="s">
        <v>131</v>
      </c>
      <c r="H430" s="59" t="s">
        <v>131</v>
      </c>
      <c r="I430" s="59" t="s">
        <v>27</v>
      </c>
      <c r="J430" s="60" t="s">
        <v>131</v>
      </c>
      <c r="K430" s="262">
        <v>200</v>
      </c>
      <c r="L430" s="181">
        <f t="shared" ref="L430:T430" si="251">L431</f>
        <v>436750</v>
      </c>
      <c r="M430" s="181">
        <f t="shared" si="251"/>
        <v>0</v>
      </c>
      <c r="N430" s="181">
        <f t="shared" si="251"/>
        <v>436750</v>
      </c>
      <c r="O430" s="181">
        <f t="shared" si="251"/>
        <v>436750</v>
      </c>
      <c r="P430" s="181">
        <f t="shared" si="251"/>
        <v>0</v>
      </c>
      <c r="Q430" s="181">
        <f t="shared" si="251"/>
        <v>436750</v>
      </c>
      <c r="R430" s="181">
        <f t="shared" si="251"/>
        <v>436750</v>
      </c>
      <c r="S430" s="181">
        <f t="shared" si="251"/>
        <v>0</v>
      </c>
      <c r="T430" s="181">
        <f t="shared" si="251"/>
        <v>436750</v>
      </c>
    </row>
    <row r="431" spans="1:20" ht="25.5" x14ac:dyDescent="0.2">
      <c r="A431" s="177" t="s">
        <v>54</v>
      </c>
      <c r="B431" s="54" t="s">
        <v>114</v>
      </c>
      <c r="C431" s="55" t="s">
        <v>69</v>
      </c>
      <c r="D431" s="54" t="s">
        <v>116</v>
      </c>
      <c r="E431" s="91" t="s">
        <v>5</v>
      </c>
      <c r="F431" s="59" t="s">
        <v>131</v>
      </c>
      <c r="G431" s="59" t="s">
        <v>131</v>
      </c>
      <c r="H431" s="59" t="s">
        <v>131</v>
      </c>
      <c r="I431" s="59" t="s">
        <v>27</v>
      </c>
      <c r="J431" s="60" t="s">
        <v>131</v>
      </c>
      <c r="K431" s="262">
        <v>240</v>
      </c>
      <c r="L431" s="181">
        <v>436750</v>
      </c>
      <c r="M431" s="181">
        <v>0</v>
      </c>
      <c r="N431" s="181">
        <v>436750</v>
      </c>
      <c r="O431" s="181">
        <v>436750</v>
      </c>
      <c r="P431" s="181">
        <v>0</v>
      </c>
      <c r="Q431" s="181">
        <v>436750</v>
      </c>
      <c r="R431" s="181">
        <v>436750</v>
      </c>
      <c r="S431" s="181">
        <v>0</v>
      </c>
      <c r="T431" s="181">
        <v>436750</v>
      </c>
    </row>
    <row r="432" spans="1:20" ht="12.75" hidden="1" customHeight="1" x14ac:dyDescent="0.2">
      <c r="A432" s="177" t="s">
        <v>62</v>
      </c>
      <c r="B432" s="54" t="s">
        <v>114</v>
      </c>
      <c r="C432" s="55" t="s">
        <v>69</v>
      </c>
      <c r="D432" s="54" t="s">
        <v>116</v>
      </c>
      <c r="E432" s="91" t="s">
        <v>5</v>
      </c>
      <c r="F432" s="59" t="s">
        <v>131</v>
      </c>
      <c r="G432" s="59" t="s">
        <v>131</v>
      </c>
      <c r="H432" s="59" t="s">
        <v>131</v>
      </c>
      <c r="I432" s="59" t="s">
        <v>27</v>
      </c>
      <c r="J432" s="60" t="s">
        <v>131</v>
      </c>
      <c r="K432" s="262" t="s">
        <v>63</v>
      </c>
      <c r="L432" s="181">
        <f t="shared" ref="L432:T432" si="252">L433</f>
        <v>0</v>
      </c>
      <c r="M432" s="181">
        <f t="shared" si="252"/>
        <v>0</v>
      </c>
      <c r="N432" s="181">
        <f t="shared" si="252"/>
        <v>0</v>
      </c>
      <c r="O432" s="181">
        <f t="shared" si="252"/>
        <v>0</v>
      </c>
      <c r="P432" s="181">
        <f t="shared" si="252"/>
        <v>0</v>
      </c>
      <c r="Q432" s="181">
        <f t="shared" si="252"/>
        <v>0</v>
      </c>
      <c r="R432" s="181">
        <f t="shared" si="252"/>
        <v>0</v>
      </c>
      <c r="S432" s="181">
        <f t="shared" si="252"/>
        <v>0</v>
      </c>
      <c r="T432" s="181">
        <f t="shared" si="252"/>
        <v>0</v>
      </c>
    </row>
    <row r="433" spans="1:20" ht="12.75" hidden="1" customHeight="1" x14ac:dyDescent="0.2">
      <c r="A433" s="177" t="s">
        <v>169</v>
      </c>
      <c r="B433" s="54" t="s">
        <v>114</v>
      </c>
      <c r="C433" s="55" t="s">
        <v>69</v>
      </c>
      <c r="D433" s="54" t="s">
        <v>116</v>
      </c>
      <c r="E433" s="91" t="s">
        <v>5</v>
      </c>
      <c r="F433" s="59" t="s">
        <v>131</v>
      </c>
      <c r="G433" s="59" t="s">
        <v>131</v>
      </c>
      <c r="H433" s="59" t="s">
        <v>131</v>
      </c>
      <c r="I433" s="59" t="s">
        <v>27</v>
      </c>
      <c r="J433" s="60" t="s">
        <v>131</v>
      </c>
      <c r="K433" s="262" t="s">
        <v>168</v>
      </c>
      <c r="L433" s="181">
        <v>0</v>
      </c>
      <c r="M433" s="181">
        <v>0</v>
      </c>
      <c r="N433" s="181">
        <v>0</v>
      </c>
      <c r="O433" s="181">
        <v>0</v>
      </c>
      <c r="P433" s="181">
        <v>0</v>
      </c>
      <c r="Q433" s="181">
        <v>0</v>
      </c>
      <c r="R433" s="181">
        <v>0</v>
      </c>
      <c r="S433" s="181">
        <v>0</v>
      </c>
      <c r="T433" s="181">
        <v>0</v>
      </c>
    </row>
    <row r="434" spans="1:20" x14ac:dyDescent="0.2">
      <c r="A434" s="173" t="s">
        <v>87</v>
      </c>
      <c r="B434" s="333" t="s">
        <v>114</v>
      </c>
      <c r="C434" s="119" t="s">
        <v>71</v>
      </c>
      <c r="D434" s="333"/>
      <c r="E434" s="333"/>
      <c r="F434" s="59"/>
      <c r="G434" s="59"/>
      <c r="H434" s="59"/>
      <c r="I434" s="59"/>
      <c r="J434" s="60"/>
      <c r="K434" s="262"/>
      <c r="L434" s="181">
        <f>L435</f>
        <v>0</v>
      </c>
      <c r="M434" s="181">
        <f>M435</f>
        <v>0</v>
      </c>
      <c r="N434" s="181">
        <f>N435</f>
        <v>0</v>
      </c>
      <c r="O434" s="181">
        <f t="shared" ref="O434:T434" si="253">O435</f>
        <v>1200000</v>
      </c>
      <c r="P434" s="181">
        <f t="shared" si="253"/>
        <v>0</v>
      </c>
      <c r="Q434" s="181">
        <f t="shared" si="253"/>
        <v>1200000</v>
      </c>
      <c r="R434" s="181">
        <f t="shared" si="253"/>
        <v>1200000</v>
      </c>
      <c r="S434" s="181">
        <f t="shared" si="253"/>
        <v>0</v>
      </c>
      <c r="T434" s="181">
        <f t="shared" si="253"/>
        <v>1200000</v>
      </c>
    </row>
    <row r="435" spans="1:20" x14ac:dyDescent="0.2">
      <c r="A435" s="173" t="s">
        <v>94</v>
      </c>
      <c r="B435" s="54" t="s">
        <v>114</v>
      </c>
      <c r="C435" s="55" t="s">
        <v>71</v>
      </c>
      <c r="D435" s="54" t="s">
        <v>100</v>
      </c>
      <c r="E435" s="54"/>
      <c r="F435" s="56"/>
      <c r="G435" s="59"/>
      <c r="H435" s="59"/>
      <c r="I435" s="56"/>
      <c r="J435" s="69"/>
      <c r="K435" s="349"/>
      <c r="L435" s="209">
        <f t="shared" ref="L435:T441" si="254">L436</f>
        <v>0</v>
      </c>
      <c r="M435" s="209">
        <f t="shared" si="254"/>
        <v>0</v>
      </c>
      <c r="N435" s="209">
        <f t="shared" si="254"/>
        <v>0</v>
      </c>
      <c r="O435" s="209">
        <f t="shared" si="254"/>
        <v>1200000</v>
      </c>
      <c r="P435" s="209">
        <f t="shared" si="254"/>
        <v>0</v>
      </c>
      <c r="Q435" s="209">
        <f t="shared" si="254"/>
        <v>1200000</v>
      </c>
      <c r="R435" s="209">
        <f t="shared" si="254"/>
        <v>1200000</v>
      </c>
      <c r="S435" s="209">
        <f t="shared" si="254"/>
        <v>0</v>
      </c>
      <c r="T435" s="209">
        <f t="shared" si="254"/>
        <v>1200000</v>
      </c>
    </row>
    <row r="436" spans="1:20" ht="38.25" x14ac:dyDescent="0.2">
      <c r="A436" s="190" t="s">
        <v>307</v>
      </c>
      <c r="B436" s="54" t="s">
        <v>114</v>
      </c>
      <c r="C436" s="55" t="s">
        <v>71</v>
      </c>
      <c r="D436" s="54" t="s">
        <v>100</v>
      </c>
      <c r="E436" s="92" t="s">
        <v>152</v>
      </c>
      <c r="F436" s="74" t="s">
        <v>131</v>
      </c>
      <c r="G436" s="59" t="s">
        <v>131</v>
      </c>
      <c r="H436" s="59" t="s">
        <v>131</v>
      </c>
      <c r="I436" s="74" t="s">
        <v>132</v>
      </c>
      <c r="J436" s="60" t="s">
        <v>131</v>
      </c>
      <c r="K436" s="349"/>
      <c r="L436" s="209">
        <f>L440+L437</f>
        <v>0</v>
      </c>
      <c r="M436" s="209">
        <f>M440+M437</f>
        <v>0</v>
      </c>
      <c r="N436" s="209">
        <f>N440+N437</f>
        <v>0</v>
      </c>
      <c r="O436" s="209">
        <f t="shared" ref="O436:R436" si="255">O440+O437</f>
        <v>1200000</v>
      </c>
      <c r="P436" s="209">
        <f t="shared" ref="P436:Q436" si="256">P440+P437</f>
        <v>0</v>
      </c>
      <c r="Q436" s="209">
        <f t="shared" si="256"/>
        <v>1200000</v>
      </c>
      <c r="R436" s="209">
        <f t="shared" si="255"/>
        <v>1200000</v>
      </c>
      <c r="S436" s="209">
        <f t="shared" ref="S436:T436" si="257">S440+S437</f>
        <v>0</v>
      </c>
      <c r="T436" s="209">
        <f t="shared" si="257"/>
        <v>1200000</v>
      </c>
    </row>
    <row r="437" spans="1:20" ht="25.5" hidden="1" x14ac:dyDescent="0.2">
      <c r="A437" s="173" t="s">
        <v>47</v>
      </c>
      <c r="B437" s="54" t="s">
        <v>114</v>
      </c>
      <c r="C437" s="55" t="s">
        <v>71</v>
      </c>
      <c r="D437" s="54" t="s">
        <v>100</v>
      </c>
      <c r="E437" s="103" t="s">
        <v>152</v>
      </c>
      <c r="F437" s="65" t="s">
        <v>131</v>
      </c>
      <c r="G437" s="59" t="s">
        <v>131</v>
      </c>
      <c r="H437" s="59" t="s">
        <v>131</v>
      </c>
      <c r="I437" s="65" t="s">
        <v>16</v>
      </c>
      <c r="J437" s="60" t="s">
        <v>131</v>
      </c>
      <c r="K437" s="262"/>
      <c r="L437" s="209">
        <f t="shared" ref="L437:T437" si="258">L438</f>
        <v>0</v>
      </c>
      <c r="M437" s="209">
        <f t="shared" si="258"/>
        <v>0</v>
      </c>
      <c r="N437" s="209">
        <f t="shared" si="258"/>
        <v>0</v>
      </c>
      <c r="O437" s="209">
        <f t="shared" si="258"/>
        <v>0</v>
      </c>
      <c r="P437" s="209">
        <f t="shared" si="258"/>
        <v>0</v>
      </c>
      <c r="Q437" s="209">
        <f t="shared" si="258"/>
        <v>0</v>
      </c>
      <c r="R437" s="209">
        <f t="shared" si="258"/>
        <v>0</v>
      </c>
      <c r="S437" s="209">
        <f t="shared" si="258"/>
        <v>0</v>
      </c>
      <c r="T437" s="209">
        <f t="shared" si="258"/>
        <v>0</v>
      </c>
    </row>
    <row r="438" spans="1:20" ht="24.75" hidden="1" customHeight="1" x14ac:dyDescent="0.2">
      <c r="A438" s="177" t="s">
        <v>52</v>
      </c>
      <c r="B438" s="54" t="s">
        <v>114</v>
      </c>
      <c r="C438" s="55" t="s">
        <v>71</v>
      </c>
      <c r="D438" s="54" t="s">
        <v>100</v>
      </c>
      <c r="E438" s="103" t="s">
        <v>152</v>
      </c>
      <c r="F438" s="65" t="s">
        <v>131</v>
      </c>
      <c r="G438" s="59" t="s">
        <v>131</v>
      </c>
      <c r="H438" s="59" t="s">
        <v>131</v>
      </c>
      <c r="I438" s="65" t="s">
        <v>16</v>
      </c>
      <c r="J438" s="60" t="s">
        <v>131</v>
      </c>
      <c r="K438" s="179">
        <v>200</v>
      </c>
      <c r="L438" s="209">
        <f t="shared" ref="L438:T438" si="259">L439</f>
        <v>0</v>
      </c>
      <c r="M438" s="209">
        <f t="shared" si="259"/>
        <v>0</v>
      </c>
      <c r="N438" s="209">
        <f t="shared" si="259"/>
        <v>0</v>
      </c>
      <c r="O438" s="209">
        <f t="shared" si="259"/>
        <v>0</v>
      </c>
      <c r="P438" s="209">
        <f t="shared" si="259"/>
        <v>0</v>
      </c>
      <c r="Q438" s="209">
        <f t="shared" si="259"/>
        <v>0</v>
      </c>
      <c r="R438" s="209">
        <f t="shared" si="259"/>
        <v>0</v>
      </c>
      <c r="S438" s="209">
        <f t="shared" si="259"/>
        <v>0</v>
      </c>
      <c r="T438" s="209">
        <f t="shared" si="259"/>
        <v>0</v>
      </c>
    </row>
    <row r="439" spans="1:20" ht="44.25" hidden="1" customHeight="1" x14ac:dyDescent="0.2">
      <c r="A439" s="177" t="s">
        <v>54</v>
      </c>
      <c r="B439" s="54" t="s">
        <v>114</v>
      </c>
      <c r="C439" s="55" t="s">
        <v>71</v>
      </c>
      <c r="D439" s="54" t="s">
        <v>100</v>
      </c>
      <c r="E439" s="103" t="s">
        <v>152</v>
      </c>
      <c r="F439" s="65" t="s">
        <v>131</v>
      </c>
      <c r="G439" s="59" t="s">
        <v>131</v>
      </c>
      <c r="H439" s="59" t="s">
        <v>131</v>
      </c>
      <c r="I439" s="65" t="s">
        <v>16</v>
      </c>
      <c r="J439" s="60" t="s">
        <v>131</v>
      </c>
      <c r="K439" s="179">
        <v>240</v>
      </c>
      <c r="L439" s="181">
        <v>0</v>
      </c>
      <c r="M439" s="181">
        <v>0</v>
      </c>
      <c r="N439" s="181">
        <v>0</v>
      </c>
      <c r="O439" s="181">
        <v>0</v>
      </c>
      <c r="P439" s="181">
        <v>0</v>
      </c>
      <c r="Q439" s="181">
        <v>0</v>
      </c>
      <c r="R439" s="181">
        <v>0</v>
      </c>
      <c r="S439" s="181">
        <v>0</v>
      </c>
      <c r="T439" s="181">
        <v>0</v>
      </c>
    </row>
    <row r="440" spans="1:20" x14ac:dyDescent="0.2">
      <c r="A440" s="177" t="s">
        <v>96</v>
      </c>
      <c r="B440" s="54" t="s">
        <v>114</v>
      </c>
      <c r="C440" s="55" t="s">
        <v>71</v>
      </c>
      <c r="D440" s="54" t="s">
        <v>100</v>
      </c>
      <c r="E440" s="91" t="s">
        <v>152</v>
      </c>
      <c r="F440" s="59" t="s">
        <v>131</v>
      </c>
      <c r="G440" s="59" t="s">
        <v>131</v>
      </c>
      <c r="H440" s="59" t="s">
        <v>131</v>
      </c>
      <c r="I440" s="59" t="s">
        <v>137</v>
      </c>
      <c r="J440" s="60" t="s">
        <v>131</v>
      </c>
      <c r="K440" s="262"/>
      <c r="L440" s="181">
        <f t="shared" si="254"/>
        <v>0</v>
      </c>
      <c r="M440" s="181">
        <f t="shared" si="254"/>
        <v>0</v>
      </c>
      <c r="N440" s="181">
        <f t="shared" si="254"/>
        <v>0</v>
      </c>
      <c r="O440" s="181">
        <f t="shared" si="254"/>
        <v>1200000</v>
      </c>
      <c r="P440" s="181">
        <f t="shared" si="254"/>
        <v>0</v>
      </c>
      <c r="Q440" s="181">
        <f t="shared" si="254"/>
        <v>1200000</v>
      </c>
      <c r="R440" s="181">
        <f t="shared" si="254"/>
        <v>1200000</v>
      </c>
      <c r="S440" s="181">
        <f t="shared" si="254"/>
        <v>0</v>
      </c>
      <c r="T440" s="181">
        <f t="shared" si="254"/>
        <v>1200000</v>
      </c>
    </row>
    <row r="441" spans="1:20" ht="25.5" x14ac:dyDescent="0.2">
      <c r="A441" s="177" t="s">
        <v>52</v>
      </c>
      <c r="B441" s="54" t="s">
        <v>114</v>
      </c>
      <c r="C441" s="55" t="s">
        <v>71</v>
      </c>
      <c r="D441" s="54" t="s">
        <v>100</v>
      </c>
      <c r="E441" s="91" t="s">
        <v>152</v>
      </c>
      <c r="F441" s="59" t="s">
        <v>131</v>
      </c>
      <c r="G441" s="59" t="s">
        <v>131</v>
      </c>
      <c r="H441" s="59" t="s">
        <v>131</v>
      </c>
      <c r="I441" s="59" t="s">
        <v>137</v>
      </c>
      <c r="J441" s="60" t="s">
        <v>131</v>
      </c>
      <c r="K441" s="262" t="s">
        <v>53</v>
      </c>
      <c r="L441" s="181">
        <f t="shared" si="254"/>
        <v>0</v>
      </c>
      <c r="M441" s="181">
        <f t="shared" si="254"/>
        <v>0</v>
      </c>
      <c r="N441" s="181">
        <f t="shared" si="254"/>
        <v>0</v>
      </c>
      <c r="O441" s="181">
        <f t="shared" si="254"/>
        <v>1200000</v>
      </c>
      <c r="P441" s="181">
        <f t="shared" si="254"/>
        <v>0</v>
      </c>
      <c r="Q441" s="181">
        <f t="shared" si="254"/>
        <v>1200000</v>
      </c>
      <c r="R441" s="181">
        <f t="shared" si="254"/>
        <v>1200000</v>
      </c>
      <c r="S441" s="181">
        <f t="shared" si="254"/>
        <v>0</v>
      </c>
      <c r="T441" s="181">
        <f t="shared" si="254"/>
        <v>1200000</v>
      </c>
    </row>
    <row r="442" spans="1:20" ht="25.5" x14ac:dyDescent="0.2">
      <c r="A442" s="177" t="s">
        <v>54</v>
      </c>
      <c r="B442" s="54" t="s">
        <v>114</v>
      </c>
      <c r="C442" s="55" t="s">
        <v>71</v>
      </c>
      <c r="D442" s="54" t="s">
        <v>100</v>
      </c>
      <c r="E442" s="91" t="s">
        <v>152</v>
      </c>
      <c r="F442" s="59" t="s">
        <v>131</v>
      </c>
      <c r="G442" s="59" t="s">
        <v>131</v>
      </c>
      <c r="H442" s="59" t="s">
        <v>131</v>
      </c>
      <c r="I442" s="59" t="s">
        <v>137</v>
      </c>
      <c r="J442" s="60" t="s">
        <v>131</v>
      </c>
      <c r="K442" s="262" t="s">
        <v>55</v>
      </c>
      <c r="L442" s="181">
        <v>0</v>
      </c>
      <c r="M442" s="181">
        <v>0</v>
      </c>
      <c r="N442" s="181">
        <v>0</v>
      </c>
      <c r="O442" s="181">
        <v>1200000</v>
      </c>
      <c r="P442" s="181">
        <v>0</v>
      </c>
      <c r="Q442" s="181">
        <v>1200000</v>
      </c>
      <c r="R442" s="181">
        <v>1200000</v>
      </c>
      <c r="S442" s="181">
        <v>0</v>
      </c>
      <c r="T442" s="181">
        <v>1200000</v>
      </c>
    </row>
    <row r="443" spans="1:20" x14ac:dyDescent="0.2">
      <c r="A443" s="343" t="s">
        <v>77</v>
      </c>
      <c r="B443" s="54" t="s">
        <v>114</v>
      </c>
      <c r="C443" s="55" t="s">
        <v>73</v>
      </c>
      <c r="D443" s="54"/>
      <c r="E443" s="54"/>
      <c r="F443" s="56"/>
      <c r="G443" s="59"/>
      <c r="H443" s="59"/>
      <c r="I443" s="56"/>
      <c r="J443" s="69"/>
      <c r="K443" s="349"/>
      <c r="L443" s="209">
        <f t="shared" ref="L443:T443" si="260">L444+L479+L456+L466+L471</f>
        <v>33882017.25</v>
      </c>
      <c r="M443" s="209">
        <f t="shared" si="260"/>
        <v>0</v>
      </c>
      <c r="N443" s="209">
        <f t="shared" si="260"/>
        <v>33882017.25</v>
      </c>
      <c r="O443" s="209">
        <f t="shared" si="260"/>
        <v>37832868.469999999</v>
      </c>
      <c r="P443" s="209">
        <f t="shared" si="260"/>
        <v>0</v>
      </c>
      <c r="Q443" s="209">
        <f t="shared" si="260"/>
        <v>37832868.469999999</v>
      </c>
      <c r="R443" s="209">
        <f t="shared" si="260"/>
        <v>7700487.1899999995</v>
      </c>
      <c r="S443" s="209">
        <f t="shared" si="260"/>
        <v>0</v>
      </c>
      <c r="T443" s="209">
        <f t="shared" si="260"/>
        <v>7700487.1899999995</v>
      </c>
    </row>
    <row r="444" spans="1:20" x14ac:dyDescent="0.2">
      <c r="A444" s="343" t="s">
        <v>126</v>
      </c>
      <c r="B444" s="54" t="s">
        <v>114</v>
      </c>
      <c r="C444" s="55" t="s">
        <v>73</v>
      </c>
      <c r="D444" s="54" t="s">
        <v>69</v>
      </c>
      <c r="E444" s="54"/>
      <c r="F444" s="56"/>
      <c r="G444" s="59"/>
      <c r="H444" s="59"/>
      <c r="I444" s="56"/>
      <c r="J444" s="69"/>
      <c r="K444" s="349"/>
      <c r="L444" s="209">
        <f t="shared" ref="L444:T444" si="261">L452+L445</f>
        <v>5325431.84</v>
      </c>
      <c r="M444" s="209">
        <f t="shared" si="261"/>
        <v>0</v>
      </c>
      <c r="N444" s="209">
        <f t="shared" si="261"/>
        <v>5325431.84</v>
      </c>
      <c r="O444" s="209">
        <f t="shared" si="261"/>
        <v>9276256.9600000009</v>
      </c>
      <c r="P444" s="209">
        <f t="shared" si="261"/>
        <v>0</v>
      </c>
      <c r="Q444" s="209">
        <f t="shared" si="261"/>
        <v>9276256.9600000009</v>
      </c>
      <c r="R444" s="209">
        <f t="shared" si="261"/>
        <v>7700487.1899999995</v>
      </c>
      <c r="S444" s="209">
        <f t="shared" si="261"/>
        <v>0</v>
      </c>
      <c r="T444" s="209">
        <f t="shared" si="261"/>
        <v>7700487.1899999995</v>
      </c>
    </row>
    <row r="445" spans="1:20" ht="38.25" x14ac:dyDescent="0.2">
      <c r="A445" s="190" t="s">
        <v>310</v>
      </c>
      <c r="B445" s="54" t="s">
        <v>114</v>
      </c>
      <c r="C445" s="55" t="s">
        <v>73</v>
      </c>
      <c r="D445" s="54" t="s">
        <v>69</v>
      </c>
      <c r="E445" s="91" t="s">
        <v>76</v>
      </c>
      <c r="F445" s="59" t="s">
        <v>131</v>
      </c>
      <c r="G445" s="59" t="s">
        <v>131</v>
      </c>
      <c r="H445" s="59" t="s">
        <v>131</v>
      </c>
      <c r="I445" s="59" t="s">
        <v>132</v>
      </c>
      <c r="J445" s="60" t="s">
        <v>131</v>
      </c>
      <c r="K445" s="262"/>
      <c r="L445" s="209">
        <f t="shared" ref="L445:T445" si="262">L446+L449</f>
        <v>5325431.84</v>
      </c>
      <c r="M445" s="209">
        <f t="shared" si="262"/>
        <v>0</v>
      </c>
      <c r="N445" s="209">
        <f t="shared" si="262"/>
        <v>5325431.84</v>
      </c>
      <c r="O445" s="209">
        <f t="shared" si="262"/>
        <v>9143684.9600000009</v>
      </c>
      <c r="P445" s="209">
        <f t="shared" si="262"/>
        <v>0</v>
      </c>
      <c r="Q445" s="209">
        <f t="shared" si="262"/>
        <v>9143684.9600000009</v>
      </c>
      <c r="R445" s="209">
        <f t="shared" si="262"/>
        <v>7562019.1899999995</v>
      </c>
      <c r="S445" s="209">
        <f t="shared" si="262"/>
        <v>0</v>
      </c>
      <c r="T445" s="209">
        <f t="shared" si="262"/>
        <v>7562019.1899999995</v>
      </c>
    </row>
    <row r="446" spans="1:20" x14ac:dyDescent="0.2">
      <c r="A446" s="177" t="s">
        <v>180</v>
      </c>
      <c r="B446" s="54" t="s">
        <v>114</v>
      </c>
      <c r="C446" s="55" t="s">
        <v>73</v>
      </c>
      <c r="D446" s="54" t="s">
        <v>69</v>
      </c>
      <c r="E446" s="103" t="s">
        <v>76</v>
      </c>
      <c r="F446" s="65" t="s">
        <v>131</v>
      </c>
      <c r="G446" s="59" t="s">
        <v>131</v>
      </c>
      <c r="H446" s="59" t="s">
        <v>131</v>
      </c>
      <c r="I446" s="65" t="s">
        <v>181</v>
      </c>
      <c r="J446" s="60" t="s">
        <v>131</v>
      </c>
      <c r="K446" s="262"/>
      <c r="L446" s="181">
        <f t="shared" ref="L446:T447" si="263">L447</f>
        <v>0</v>
      </c>
      <c r="M446" s="181">
        <f t="shared" si="263"/>
        <v>0</v>
      </c>
      <c r="N446" s="181">
        <f t="shared" si="263"/>
        <v>0</v>
      </c>
      <c r="O446" s="181">
        <f t="shared" si="263"/>
        <v>3726872.96</v>
      </c>
      <c r="P446" s="181">
        <f t="shared" si="263"/>
        <v>0</v>
      </c>
      <c r="Q446" s="181">
        <f t="shared" si="263"/>
        <v>3726872.96</v>
      </c>
      <c r="R446" s="181">
        <f t="shared" si="263"/>
        <v>2145207.19</v>
      </c>
      <c r="S446" s="181">
        <f t="shared" si="263"/>
        <v>0</v>
      </c>
      <c r="T446" s="181">
        <f t="shared" si="263"/>
        <v>2145207.19</v>
      </c>
    </row>
    <row r="447" spans="1:20" ht="25.5" x14ac:dyDescent="0.2">
      <c r="A447" s="177" t="s">
        <v>52</v>
      </c>
      <c r="B447" s="54" t="s">
        <v>114</v>
      </c>
      <c r="C447" s="55" t="s">
        <v>73</v>
      </c>
      <c r="D447" s="54" t="s">
        <v>69</v>
      </c>
      <c r="E447" s="103" t="s">
        <v>76</v>
      </c>
      <c r="F447" s="65" t="s">
        <v>131</v>
      </c>
      <c r="G447" s="59" t="s">
        <v>131</v>
      </c>
      <c r="H447" s="59" t="s">
        <v>131</v>
      </c>
      <c r="I447" s="65" t="s">
        <v>181</v>
      </c>
      <c r="J447" s="60" t="s">
        <v>131</v>
      </c>
      <c r="K447" s="262">
        <v>200</v>
      </c>
      <c r="L447" s="181">
        <f t="shared" si="263"/>
        <v>0</v>
      </c>
      <c r="M447" s="181">
        <f t="shared" si="263"/>
        <v>0</v>
      </c>
      <c r="N447" s="181">
        <f t="shared" si="263"/>
        <v>0</v>
      </c>
      <c r="O447" s="181">
        <f t="shared" si="263"/>
        <v>3726872.96</v>
      </c>
      <c r="P447" s="181">
        <f t="shared" si="263"/>
        <v>0</v>
      </c>
      <c r="Q447" s="181">
        <f t="shared" si="263"/>
        <v>3726872.96</v>
      </c>
      <c r="R447" s="181">
        <f t="shared" si="263"/>
        <v>2145207.19</v>
      </c>
      <c r="S447" s="181">
        <f t="shared" si="263"/>
        <v>0</v>
      </c>
      <c r="T447" s="181">
        <f t="shared" si="263"/>
        <v>2145207.19</v>
      </c>
    </row>
    <row r="448" spans="1:20" ht="25.5" x14ac:dyDescent="0.2">
      <c r="A448" s="177" t="s">
        <v>54</v>
      </c>
      <c r="B448" s="54" t="s">
        <v>114</v>
      </c>
      <c r="C448" s="55" t="s">
        <v>73</v>
      </c>
      <c r="D448" s="54" t="s">
        <v>69</v>
      </c>
      <c r="E448" s="103" t="s">
        <v>76</v>
      </c>
      <c r="F448" s="65" t="s">
        <v>131</v>
      </c>
      <c r="G448" s="59" t="s">
        <v>131</v>
      </c>
      <c r="H448" s="59" t="s">
        <v>131</v>
      </c>
      <c r="I448" s="65" t="s">
        <v>181</v>
      </c>
      <c r="J448" s="60" t="s">
        <v>131</v>
      </c>
      <c r="K448" s="262">
        <v>240</v>
      </c>
      <c r="L448" s="181">
        <v>0</v>
      </c>
      <c r="M448" s="181">
        <v>0</v>
      </c>
      <c r="N448" s="181">
        <v>0</v>
      </c>
      <c r="O448" s="181">
        <v>3726872.96</v>
      </c>
      <c r="P448" s="181">
        <v>0</v>
      </c>
      <c r="Q448" s="181">
        <v>3726872.96</v>
      </c>
      <c r="R448" s="181">
        <v>2145207.19</v>
      </c>
      <c r="S448" s="181">
        <v>0</v>
      </c>
      <c r="T448" s="181">
        <v>2145207.19</v>
      </c>
    </row>
    <row r="449" spans="1:20" ht="25.5" x14ac:dyDescent="0.2">
      <c r="A449" s="177" t="s">
        <v>161</v>
      </c>
      <c r="B449" s="54" t="s">
        <v>114</v>
      </c>
      <c r="C449" s="55" t="s">
        <v>73</v>
      </c>
      <c r="D449" s="54" t="s">
        <v>69</v>
      </c>
      <c r="E449" s="103" t="s">
        <v>76</v>
      </c>
      <c r="F449" s="65" t="s">
        <v>131</v>
      </c>
      <c r="G449" s="59" t="s">
        <v>131</v>
      </c>
      <c r="H449" s="59" t="s">
        <v>131</v>
      </c>
      <c r="I449" s="65" t="s">
        <v>160</v>
      </c>
      <c r="J449" s="60" t="s">
        <v>131</v>
      </c>
      <c r="K449" s="262"/>
      <c r="L449" s="181">
        <f t="shared" ref="L449:T450" si="264">L450</f>
        <v>5325431.84</v>
      </c>
      <c r="M449" s="181">
        <f t="shared" si="264"/>
        <v>0</v>
      </c>
      <c r="N449" s="181">
        <f t="shared" si="264"/>
        <v>5325431.84</v>
      </c>
      <c r="O449" s="181">
        <f t="shared" si="264"/>
        <v>5416812</v>
      </c>
      <c r="P449" s="181">
        <f t="shared" si="264"/>
        <v>0</v>
      </c>
      <c r="Q449" s="181">
        <f t="shared" si="264"/>
        <v>5416812</v>
      </c>
      <c r="R449" s="181">
        <f t="shared" si="264"/>
        <v>5416812</v>
      </c>
      <c r="S449" s="181">
        <f t="shared" si="264"/>
        <v>0</v>
      </c>
      <c r="T449" s="181">
        <f t="shared" si="264"/>
        <v>5416812</v>
      </c>
    </row>
    <row r="450" spans="1:20" ht="25.5" x14ac:dyDescent="0.2">
      <c r="A450" s="177" t="s">
        <v>52</v>
      </c>
      <c r="B450" s="54" t="s">
        <v>114</v>
      </c>
      <c r="C450" s="55" t="s">
        <v>73</v>
      </c>
      <c r="D450" s="54" t="s">
        <v>69</v>
      </c>
      <c r="E450" s="103" t="s">
        <v>76</v>
      </c>
      <c r="F450" s="65" t="s">
        <v>131</v>
      </c>
      <c r="G450" s="59" t="s">
        <v>131</v>
      </c>
      <c r="H450" s="59" t="s">
        <v>131</v>
      </c>
      <c r="I450" s="65" t="s">
        <v>160</v>
      </c>
      <c r="J450" s="60" t="s">
        <v>131</v>
      </c>
      <c r="K450" s="262">
        <v>200</v>
      </c>
      <c r="L450" s="181">
        <f t="shared" si="264"/>
        <v>5325431.84</v>
      </c>
      <c r="M450" s="181">
        <f t="shared" si="264"/>
        <v>0</v>
      </c>
      <c r="N450" s="181">
        <f t="shared" si="264"/>
        <v>5325431.84</v>
      </c>
      <c r="O450" s="181">
        <f t="shared" si="264"/>
        <v>5416812</v>
      </c>
      <c r="P450" s="181">
        <f t="shared" si="264"/>
        <v>0</v>
      </c>
      <c r="Q450" s="181">
        <f t="shared" si="264"/>
        <v>5416812</v>
      </c>
      <c r="R450" s="181">
        <f t="shared" si="264"/>
        <v>5416812</v>
      </c>
      <c r="S450" s="181">
        <f t="shared" si="264"/>
        <v>0</v>
      </c>
      <c r="T450" s="181">
        <f t="shared" si="264"/>
        <v>5416812</v>
      </c>
    </row>
    <row r="451" spans="1:20" ht="25.5" x14ac:dyDescent="0.2">
      <c r="A451" s="177" t="s">
        <v>54</v>
      </c>
      <c r="B451" s="54" t="s">
        <v>114</v>
      </c>
      <c r="C451" s="55" t="s">
        <v>73</v>
      </c>
      <c r="D451" s="54" t="s">
        <v>69</v>
      </c>
      <c r="E451" s="103" t="s">
        <v>76</v>
      </c>
      <c r="F451" s="65" t="s">
        <v>131</v>
      </c>
      <c r="G451" s="59" t="s">
        <v>131</v>
      </c>
      <c r="H451" s="59" t="s">
        <v>131</v>
      </c>
      <c r="I451" s="65" t="s">
        <v>160</v>
      </c>
      <c r="J451" s="60" t="s">
        <v>131</v>
      </c>
      <c r="K451" s="262">
        <v>240</v>
      </c>
      <c r="L451" s="181">
        <v>5325431.84</v>
      </c>
      <c r="M451" s="181">
        <v>0</v>
      </c>
      <c r="N451" s="181">
        <v>5325431.84</v>
      </c>
      <c r="O451" s="181">
        <v>5416812</v>
      </c>
      <c r="P451" s="181">
        <v>0</v>
      </c>
      <c r="Q451" s="181">
        <v>5416812</v>
      </c>
      <c r="R451" s="181">
        <v>5416812</v>
      </c>
      <c r="S451" s="181">
        <v>0</v>
      </c>
      <c r="T451" s="181">
        <v>5416812</v>
      </c>
    </row>
    <row r="452" spans="1:20" ht="48.75" customHeight="1" x14ac:dyDescent="0.2">
      <c r="A452" s="276" t="s">
        <v>309</v>
      </c>
      <c r="B452" s="54" t="s">
        <v>114</v>
      </c>
      <c r="C452" s="55" t="s">
        <v>73</v>
      </c>
      <c r="D452" s="54" t="s">
        <v>69</v>
      </c>
      <c r="E452" s="92" t="s">
        <v>73</v>
      </c>
      <c r="F452" s="74" t="s">
        <v>131</v>
      </c>
      <c r="G452" s="59" t="s">
        <v>131</v>
      </c>
      <c r="H452" s="59" t="s">
        <v>131</v>
      </c>
      <c r="I452" s="74" t="s">
        <v>132</v>
      </c>
      <c r="J452" s="60" t="s">
        <v>131</v>
      </c>
      <c r="K452" s="262"/>
      <c r="L452" s="181">
        <f t="shared" ref="L452:T454" si="265">L453</f>
        <v>0</v>
      </c>
      <c r="M452" s="181">
        <f t="shared" si="265"/>
        <v>0</v>
      </c>
      <c r="N452" s="181">
        <f t="shared" si="265"/>
        <v>0</v>
      </c>
      <c r="O452" s="181">
        <f t="shared" si="265"/>
        <v>132572</v>
      </c>
      <c r="P452" s="181">
        <f t="shared" si="265"/>
        <v>0</v>
      </c>
      <c r="Q452" s="181">
        <f t="shared" si="265"/>
        <v>132572</v>
      </c>
      <c r="R452" s="181">
        <f t="shared" si="265"/>
        <v>138468</v>
      </c>
      <c r="S452" s="181">
        <f t="shared" si="265"/>
        <v>0</v>
      </c>
      <c r="T452" s="181">
        <f t="shared" si="265"/>
        <v>138468</v>
      </c>
    </row>
    <row r="453" spans="1:20" x14ac:dyDescent="0.2">
      <c r="A453" s="173" t="s">
        <v>180</v>
      </c>
      <c r="B453" s="54" t="s">
        <v>114</v>
      </c>
      <c r="C453" s="55" t="s">
        <v>73</v>
      </c>
      <c r="D453" s="54" t="s">
        <v>69</v>
      </c>
      <c r="E453" s="91" t="s">
        <v>73</v>
      </c>
      <c r="F453" s="59" t="s">
        <v>131</v>
      </c>
      <c r="G453" s="59" t="s">
        <v>131</v>
      </c>
      <c r="H453" s="59" t="s">
        <v>131</v>
      </c>
      <c r="I453" s="120">
        <v>8040</v>
      </c>
      <c r="J453" s="60" t="s">
        <v>131</v>
      </c>
      <c r="K453" s="262"/>
      <c r="L453" s="181">
        <f t="shared" si="265"/>
        <v>0</v>
      </c>
      <c r="M453" s="181">
        <f t="shared" si="265"/>
        <v>0</v>
      </c>
      <c r="N453" s="181">
        <f t="shared" si="265"/>
        <v>0</v>
      </c>
      <c r="O453" s="181">
        <f t="shared" si="265"/>
        <v>132572</v>
      </c>
      <c r="P453" s="181">
        <f t="shared" si="265"/>
        <v>0</v>
      </c>
      <c r="Q453" s="181">
        <f t="shared" si="265"/>
        <v>132572</v>
      </c>
      <c r="R453" s="181">
        <f t="shared" si="265"/>
        <v>138468</v>
      </c>
      <c r="S453" s="181">
        <f t="shared" si="265"/>
        <v>0</v>
      </c>
      <c r="T453" s="181">
        <f t="shared" si="265"/>
        <v>138468</v>
      </c>
    </row>
    <row r="454" spans="1:20" ht="25.5" x14ac:dyDescent="0.2">
      <c r="A454" s="177" t="s">
        <v>52</v>
      </c>
      <c r="B454" s="54" t="s">
        <v>114</v>
      </c>
      <c r="C454" s="55" t="s">
        <v>73</v>
      </c>
      <c r="D454" s="54" t="s">
        <v>69</v>
      </c>
      <c r="E454" s="93" t="s">
        <v>73</v>
      </c>
      <c r="F454" s="63" t="s">
        <v>131</v>
      </c>
      <c r="G454" s="59" t="s">
        <v>131</v>
      </c>
      <c r="H454" s="59" t="s">
        <v>131</v>
      </c>
      <c r="I454" s="120">
        <v>8040</v>
      </c>
      <c r="J454" s="60" t="s">
        <v>131</v>
      </c>
      <c r="K454" s="320" t="s">
        <v>53</v>
      </c>
      <c r="L454" s="181">
        <f>L455</f>
        <v>0</v>
      </c>
      <c r="M454" s="181">
        <f>M455</f>
        <v>0</v>
      </c>
      <c r="N454" s="181">
        <f>N455</f>
        <v>0</v>
      </c>
      <c r="O454" s="181">
        <f t="shared" si="265"/>
        <v>132572</v>
      </c>
      <c r="P454" s="181">
        <f t="shared" si="265"/>
        <v>0</v>
      </c>
      <c r="Q454" s="181">
        <f t="shared" si="265"/>
        <v>132572</v>
      </c>
      <c r="R454" s="181">
        <f t="shared" si="265"/>
        <v>138468</v>
      </c>
      <c r="S454" s="181">
        <f t="shared" si="265"/>
        <v>0</v>
      </c>
      <c r="T454" s="181">
        <f t="shared" si="265"/>
        <v>138468</v>
      </c>
    </row>
    <row r="455" spans="1:20" ht="25.5" x14ac:dyDescent="0.2">
      <c r="A455" s="177" t="s">
        <v>54</v>
      </c>
      <c r="B455" s="54" t="s">
        <v>114</v>
      </c>
      <c r="C455" s="55" t="s">
        <v>73</v>
      </c>
      <c r="D455" s="54" t="s">
        <v>69</v>
      </c>
      <c r="E455" s="93" t="s">
        <v>73</v>
      </c>
      <c r="F455" s="63" t="s">
        <v>131</v>
      </c>
      <c r="G455" s="59" t="s">
        <v>131</v>
      </c>
      <c r="H455" s="59" t="s">
        <v>131</v>
      </c>
      <c r="I455" s="120">
        <v>8040</v>
      </c>
      <c r="J455" s="60" t="s">
        <v>131</v>
      </c>
      <c r="K455" s="320" t="s">
        <v>55</v>
      </c>
      <c r="L455" s="181">
        <v>0</v>
      </c>
      <c r="M455" s="181">
        <v>0</v>
      </c>
      <c r="N455" s="181">
        <v>0</v>
      </c>
      <c r="O455" s="181">
        <v>132572</v>
      </c>
      <c r="P455" s="181">
        <v>0</v>
      </c>
      <c r="Q455" s="181">
        <v>132572</v>
      </c>
      <c r="R455" s="181">
        <v>138468</v>
      </c>
      <c r="S455" s="181">
        <v>0</v>
      </c>
      <c r="T455" s="181">
        <v>138468</v>
      </c>
    </row>
    <row r="456" spans="1:20" ht="15" hidden="1" customHeight="1" x14ac:dyDescent="0.2">
      <c r="A456" s="343" t="s">
        <v>89</v>
      </c>
      <c r="B456" s="54" t="s">
        <v>114</v>
      </c>
      <c r="C456" s="55" t="s">
        <v>73</v>
      </c>
      <c r="D456" s="54" t="s">
        <v>76</v>
      </c>
      <c r="E456" s="93"/>
      <c r="F456" s="63"/>
      <c r="G456" s="59"/>
      <c r="H456" s="59"/>
      <c r="I456" s="120"/>
      <c r="J456" s="60"/>
      <c r="K456" s="320"/>
      <c r="L456" s="181">
        <f t="shared" ref="L456:T456" si="266">L457</f>
        <v>0</v>
      </c>
      <c r="M456" s="181">
        <f t="shared" si="266"/>
        <v>0</v>
      </c>
      <c r="N456" s="181">
        <f t="shared" si="266"/>
        <v>0</v>
      </c>
      <c r="O456" s="181">
        <f t="shared" si="266"/>
        <v>0</v>
      </c>
      <c r="P456" s="181">
        <f t="shared" si="266"/>
        <v>0</v>
      </c>
      <c r="Q456" s="181">
        <f t="shared" si="266"/>
        <v>0</v>
      </c>
      <c r="R456" s="181">
        <f t="shared" si="266"/>
        <v>0</v>
      </c>
      <c r="S456" s="181">
        <f t="shared" si="266"/>
        <v>0</v>
      </c>
      <c r="T456" s="181">
        <f t="shared" si="266"/>
        <v>0</v>
      </c>
    </row>
    <row r="457" spans="1:20" ht="38.25" hidden="1" customHeight="1" x14ac:dyDescent="0.2">
      <c r="A457" s="276" t="s">
        <v>219</v>
      </c>
      <c r="B457" s="54" t="s">
        <v>114</v>
      </c>
      <c r="C457" s="55" t="s">
        <v>73</v>
      </c>
      <c r="D457" s="54" t="s">
        <v>76</v>
      </c>
      <c r="E457" s="92" t="s">
        <v>73</v>
      </c>
      <c r="F457" s="74" t="s">
        <v>131</v>
      </c>
      <c r="G457" s="59" t="s">
        <v>131</v>
      </c>
      <c r="H457" s="59" t="s">
        <v>131</v>
      </c>
      <c r="I457" s="74" t="s">
        <v>132</v>
      </c>
      <c r="J457" s="60" t="s">
        <v>131</v>
      </c>
      <c r="K457" s="262"/>
      <c r="L457" s="181">
        <f t="shared" ref="L457:T457" si="267">L461+L458</f>
        <v>0</v>
      </c>
      <c r="M457" s="181">
        <f t="shared" si="267"/>
        <v>0</v>
      </c>
      <c r="N457" s="181">
        <f t="shared" si="267"/>
        <v>0</v>
      </c>
      <c r="O457" s="181">
        <f t="shared" si="267"/>
        <v>0</v>
      </c>
      <c r="P457" s="181">
        <f t="shared" si="267"/>
        <v>0</v>
      </c>
      <c r="Q457" s="181">
        <f t="shared" si="267"/>
        <v>0</v>
      </c>
      <c r="R457" s="181">
        <f t="shared" si="267"/>
        <v>0</v>
      </c>
      <c r="S457" s="181">
        <f t="shared" si="267"/>
        <v>0</v>
      </c>
      <c r="T457" s="181">
        <f t="shared" si="267"/>
        <v>0</v>
      </c>
    </row>
    <row r="458" spans="1:20" ht="28.5" hidden="1" customHeight="1" x14ac:dyDescent="0.2">
      <c r="A458" s="234" t="s">
        <v>171</v>
      </c>
      <c r="B458" s="54" t="s">
        <v>114</v>
      </c>
      <c r="C458" s="55" t="s">
        <v>73</v>
      </c>
      <c r="D458" s="54" t="s">
        <v>76</v>
      </c>
      <c r="E458" s="91" t="s">
        <v>73</v>
      </c>
      <c r="F458" s="59" t="s">
        <v>131</v>
      </c>
      <c r="G458" s="59" t="s">
        <v>131</v>
      </c>
      <c r="H458" s="59" t="s">
        <v>131</v>
      </c>
      <c r="I458" s="120">
        <v>8006</v>
      </c>
      <c r="J458" s="60" t="s">
        <v>131</v>
      </c>
      <c r="K458" s="262"/>
      <c r="L458" s="181">
        <f t="shared" ref="L458:T459" si="268">L459</f>
        <v>0</v>
      </c>
      <c r="M458" s="181">
        <f t="shared" si="268"/>
        <v>0</v>
      </c>
      <c r="N458" s="181">
        <f t="shared" si="268"/>
        <v>0</v>
      </c>
      <c r="O458" s="181">
        <f t="shared" si="268"/>
        <v>0</v>
      </c>
      <c r="P458" s="181">
        <f t="shared" si="268"/>
        <v>0</v>
      </c>
      <c r="Q458" s="181">
        <f t="shared" si="268"/>
        <v>0</v>
      </c>
      <c r="R458" s="181">
        <f t="shared" si="268"/>
        <v>0</v>
      </c>
      <c r="S458" s="181">
        <f t="shared" si="268"/>
        <v>0</v>
      </c>
      <c r="T458" s="181">
        <f t="shared" si="268"/>
        <v>0</v>
      </c>
    </row>
    <row r="459" spans="1:20" ht="31.5" hidden="1" customHeight="1" x14ac:dyDescent="0.2">
      <c r="A459" s="173" t="s">
        <v>182</v>
      </c>
      <c r="B459" s="54" t="s">
        <v>114</v>
      </c>
      <c r="C459" s="55" t="s">
        <v>73</v>
      </c>
      <c r="D459" s="54" t="s">
        <v>76</v>
      </c>
      <c r="E459" s="93" t="s">
        <v>73</v>
      </c>
      <c r="F459" s="63" t="s">
        <v>131</v>
      </c>
      <c r="G459" s="59" t="s">
        <v>131</v>
      </c>
      <c r="H459" s="59" t="s">
        <v>131</v>
      </c>
      <c r="I459" s="120">
        <v>8006</v>
      </c>
      <c r="J459" s="60" t="s">
        <v>131</v>
      </c>
      <c r="K459" s="320" t="s">
        <v>155</v>
      </c>
      <c r="L459" s="181">
        <f t="shared" si="268"/>
        <v>0</v>
      </c>
      <c r="M459" s="181">
        <f t="shared" si="268"/>
        <v>0</v>
      </c>
      <c r="N459" s="181">
        <f t="shared" si="268"/>
        <v>0</v>
      </c>
      <c r="O459" s="181">
        <f t="shared" si="268"/>
        <v>0</v>
      </c>
      <c r="P459" s="181">
        <f t="shared" si="268"/>
        <v>0</v>
      </c>
      <c r="Q459" s="181">
        <f t="shared" si="268"/>
        <v>0</v>
      </c>
      <c r="R459" s="181">
        <f t="shared" si="268"/>
        <v>0</v>
      </c>
      <c r="S459" s="181">
        <f t="shared" si="268"/>
        <v>0</v>
      </c>
      <c r="T459" s="181">
        <f t="shared" si="268"/>
        <v>0</v>
      </c>
    </row>
    <row r="460" spans="1:20" ht="19.5" hidden="1" customHeight="1" x14ac:dyDescent="0.2">
      <c r="A460" s="177" t="s">
        <v>157</v>
      </c>
      <c r="B460" s="54" t="s">
        <v>114</v>
      </c>
      <c r="C460" s="55" t="s">
        <v>73</v>
      </c>
      <c r="D460" s="54" t="s">
        <v>76</v>
      </c>
      <c r="E460" s="93" t="s">
        <v>73</v>
      </c>
      <c r="F460" s="63" t="s">
        <v>131</v>
      </c>
      <c r="G460" s="59" t="s">
        <v>131</v>
      </c>
      <c r="H460" s="59" t="s">
        <v>131</v>
      </c>
      <c r="I460" s="120">
        <v>8006</v>
      </c>
      <c r="J460" s="60" t="s">
        <v>131</v>
      </c>
      <c r="K460" s="320" t="s">
        <v>156</v>
      </c>
      <c r="L460" s="181">
        <v>0</v>
      </c>
      <c r="M460" s="181">
        <v>0</v>
      </c>
      <c r="N460" s="181">
        <v>0</v>
      </c>
      <c r="O460" s="181">
        <v>0</v>
      </c>
      <c r="P460" s="181">
        <v>0</v>
      </c>
      <c r="Q460" s="181">
        <v>0</v>
      </c>
      <c r="R460" s="181">
        <v>0</v>
      </c>
      <c r="S460" s="181">
        <v>0</v>
      </c>
      <c r="T460" s="181">
        <v>0</v>
      </c>
    </row>
    <row r="461" spans="1:20" ht="17.25" hidden="1" customHeight="1" x14ac:dyDescent="0.2">
      <c r="A461" s="173" t="s">
        <v>167</v>
      </c>
      <c r="B461" s="54" t="s">
        <v>114</v>
      </c>
      <c r="C461" s="55" t="s">
        <v>73</v>
      </c>
      <c r="D461" s="54" t="s">
        <v>76</v>
      </c>
      <c r="E461" s="91" t="s">
        <v>73</v>
      </c>
      <c r="F461" s="59" t="s">
        <v>131</v>
      </c>
      <c r="G461" s="59" t="s">
        <v>131</v>
      </c>
      <c r="H461" s="59" t="s">
        <v>131</v>
      </c>
      <c r="I461" s="120">
        <v>8018</v>
      </c>
      <c r="J461" s="60" t="s">
        <v>131</v>
      </c>
      <c r="K461" s="262"/>
      <c r="L461" s="181">
        <f t="shared" ref="L461:T461" si="269">L462+L464</f>
        <v>0</v>
      </c>
      <c r="M461" s="181">
        <f t="shared" si="269"/>
        <v>0</v>
      </c>
      <c r="N461" s="181">
        <f t="shared" si="269"/>
        <v>0</v>
      </c>
      <c r="O461" s="181">
        <f t="shared" si="269"/>
        <v>0</v>
      </c>
      <c r="P461" s="181">
        <f t="shared" si="269"/>
        <v>0</v>
      </c>
      <c r="Q461" s="181">
        <f t="shared" si="269"/>
        <v>0</v>
      </c>
      <c r="R461" s="181">
        <f t="shared" si="269"/>
        <v>0</v>
      </c>
      <c r="S461" s="181">
        <f t="shared" si="269"/>
        <v>0</v>
      </c>
      <c r="T461" s="181">
        <f t="shared" si="269"/>
        <v>0</v>
      </c>
    </row>
    <row r="462" spans="1:20" ht="25.5" hidden="1" customHeight="1" x14ac:dyDescent="0.2">
      <c r="A462" s="177" t="s">
        <v>52</v>
      </c>
      <c r="B462" s="54" t="s">
        <v>114</v>
      </c>
      <c r="C462" s="55" t="s">
        <v>73</v>
      </c>
      <c r="D462" s="54" t="s">
        <v>76</v>
      </c>
      <c r="E462" s="93" t="s">
        <v>73</v>
      </c>
      <c r="F462" s="63" t="s">
        <v>131</v>
      </c>
      <c r="G462" s="59" t="s">
        <v>131</v>
      </c>
      <c r="H462" s="59" t="s">
        <v>131</v>
      </c>
      <c r="I462" s="120">
        <v>8018</v>
      </c>
      <c r="J462" s="60" t="s">
        <v>131</v>
      </c>
      <c r="K462" s="320" t="s">
        <v>53</v>
      </c>
      <c r="L462" s="181">
        <f t="shared" ref="L462:T462" si="270">L463</f>
        <v>0</v>
      </c>
      <c r="M462" s="181">
        <f t="shared" si="270"/>
        <v>0</v>
      </c>
      <c r="N462" s="181">
        <f t="shared" si="270"/>
        <v>0</v>
      </c>
      <c r="O462" s="181">
        <f t="shared" si="270"/>
        <v>0</v>
      </c>
      <c r="P462" s="181">
        <f t="shared" si="270"/>
        <v>0</v>
      </c>
      <c r="Q462" s="181">
        <f t="shared" si="270"/>
        <v>0</v>
      </c>
      <c r="R462" s="181">
        <f t="shared" si="270"/>
        <v>0</v>
      </c>
      <c r="S462" s="181">
        <f t="shared" si="270"/>
        <v>0</v>
      </c>
      <c r="T462" s="181">
        <f t="shared" si="270"/>
        <v>0</v>
      </c>
    </row>
    <row r="463" spans="1:20" ht="35.25" hidden="1" customHeight="1" x14ac:dyDescent="0.2">
      <c r="A463" s="177" t="s">
        <v>54</v>
      </c>
      <c r="B463" s="54" t="s">
        <v>114</v>
      </c>
      <c r="C463" s="55" t="s">
        <v>73</v>
      </c>
      <c r="D463" s="54" t="s">
        <v>76</v>
      </c>
      <c r="E463" s="93" t="s">
        <v>73</v>
      </c>
      <c r="F463" s="63" t="s">
        <v>131</v>
      </c>
      <c r="G463" s="59" t="s">
        <v>131</v>
      </c>
      <c r="H463" s="59" t="s">
        <v>131</v>
      </c>
      <c r="I463" s="120">
        <v>8018</v>
      </c>
      <c r="J463" s="60" t="s">
        <v>131</v>
      </c>
      <c r="K463" s="320" t="s">
        <v>55</v>
      </c>
      <c r="L463" s="181">
        <v>0</v>
      </c>
      <c r="M463" s="181">
        <v>0</v>
      </c>
      <c r="N463" s="181">
        <v>0</v>
      </c>
      <c r="O463" s="181">
        <v>0</v>
      </c>
      <c r="P463" s="181">
        <v>0</v>
      </c>
      <c r="Q463" s="181">
        <v>0</v>
      </c>
      <c r="R463" s="181">
        <v>0</v>
      </c>
      <c r="S463" s="181">
        <v>0</v>
      </c>
      <c r="T463" s="181">
        <v>0</v>
      </c>
    </row>
    <row r="464" spans="1:20" ht="15" hidden="1" customHeight="1" x14ac:dyDescent="0.2">
      <c r="A464" s="177" t="s">
        <v>62</v>
      </c>
      <c r="B464" s="54" t="s">
        <v>114</v>
      </c>
      <c r="C464" s="55" t="s">
        <v>73</v>
      </c>
      <c r="D464" s="54" t="s">
        <v>76</v>
      </c>
      <c r="E464" s="93" t="s">
        <v>73</v>
      </c>
      <c r="F464" s="63" t="s">
        <v>131</v>
      </c>
      <c r="G464" s="59" t="s">
        <v>131</v>
      </c>
      <c r="H464" s="59" t="s">
        <v>131</v>
      </c>
      <c r="I464" s="120">
        <v>8018</v>
      </c>
      <c r="J464" s="60" t="s">
        <v>131</v>
      </c>
      <c r="K464" s="320" t="s">
        <v>63</v>
      </c>
      <c r="L464" s="181">
        <f t="shared" ref="L464:T464" si="271">L465</f>
        <v>0</v>
      </c>
      <c r="M464" s="181">
        <f t="shared" si="271"/>
        <v>0</v>
      </c>
      <c r="N464" s="181">
        <f t="shared" si="271"/>
        <v>0</v>
      </c>
      <c r="O464" s="181">
        <f t="shared" si="271"/>
        <v>0</v>
      </c>
      <c r="P464" s="181">
        <f t="shared" si="271"/>
        <v>0</v>
      </c>
      <c r="Q464" s="181">
        <f t="shared" si="271"/>
        <v>0</v>
      </c>
      <c r="R464" s="181">
        <f t="shared" si="271"/>
        <v>0</v>
      </c>
      <c r="S464" s="181">
        <f t="shared" si="271"/>
        <v>0</v>
      </c>
      <c r="T464" s="181">
        <f t="shared" si="271"/>
        <v>0</v>
      </c>
    </row>
    <row r="465" spans="1:20" ht="48.75" hidden="1" customHeight="1" x14ac:dyDescent="0.2">
      <c r="A465" s="177" t="s">
        <v>178</v>
      </c>
      <c r="B465" s="54" t="s">
        <v>114</v>
      </c>
      <c r="C465" s="55" t="s">
        <v>73</v>
      </c>
      <c r="D465" s="54" t="s">
        <v>76</v>
      </c>
      <c r="E465" s="93" t="s">
        <v>73</v>
      </c>
      <c r="F465" s="63" t="s">
        <v>131</v>
      </c>
      <c r="G465" s="59" t="s">
        <v>131</v>
      </c>
      <c r="H465" s="59" t="s">
        <v>131</v>
      </c>
      <c r="I465" s="120">
        <v>8018</v>
      </c>
      <c r="J465" s="60" t="s">
        <v>131</v>
      </c>
      <c r="K465" s="320" t="s">
        <v>136</v>
      </c>
      <c r="L465" s="181">
        <v>0</v>
      </c>
      <c r="M465" s="181">
        <v>0</v>
      </c>
      <c r="N465" s="181">
        <v>0</v>
      </c>
      <c r="O465" s="181">
        <v>0</v>
      </c>
      <c r="P465" s="181">
        <v>0</v>
      </c>
      <c r="Q465" s="181">
        <v>0</v>
      </c>
      <c r="R465" s="181">
        <v>0</v>
      </c>
      <c r="S465" s="181">
        <v>0</v>
      </c>
      <c r="T465" s="181">
        <v>0</v>
      </c>
    </row>
    <row r="466" spans="1:20" ht="22.5" hidden="1" customHeight="1" x14ac:dyDescent="0.2">
      <c r="A466" s="343" t="s">
        <v>89</v>
      </c>
      <c r="B466" s="54" t="s">
        <v>114</v>
      </c>
      <c r="C466" s="55" t="s">
        <v>73</v>
      </c>
      <c r="D466" s="54" t="s">
        <v>76</v>
      </c>
      <c r="E466" s="93"/>
      <c r="F466" s="63"/>
      <c r="G466" s="59"/>
      <c r="H466" s="59"/>
      <c r="I466" s="120"/>
      <c r="J466" s="60"/>
      <c r="K466" s="320"/>
      <c r="L466" s="181">
        <f t="shared" ref="L466:T469" si="272">L467</f>
        <v>0</v>
      </c>
      <c r="M466" s="181">
        <f t="shared" si="272"/>
        <v>0</v>
      </c>
      <c r="N466" s="181">
        <f t="shared" si="272"/>
        <v>0</v>
      </c>
      <c r="O466" s="181">
        <f t="shared" si="272"/>
        <v>0</v>
      </c>
      <c r="P466" s="181">
        <f t="shared" si="272"/>
        <v>0</v>
      </c>
      <c r="Q466" s="181">
        <f t="shared" si="272"/>
        <v>0</v>
      </c>
      <c r="R466" s="181">
        <f t="shared" si="272"/>
        <v>0</v>
      </c>
      <c r="S466" s="181">
        <f t="shared" si="272"/>
        <v>0</v>
      </c>
      <c r="T466" s="181">
        <f t="shared" si="272"/>
        <v>0</v>
      </c>
    </row>
    <row r="467" spans="1:20" ht="45.75" hidden="1" customHeight="1" x14ac:dyDescent="0.2">
      <c r="A467" s="276" t="s">
        <v>239</v>
      </c>
      <c r="B467" s="54" t="s">
        <v>114</v>
      </c>
      <c r="C467" s="55" t="s">
        <v>73</v>
      </c>
      <c r="D467" s="54" t="s">
        <v>76</v>
      </c>
      <c r="E467" s="92" t="s">
        <v>73</v>
      </c>
      <c r="F467" s="74" t="s">
        <v>131</v>
      </c>
      <c r="G467" s="59" t="s">
        <v>131</v>
      </c>
      <c r="H467" s="59" t="s">
        <v>131</v>
      </c>
      <c r="I467" s="74" t="s">
        <v>132</v>
      </c>
      <c r="J467" s="60" t="s">
        <v>131</v>
      </c>
      <c r="K467" s="262"/>
      <c r="L467" s="181">
        <f t="shared" si="272"/>
        <v>0</v>
      </c>
      <c r="M467" s="181">
        <f t="shared" si="272"/>
        <v>0</v>
      </c>
      <c r="N467" s="181">
        <f t="shared" si="272"/>
        <v>0</v>
      </c>
      <c r="O467" s="181">
        <f t="shared" si="272"/>
        <v>0</v>
      </c>
      <c r="P467" s="181">
        <f t="shared" si="272"/>
        <v>0</v>
      </c>
      <c r="Q467" s="181">
        <f t="shared" si="272"/>
        <v>0</v>
      </c>
      <c r="R467" s="181">
        <f t="shared" si="272"/>
        <v>0</v>
      </c>
      <c r="S467" s="181">
        <f t="shared" si="272"/>
        <v>0</v>
      </c>
      <c r="T467" s="181">
        <f t="shared" si="272"/>
        <v>0</v>
      </c>
    </row>
    <row r="468" spans="1:20" ht="22.5" hidden="1" customHeight="1" x14ac:dyDescent="0.2">
      <c r="A468" s="173" t="s">
        <v>167</v>
      </c>
      <c r="B468" s="54" t="s">
        <v>114</v>
      </c>
      <c r="C468" s="55" t="s">
        <v>73</v>
      </c>
      <c r="D468" s="54" t="s">
        <v>76</v>
      </c>
      <c r="E468" s="91" t="s">
        <v>73</v>
      </c>
      <c r="F468" s="59" t="s">
        <v>131</v>
      </c>
      <c r="G468" s="59" t="s">
        <v>131</v>
      </c>
      <c r="H468" s="59" t="s">
        <v>131</v>
      </c>
      <c r="I468" s="120">
        <v>8018</v>
      </c>
      <c r="J468" s="60" t="s">
        <v>131</v>
      </c>
      <c r="K468" s="262"/>
      <c r="L468" s="181">
        <f t="shared" si="272"/>
        <v>0</v>
      </c>
      <c r="M468" s="181">
        <f t="shared" si="272"/>
        <v>0</v>
      </c>
      <c r="N468" s="181">
        <f t="shared" si="272"/>
        <v>0</v>
      </c>
      <c r="O468" s="181">
        <f t="shared" si="272"/>
        <v>0</v>
      </c>
      <c r="P468" s="181">
        <f t="shared" si="272"/>
        <v>0</v>
      </c>
      <c r="Q468" s="181">
        <f t="shared" si="272"/>
        <v>0</v>
      </c>
      <c r="R468" s="181">
        <f t="shared" si="272"/>
        <v>0</v>
      </c>
      <c r="S468" s="181">
        <f t="shared" si="272"/>
        <v>0</v>
      </c>
      <c r="T468" s="181">
        <f t="shared" si="272"/>
        <v>0</v>
      </c>
    </row>
    <row r="469" spans="1:20" ht="22.5" hidden="1" customHeight="1" x14ac:dyDescent="0.2">
      <c r="A469" s="177" t="s">
        <v>62</v>
      </c>
      <c r="B469" s="54" t="s">
        <v>114</v>
      </c>
      <c r="C469" s="55" t="s">
        <v>73</v>
      </c>
      <c r="D469" s="54" t="s">
        <v>76</v>
      </c>
      <c r="E469" s="93" t="s">
        <v>73</v>
      </c>
      <c r="F469" s="63" t="s">
        <v>131</v>
      </c>
      <c r="G469" s="59" t="s">
        <v>131</v>
      </c>
      <c r="H469" s="59" t="s">
        <v>131</v>
      </c>
      <c r="I469" s="120">
        <v>8018</v>
      </c>
      <c r="J469" s="60" t="s">
        <v>131</v>
      </c>
      <c r="K469" s="320" t="s">
        <v>63</v>
      </c>
      <c r="L469" s="181">
        <f t="shared" si="272"/>
        <v>0</v>
      </c>
      <c r="M469" s="181">
        <f t="shared" si="272"/>
        <v>0</v>
      </c>
      <c r="N469" s="181">
        <f t="shared" si="272"/>
        <v>0</v>
      </c>
      <c r="O469" s="181">
        <f t="shared" si="272"/>
        <v>0</v>
      </c>
      <c r="P469" s="181">
        <f t="shared" si="272"/>
        <v>0</v>
      </c>
      <c r="Q469" s="181">
        <f t="shared" si="272"/>
        <v>0</v>
      </c>
      <c r="R469" s="181">
        <f t="shared" si="272"/>
        <v>0</v>
      </c>
      <c r="S469" s="181">
        <f t="shared" si="272"/>
        <v>0</v>
      </c>
      <c r="T469" s="181">
        <f t="shared" si="272"/>
        <v>0</v>
      </c>
    </row>
    <row r="470" spans="1:20" ht="42.75" hidden="1" customHeight="1" x14ac:dyDescent="0.2">
      <c r="A470" s="177" t="s">
        <v>178</v>
      </c>
      <c r="B470" s="54" t="s">
        <v>114</v>
      </c>
      <c r="C470" s="55" t="s">
        <v>73</v>
      </c>
      <c r="D470" s="54" t="s">
        <v>76</v>
      </c>
      <c r="E470" s="93" t="s">
        <v>73</v>
      </c>
      <c r="F470" s="63" t="s">
        <v>131</v>
      </c>
      <c r="G470" s="59" t="s">
        <v>131</v>
      </c>
      <c r="H470" s="59" t="s">
        <v>131</v>
      </c>
      <c r="I470" s="120">
        <v>8018</v>
      </c>
      <c r="J470" s="60" t="s">
        <v>131</v>
      </c>
      <c r="K470" s="320" t="s">
        <v>136</v>
      </c>
      <c r="L470" s="181">
        <v>0</v>
      </c>
      <c r="M470" s="181">
        <v>0</v>
      </c>
      <c r="N470" s="181">
        <v>0</v>
      </c>
      <c r="O470" s="181">
        <v>0</v>
      </c>
      <c r="P470" s="181">
        <v>0</v>
      </c>
      <c r="Q470" s="181">
        <v>0</v>
      </c>
      <c r="R470" s="181">
        <v>0</v>
      </c>
      <c r="S470" s="181">
        <v>0</v>
      </c>
      <c r="T470" s="181">
        <v>0</v>
      </c>
    </row>
    <row r="471" spans="1:20" ht="23.25" customHeight="1" x14ac:dyDescent="0.2">
      <c r="A471" s="343" t="s">
        <v>89</v>
      </c>
      <c r="B471" s="54" t="s">
        <v>114</v>
      </c>
      <c r="C471" s="55" t="s">
        <v>73</v>
      </c>
      <c r="D471" s="54" t="s">
        <v>76</v>
      </c>
      <c r="E471" s="93"/>
      <c r="F471" s="63"/>
      <c r="G471" s="59"/>
      <c r="H471" s="59"/>
      <c r="I471" s="120"/>
      <c r="J471" s="60"/>
      <c r="K471" s="320"/>
      <c r="L471" s="181">
        <f>L472</f>
        <v>28556585.41</v>
      </c>
      <c r="M471" s="181">
        <f>M472</f>
        <v>0</v>
      </c>
      <c r="N471" s="181">
        <f>N472</f>
        <v>28556585.41</v>
      </c>
      <c r="O471" s="181">
        <f t="shared" ref="O471:T471" si="273">O472</f>
        <v>28556611.510000002</v>
      </c>
      <c r="P471" s="181">
        <f t="shared" si="273"/>
        <v>0</v>
      </c>
      <c r="Q471" s="181">
        <f t="shared" si="273"/>
        <v>28556611.510000002</v>
      </c>
      <c r="R471" s="181">
        <f t="shared" si="273"/>
        <v>0</v>
      </c>
      <c r="S471" s="181">
        <f t="shared" si="273"/>
        <v>0</v>
      </c>
      <c r="T471" s="181">
        <f t="shared" si="273"/>
        <v>0</v>
      </c>
    </row>
    <row r="472" spans="1:20" ht="42.75" customHeight="1" x14ac:dyDescent="0.2">
      <c r="A472" s="276" t="s">
        <v>309</v>
      </c>
      <c r="B472" s="54" t="s">
        <v>114</v>
      </c>
      <c r="C472" s="55" t="s">
        <v>73</v>
      </c>
      <c r="D472" s="54" t="s">
        <v>76</v>
      </c>
      <c r="E472" s="92" t="s">
        <v>73</v>
      </c>
      <c r="F472" s="74" t="s">
        <v>131</v>
      </c>
      <c r="G472" s="59" t="s">
        <v>131</v>
      </c>
      <c r="H472" s="59" t="s">
        <v>131</v>
      </c>
      <c r="I472" s="74" t="s">
        <v>132</v>
      </c>
      <c r="J472" s="60" t="s">
        <v>131</v>
      </c>
      <c r="K472" s="262"/>
      <c r="L472" s="181">
        <f t="shared" ref="L472:R472" si="274">L473+L476</f>
        <v>28556585.41</v>
      </c>
      <c r="M472" s="181">
        <f t="shared" ref="M472:N472" si="275">M473+M476</f>
        <v>0</v>
      </c>
      <c r="N472" s="181">
        <f t="shared" si="275"/>
        <v>28556585.41</v>
      </c>
      <c r="O472" s="181">
        <f t="shared" si="274"/>
        <v>28556611.510000002</v>
      </c>
      <c r="P472" s="181">
        <f t="shared" ref="P472:Q472" si="276">P473+P476</f>
        <v>0</v>
      </c>
      <c r="Q472" s="181">
        <f t="shared" si="276"/>
        <v>28556611.510000002</v>
      </c>
      <c r="R472" s="181">
        <f t="shared" si="274"/>
        <v>0</v>
      </c>
      <c r="S472" s="181">
        <f t="shared" ref="S472:T472" si="277">S473+S476</f>
        <v>0</v>
      </c>
      <c r="T472" s="181">
        <f t="shared" si="277"/>
        <v>0</v>
      </c>
    </row>
    <row r="473" spans="1:20" ht="18.75" hidden="1" customHeight="1" x14ac:dyDescent="0.2">
      <c r="A473" s="173" t="s">
        <v>167</v>
      </c>
      <c r="B473" s="54" t="s">
        <v>114</v>
      </c>
      <c r="C473" s="55" t="s">
        <v>73</v>
      </c>
      <c r="D473" s="54" t="s">
        <v>76</v>
      </c>
      <c r="E473" s="91" t="s">
        <v>73</v>
      </c>
      <c r="F473" s="59" t="s">
        <v>131</v>
      </c>
      <c r="G473" s="59" t="s">
        <v>131</v>
      </c>
      <c r="H473" s="59" t="s">
        <v>131</v>
      </c>
      <c r="I473" s="120">
        <v>8018</v>
      </c>
      <c r="J473" s="60" t="s">
        <v>131</v>
      </c>
      <c r="K473" s="262"/>
      <c r="L473" s="181">
        <f t="shared" ref="L473:T477" si="278">L474</f>
        <v>0</v>
      </c>
      <c r="M473" s="181">
        <f t="shared" si="278"/>
        <v>0</v>
      </c>
      <c r="N473" s="181">
        <f t="shared" si="278"/>
        <v>0</v>
      </c>
      <c r="O473" s="181">
        <f t="shared" si="278"/>
        <v>0</v>
      </c>
      <c r="P473" s="181">
        <f t="shared" si="278"/>
        <v>0</v>
      </c>
      <c r="Q473" s="181">
        <f t="shared" si="278"/>
        <v>0</v>
      </c>
      <c r="R473" s="181">
        <f t="shared" si="278"/>
        <v>0</v>
      </c>
      <c r="S473" s="181">
        <f t="shared" si="278"/>
        <v>0</v>
      </c>
      <c r="T473" s="181">
        <f t="shared" si="278"/>
        <v>0</v>
      </c>
    </row>
    <row r="474" spans="1:20" ht="28.5" hidden="1" customHeight="1" x14ac:dyDescent="0.2">
      <c r="A474" s="177" t="s">
        <v>52</v>
      </c>
      <c r="B474" s="54" t="s">
        <v>114</v>
      </c>
      <c r="C474" s="55" t="s">
        <v>73</v>
      </c>
      <c r="D474" s="54" t="s">
        <v>76</v>
      </c>
      <c r="E474" s="93" t="s">
        <v>73</v>
      </c>
      <c r="F474" s="63" t="s">
        <v>131</v>
      </c>
      <c r="G474" s="59" t="s">
        <v>131</v>
      </c>
      <c r="H474" s="59" t="s">
        <v>131</v>
      </c>
      <c r="I474" s="120">
        <v>8018</v>
      </c>
      <c r="J474" s="60" t="s">
        <v>131</v>
      </c>
      <c r="K474" s="320" t="s">
        <v>53</v>
      </c>
      <c r="L474" s="181">
        <f t="shared" si="278"/>
        <v>0</v>
      </c>
      <c r="M474" s="181">
        <f t="shared" si="278"/>
        <v>0</v>
      </c>
      <c r="N474" s="181">
        <f t="shared" si="278"/>
        <v>0</v>
      </c>
      <c r="O474" s="181">
        <f t="shared" ref="O474:T474" si="279">O475</f>
        <v>0</v>
      </c>
      <c r="P474" s="181">
        <f t="shared" si="279"/>
        <v>0</v>
      </c>
      <c r="Q474" s="181">
        <f t="shared" si="279"/>
        <v>0</v>
      </c>
      <c r="R474" s="181">
        <f t="shared" si="279"/>
        <v>0</v>
      </c>
      <c r="S474" s="181">
        <f t="shared" si="279"/>
        <v>0</v>
      </c>
      <c r="T474" s="181">
        <f t="shared" si="279"/>
        <v>0</v>
      </c>
    </row>
    <row r="475" spans="1:20" ht="42.75" hidden="1" customHeight="1" x14ac:dyDescent="0.2">
      <c r="A475" s="177" t="s">
        <v>54</v>
      </c>
      <c r="B475" s="54" t="s">
        <v>114</v>
      </c>
      <c r="C475" s="55" t="s">
        <v>73</v>
      </c>
      <c r="D475" s="54" t="s">
        <v>76</v>
      </c>
      <c r="E475" s="93" t="s">
        <v>73</v>
      </c>
      <c r="F475" s="63" t="s">
        <v>131</v>
      </c>
      <c r="G475" s="59" t="s">
        <v>131</v>
      </c>
      <c r="H475" s="59" t="s">
        <v>131</v>
      </c>
      <c r="I475" s="120">
        <v>8018</v>
      </c>
      <c r="J475" s="60" t="s">
        <v>131</v>
      </c>
      <c r="K475" s="320" t="s">
        <v>55</v>
      </c>
      <c r="L475" s="181">
        <v>0</v>
      </c>
      <c r="M475" s="181">
        <v>0</v>
      </c>
      <c r="N475" s="181">
        <v>0</v>
      </c>
      <c r="O475" s="181">
        <v>0</v>
      </c>
      <c r="P475" s="181">
        <v>0</v>
      </c>
      <c r="Q475" s="181">
        <v>0</v>
      </c>
      <c r="R475" s="181">
        <v>0</v>
      </c>
      <c r="S475" s="181">
        <v>0</v>
      </c>
      <c r="T475" s="181">
        <v>0</v>
      </c>
    </row>
    <row r="476" spans="1:20" ht="42.75" customHeight="1" x14ac:dyDescent="0.2">
      <c r="A476" s="173" t="s">
        <v>376</v>
      </c>
      <c r="B476" s="54" t="s">
        <v>114</v>
      </c>
      <c r="C476" s="55" t="s">
        <v>73</v>
      </c>
      <c r="D476" s="54" t="s">
        <v>76</v>
      </c>
      <c r="E476" s="91" t="s">
        <v>73</v>
      </c>
      <c r="F476" s="59" t="s">
        <v>131</v>
      </c>
      <c r="G476" s="59" t="s">
        <v>131</v>
      </c>
      <c r="H476" s="59" t="s">
        <v>131</v>
      </c>
      <c r="I476" s="59" t="s">
        <v>203</v>
      </c>
      <c r="J476" s="60" t="s">
        <v>367</v>
      </c>
      <c r="K476" s="262"/>
      <c r="L476" s="181">
        <f t="shared" si="278"/>
        <v>28556585.41</v>
      </c>
      <c r="M476" s="181">
        <f t="shared" si="278"/>
        <v>0</v>
      </c>
      <c r="N476" s="181">
        <f t="shared" si="278"/>
        <v>28556585.41</v>
      </c>
      <c r="O476" s="181">
        <f t="shared" si="278"/>
        <v>28556611.510000002</v>
      </c>
      <c r="P476" s="181">
        <f t="shared" si="278"/>
        <v>0</v>
      </c>
      <c r="Q476" s="181">
        <f t="shared" si="278"/>
        <v>28556611.510000002</v>
      </c>
      <c r="R476" s="181">
        <f t="shared" si="278"/>
        <v>0</v>
      </c>
      <c r="S476" s="181">
        <f t="shared" si="278"/>
        <v>0</v>
      </c>
      <c r="T476" s="181">
        <f t="shared" si="278"/>
        <v>0</v>
      </c>
    </row>
    <row r="477" spans="1:20" ht="30.75" customHeight="1" x14ac:dyDescent="0.2">
      <c r="A477" s="177" t="s">
        <v>52</v>
      </c>
      <c r="B477" s="54" t="s">
        <v>114</v>
      </c>
      <c r="C477" s="55" t="s">
        <v>73</v>
      </c>
      <c r="D477" s="54" t="s">
        <v>76</v>
      </c>
      <c r="E477" s="93" t="s">
        <v>73</v>
      </c>
      <c r="F477" s="63" t="s">
        <v>131</v>
      </c>
      <c r="G477" s="59" t="s">
        <v>131</v>
      </c>
      <c r="H477" s="59" t="s">
        <v>131</v>
      </c>
      <c r="I477" s="59" t="s">
        <v>203</v>
      </c>
      <c r="J477" s="60" t="s">
        <v>367</v>
      </c>
      <c r="K477" s="320" t="s">
        <v>53</v>
      </c>
      <c r="L477" s="181">
        <f t="shared" si="278"/>
        <v>28556585.41</v>
      </c>
      <c r="M477" s="181">
        <f t="shared" si="278"/>
        <v>0</v>
      </c>
      <c r="N477" s="181">
        <f t="shared" si="278"/>
        <v>28556585.41</v>
      </c>
      <c r="O477" s="181">
        <f t="shared" si="278"/>
        <v>28556611.510000002</v>
      </c>
      <c r="P477" s="181">
        <f t="shared" si="278"/>
        <v>0</v>
      </c>
      <c r="Q477" s="181">
        <f t="shared" si="278"/>
        <v>28556611.510000002</v>
      </c>
      <c r="R477" s="181">
        <f t="shared" si="278"/>
        <v>0</v>
      </c>
      <c r="S477" s="181">
        <f t="shared" si="278"/>
        <v>0</v>
      </c>
      <c r="T477" s="181">
        <f t="shared" si="278"/>
        <v>0</v>
      </c>
    </row>
    <row r="478" spans="1:20" ht="36.75" customHeight="1" x14ac:dyDescent="0.2">
      <c r="A478" s="177" t="s">
        <v>54</v>
      </c>
      <c r="B478" s="54" t="s">
        <v>114</v>
      </c>
      <c r="C478" s="55" t="s">
        <v>73</v>
      </c>
      <c r="D478" s="54" t="s">
        <v>76</v>
      </c>
      <c r="E478" s="93" t="s">
        <v>73</v>
      </c>
      <c r="F478" s="63" t="s">
        <v>131</v>
      </c>
      <c r="G478" s="59" t="s">
        <v>131</v>
      </c>
      <c r="H478" s="59" t="s">
        <v>131</v>
      </c>
      <c r="I478" s="59" t="s">
        <v>203</v>
      </c>
      <c r="J478" s="60" t="s">
        <v>367</v>
      </c>
      <c r="K478" s="320" t="s">
        <v>55</v>
      </c>
      <c r="L478" s="181">
        <f>28271020.41+285565</f>
        <v>28556585.41</v>
      </c>
      <c r="M478" s="181">
        <v>0</v>
      </c>
      <c r="N478" s="181">
        <f>28271020.41+285565</f>
        <v>28556585.41</v>
      </c>
      <c r="O478" s="181">
        <f>28271046.51+285565</f>
        <v>28556611.510000002</v>
      </c>
      <c r="P478" s="181">
        <v>0</v>
      </c>
      <c r="Q478" s="181">
        <f>P478+O478</f>
        <v>28556611.510000002</v>
      </c>
      <c r="R478" s="181">
        <v>0</v>
      </c>
      <c r="S478" s="181">
        <v>0</v>
      </c>
      <c r="T478" s="181">
        <v>0</v>
      </c>
    </row>
    <row r="479" spans="1:20" ht="16.5" hidden="1" customHeight="1" x14ac:dyDescent="0.2">
      <c r="A479" s="177" t="s">
        <v>158</v>
      </c>
      <c r="B479" s="54" t="s">
        <v>114</v>
      </c>
      <c r="C479" s="55" t="s">
        <v>73</v>
      </c>
      <c r="D479" s="54" t="s">
        <v>72</v>
      </c>
      <c r="E479" s="93"/>
      <c r="F479" s="63"/>
      <c r="G479" s="59"/>
      <c r="H479" s="59"/>
      <c r="I479" s="64"/>
      <c r="J479" s="60"/>
      <c r="K479" s="320"/>
      <c r="L479" s="181">
        <f>L480</f>
        <v>0</v>
      </c>
      <c r="M479" s="181">
        <f>M480</f>
        <v>0</v>
      </c>
      <c r="N479" s="181">
        <f>N480</f>
        <v>0</v>
      </c>
      <c r="O479" s="181">
        <f t="shared" ref="O479:T479" si="280">O480</f>
        <v>0</v>
      </c>
      <c r="P479" s="181">
        <f t="shared" si="280"/>
        <v>0</v>
      </c>
      <c r="Q479" s="181">
        <f t="shared" si="280"/>
        <v>0</v>
      </c>
      <c r="R479" s="181">
        <f t="shared" si="280"/>
        <v>0</v>
      </c>
      <c r="S479" s="181">
        <f t="shared" si="280"/>
        <v>0</v>
      </c>
      <c r="T479" s="181">
        <f t="shared" si="280"/>
        <v>0</v>
      </c>
    </row>
    <row r="480" spans="1:20" ht="38.25" hidden="1" customHeight="1" x14ac:dyDescent="0.2">
      <c r="A480" s="177" t="s">
        <v>315</v>
      </c>
      <c r="B480" s="54" t="s">
        <v>114</v>
      </c>
      <c r="C480" s="54" t="s">
        <v>73</v>
      </c>
      <c r="D480" s="54" t="s">
        <v>72</v>
      </c>
      <c r="E480" s="378" t="s">
        <v>314</v>
      </c>
      <c r="F480" s="64" t="s">
        <v>131</v>
      </c>
      <c r="G480" s="59" t="s">
        <v>131</v>
      </c>
      <c r="H480" s="59" t="s">
        <v>131</v>
      </c>
      <c r="I480" s="64" t="s">
        <v>132</v>
      </c>
      <c r="J480" s="60" t="s">
        <v>131</v>
      </c>
      <c r="K480" s="320"/>
      <c r="L480" s="181">
        <f t="shared" ref="L480:T482" si="281">L481</f>
        <v>0</v>
      </c>
      <c r="M480" s="181">
        <f t="shared" si="281"/>
        <v>0</v>
      </c>
      <c r="N480" s="181">
        <f t="shared" si="281"/>
        <v>0</v>
      </c>
      <c r="O480" s="181">
        <f t="shared" si="281"/>
        <v>0</v>
      </c>
      <c r="P480" s="181">
        <f t="shared" si="281"/>
        <v>0</v>
      </c>
      <c r="Q480" s="181">
        <f t="shared" si="281"/>
        <v>0</v>
      </c>
      <c r="R480" s="181">
        <f t="shared" si="281"/>
        <v>0</v>
      </c>
      <c r="S480" s="181">
        <f t="shared" si="281"/>
        <v>0</v>
      </c>
      <c r="T480" s="181">
        <f t="shared" si="281"/>
        <v>0</v>
      </c>
    </row>
    <row r="481" spans="1:20" hidden="1" x14ac:dyDescent="0.2">
      <c r="A481" s="218" t="s">
        <v>317</v>
      </c>
      <c r="B481" s="54" t="s">
        <v>114</v>
      </c>
      <c r="C481" s="54" t="s">
        <v>73</v>
      </c>
      <c r="D481" s="55" t="s">
        <v>72</v>
      </c>
      <c r="E481" s="63" t="s">
        <v>314</v>
      </c>
      <c r="F481" s="63" t="s">
        <v>131</v>
      </c>
      <c r="G481" s="59" t="s">
        <v>131</v>
      </c>
      <c r="H481" s="59" t="s">
        <v>131</v>
      </c>
      <c r="I481" s="64" t="s">
        <v>316</v>
      </c>
      <c r="J481" s="60" t="s">
        <v>131</v>
      </c>
      <c r="K481" s="320"/>
      <c r="L481" s="181">
        <f t="shared" si="281"/>
        <v>0</v>
      </c>
      <c r="M481" s="181">
        <f t="shared" si="281"/>
        <v>0</v>
      </c>
      <c r="N481" s="181">
        <f t="shared" si="281"/>
        <v>0</v>
      </c>
      <c r="O481" s="181">
        <f t="shared" si="281"/>
        <v>0</v>
      </c>
      <c r="P481" s="181">
        <f t="shared" si="281"/>
        <v>0</v>
      </c>
      <c r="Q481" s="181">
        <f t="shared" si="281"/>
        <v>0</v>
      </c>
      <c r="R481" s="181">
        <f t="shared" si="281"/>
        <v>0</v>
      </c>
      <c r="S481" s="181">
        <f t="shared" si="281"/>
        <v>0</v>
      </c>
      <c r="T481" s="181">
        <f t="shared" si="281"/>
        <v>0</v>
      </c>
    </row>
    <row r="482" spans="1:20" ht="25.5" hidden="1" x14ac:dyDescent="0.2">
      <c r="A482" s="177" t="s">
        <v>52</v>
      </c>
      <c r="B482" s="54" t="s">
        <v>114</v>
      </c>
      <c r="C482" s="54" t="s">
        <v>73</v>
      </c>
      <c r="D482" s="55" t="s">
        <v>72</v>
      </c>
      <c r="E482" s="63" t="s">
        <v>314</v>
      </c>
      <c r="F482" s="63" t="s">
        <v>131</v>
      </c>
      <c r="G482" s="59" t="s">
        <v>131</v>
      </c>
      <c r="H482" s="59" t="s">
        <v>131</v>
      </c>
      <c r="I482" s="64" t="s">
        <v>316</v>
      </c>
      <c r="J482" s="60" t="s">
        <v>131</v>
      </c>
      <c r="K482" s="320" t="s">
        <v>53</v>
      </c>
      <c r="L482" s="181">
        <f t="shared" si="281"/>
        <v>0</v>
      </c>
      <c r="M482" s="181">
        <f t="shared" si="281"/>
        <v>0</v>
      </c>
      <c r="N482" s="181">
        <f t="shared" si="281"/>
        <v>0</v>
      </c>
      <c r="O482" s="181">
        <f t="shared" si="281"/>
        <v>0</v>
      </c>
      <c r="P482" s="181">
        <f t="shared" si="281"/>
        <v>0</v>
      </c>
      <c r="Q482" s="181">
        <f t="shared" si="281"/>
        <v>0</v>
      </c>
      <c r="R482" s="181">
        <f t="shared" si="281"/>
        <v>0</v>
      </c>
      <c r="S482" s="181">
        <f t="shared" si="281"/>
        <v>0</v>
      </c>
      <c r="T482" s="181">
        <f t="shared" si="281"/>
        <v>0</v>
      </c>
    </row>
    <row r="483" spans="1:20" ht="25.5" hidden="1" x14ac:dyDescent="0.2">
      <c r="A483" s="177" t="s">
        <v>54</v>
      </c>
      <c r="B483" s="54" t="s">
        <v>114</v>
      </c>
      <c r="C483" s="54" t="s">
        <v>73</v>
      </c>
      <c r="D483" s="55" t="s">
        <v>72</v>
      </c>
      <c r="E483" s="63" t="s">
        <v>314</v>
      </c>
      <c r="F483" s="63" t="s">
        <v>131</v>
      </c>
      <c r="G483" s="59" t="s">
        <v>131</v>
      </c>
      <c r="H483" s="59" t="s">
        <v>131</v>
      </c>
      <c r="I483" s="64" t="s">
        <v>316</v>
      </c>
      <c r="J483" s="60" t="s">
        <v>131</v>
      </c>
      <c r="K483" s="320" t="s">
        <v>55</v>
      </c>
      <c r="L483" s="181">
        <v>0</v>
      </c>
      <c r="M483" s="181">
        <v>0</v>
      </c>
      <c r="N483" s="181">
        <v>0</v>
      </c>
      <c r="O483" s="181">
        <v>0</v>
      </c>
      <c r="P483" s="181">
        <v>0</v>
      </c>
      <c r="Q483" s="181">
        <v>0</v>
      </c>
      <c r="R483" s="181">
        <v>0</v>
      </c>
      <c r="S483" s="181">
        <v>0</v>
      </c>
      <c r="T483" s="181">
        <v>0</v>
      </c>
    </row>
    <row r="484" spans="1:20" ht="30" customHeight="1" x14ac:dyDescent="0.2">
      <c r="A484" s="177" t="s">
        <v>201</v>
      </c>
      <c r="B484" s="54" t="s">
        <v>114</v>
      </c>
      <c r="C484" s="55" t="s">
        <v>70</v>
      </c>
      <c r="D484" s="54"/>
      <c r="E484" s="93"/>
      <c r="F484" s="63"/>
      <c r="G484" s="59"/>
      <c r="H484" s="59"/>
      <c r="I484" s="64"/>
      <c r="J484" s="60"/>
      <c r="K484" s="320"/>
      <c r="L484" s="181">
        <f t="shared" ref="L484:T488" si="282">L485</f>
        <v>2506402</v>
      </c>
      <c r="M484" s="181">
        <f t="shared" si="282"/>
        <v>0</v>
      </c>
      <c r="N484" s="181">
        <f t="shared" si="282"/>
        <v>2506402</v>
      </c>
      <c r="O484" s="181">
        <f t="shared" si="282"/>
        <v>7738776.9699999997</v>
      </c>
      <c r="P484" s="181">
        <f t="shared" si="282"/>
        <v>0</v>
      </c>
      <c r="Q484" s="181">
        <f t="shared" si="282"/>
        <v>7738776.9699999997</v>
      </c>
      <c r="R484" s="181">
        <f t="shared" si="282"/>
        <v>9119992.4900000002</v>
      </c>
      <c r="S484" s="181">
        <f t="shared" si="282"/>
        <v>0</v>
      </c>
      <c r="T484" s="181">
        <f t="shared" si="282"/>
        <v>9119992.4900000002</v>
      </c>
    </row>
    <row r="485" spans="1:20" x14ac:dyDescent="0.2">
      <c r="A485" s="177" t="s">
        <v>200</v>
      </c>
      <c r="B485" s="54" t="s">
        <v>114</v>
      </c>
      <c r="C485" s="55" t="s">
        <v>70</v>
      </c>
      <c r="D485" s="54" t="s">
        <v>73</v>
      </c>
      <c r="E485" s="93"/>
      <c r="F485" s="63"/>
      <c r="G485" s="59"/>
      <c r="H485" s="59"/>
      <c r="I485" s="64"/>
      <c r="J485" s="60"/>
      <c r="K485" s="320"/>
      <c r="L485" s="181">
        <f t="shared" si="282"/>
        <v>2506402</v>
      </c>
      <c r="M485" s="181">
        <f t="shared" si="282"/>
        <v>0</v>
      </c>
      <c r="N485" s="181">
        <f t="shared" si="282"/>
        <v>2506402</v>
      </c>
      <c r="O485" s="181">
        <f t="shared" si="282"/>
        <v>7738776.9699999997</v>
      </c>
      <c r="P485" s="181">
        <f t="shared" si="282"/>
        <v>0</v>
      </c>
      <c r="Q485" s="181">
        <f t="shared" si="282"/>
        <v>7738776.9699999997</v>
      </c>
      <c r="R485" s="181">
        <f t="shared" si="282"/>
        <v>9119992.4900000002</v>
      </c>
      <c r="S485" s="181">
        <f t="shared" si="282"/>
        <v>0</v>
      </c>
      <c r="T485" s="181">
        <f t="shared" si="282"/>
        <v>9119992.4900000002</v>
      </c>
    </row>
    <row r="486" spans="1:20" ht="25.5" x14ac:dyDescent="0.2">
      <c r="A486" s="177" t="s">
        <v>313</v>
      </c>
      <c r="B486" s="54" t="s">
        <v>114</v>
      </c>
      <c r="C486" s="55" t="s">
        <v>70</v>
      </c>
      <c r="D486" s="54" t="s">
        <v>73</v>
      </c>
      <c r="E486" s="265" t="s">
        <v>116</v>
      </c>
      <c r="F486" s="66" t="s">
        <v>131</v>
      </c>
      <c r="G486" s="65" t="s">
        <v>131</v>
      </c>
      <c r="H486" s="65" t="s">
        <v>131</v>
      </c>
      <c r="I486" s="67" t="s">
        <v>132</v>
      </c>
      <c r="J486" s="60" t="s">
        <v>131</v>
      </c>
      <c r="K486" s="320"/>
      <c r="L486" s="181">
        <f>L487</f>
        <v>2506402</v>
      </c>
      <c r="M486" s="181">
        <f>M487</f>
        <v>0</v>
      </c>
      <c r="N486" s="181">
        <f>N487</f>
        <v>2506402</v>
      </c>
      <c r="O486" s="181">
        <f t="shared" si="282"/>
        <v>7738776.9699999997</v>
      </c>
      <c r="P486" s="181">
        <f t="shared" si="282"/>
        <v>0</v>
      </c>
      <c r="Q486" s="181">
        <f t="shared" si="282"/>
        <v>7738776.9699999997</v>
      </c>
      <c r="R486" s="181">
        <f t="shared" si="282"/>
        <v>9119992.4900000002</v>
      </c>
      <c r="S486" s="181">
        <f t="shared" si="282"/>
        <v>0</v>
      </c>
      <c r="T486" s="181">
        <f t="shared" si="282"/>
        <v>9119992.4900000002</v>
      </c>
    </row>
    <row r="487" spans="1:20" ht="17.25" customHeight="1" x14ac:dyDescent="0.2">
      <c r="A487" s="276" t="s">
        <v>205</v>
      </c>
      <c r="B487" s="54" t="s">
        <v>114</v>
      </c>
      <c r="C487" s="55" t="s">
        <v>70</v>
      </c>
      <c r="D487" s="54" t="s">
        <v>73</v>
      </c>
      <c r="E487" s="265" t="s">
        <v>116</v>
      </c>
      <c r="F487" s="66" t="s">
        <v>131</v>
      </c>
      <c r="G487" s="65" t="s">
        <v>131</v>
      </c>
      <c r="H487" s="65" t="s">
        <v>131</v>
      </c>
      <c r="I487" s="67" t="s">
        <v>204</v>
      </c>
      <c r="J487" s="60" t="s">
        <v>131</v>
      </c>
      <c r="K487" s="320"/>
      <c r="L487" s="181">
        <f t="shared" si="282"/>
        <v>2506402</v>
      </c>
      <c r="M487" s="181">
        <f t="shared" si="282"/>
        <v>0</v>
      </c>
      <c r="N487" s="181">
        <f t="shared" si="282"/>
        <v>2506402</v>
      </c>
      <c r="O487" s="181">
        <f t="shared" si="282"/>
        <v>7738776.9699999997</v>
      </c>
      <c r="P487" s="181">
        <f t="shared" si="282"/>
        <v>0</v>
      </c>
      <c r="Q487" s="181">
        <f t="shared" si="282"/>
        <v>7738776.9699999997</v>
      </c>
      <c r="R487" s="181">
        <f t="shared" si="282"/>
        <v>9119992.4900000002</v>
      </c>
      <c r="S487" s="181">
        <f t="shared" si="282"/>
        <v>0</v>
      </c>
      <c r="T487" s="181">
        <f t="shared" si="282"/>
        <v>9119992.4900000002</v>
      </c>
    </row>
    <row r="488" spans="1:20" ht="25.5" x14ac:dyDescent="0.2">
      <c r="A488" s="218" t="s">
        <v>122</v>
      </c>
      <c r="B488" s="54" t="s">
        <v>114</v>
      </c>
      <c r="C488" s="55" t="s">
        <v>70</v>
      </c>
      <c r="D488" s="54" t="s">
        <v>73</v>
      </c>
      <c r="E488" s="265" t="s">
        <v>116</v>
      </c>
      <c r="F488" s="66" t="s">
        <v>131</v>
      </c>
      <c r="G488" s="65" t="s">
        <v>131</v>
      </c>
      <c r="H488" s="65" t="s">
        <v>131</v>
      </c>
      <c r="I488" s="67" t="s">
        <v>204</v>
      </c>
      <c r="J488" s="60" t="s">
        <v>131</v>
      </c>
      <c r="K488" s="320" t="s">
        <v>53</v>
      </c>
      <c r="L488" s="181">
        <f t="shared" si="282"/>
        <v>2506402</v>
      </c>
      <c r="M488" s="181">
        <f t="shared" si="282"/>
        <v>0</v>
      </c>
      <c r="N488" s="181">
        <f t="shared" si="282"/>
        <v>2506402</v>
      </c>
      <c r="O488" s="181">
        <f t="shared" si="282"/>
        <v>7738776.9699999997</v>
      </c>
      <c r="P488" s="181">
        <f t="shared" si="282"/>
        <v>0</v>
      </c>
      <c r="Q488" s="181">
        <f t="shared" si="282"/>
        <v>7738776.9699999997</v>
      </c>
      <c r="R488" s="181">
        <f t="shared" si="282"/>
        <v>9119992.4900000002</v>
      </c>
      <c r="S488" s="181">
        <f t="shared" si="282"/>
        <v>0</v>
      </c>
      <c r="T488" s="181">
        <f t="shared" si="282"/>
        <v>9119992.4900000002</v>
      </c>
    </row>
    <row r="489" spans="1:20" ht="25.5" x14ac:dyDescent="0.2">
      <c r="A489" s="218" t="s">
        <v>54</v>
      </c>
      <c r="B489" s="54" t="s">
        <v>114</v>
      </c>
      <c r="C489" s="55" t="s">
        <v>70</v>
      </c>
      <c r="D489" s="54" t="s">
        <v>73</v>
      </c>
      <c r="E489" s="265" t="s">
        <v>116</v>
      </c>
      <c r="F489" s="66" t="s">
        <v>131</v>
      </c>
      <c r="G489" s="65" t="s">
        <v>131</v>
      </c>
      <c r="H489" s="65" t="s">
        <v>131</v>
      </c>
      <c r="I489" s="67" t="s">
        <v>204</v>
      </c>
      <c r="J489" s="60" t="s">
        <v>131</v>
      </c>
      <c r="K489" s="320" t="s">
        <v>55</v>
      </c>
      <c r="L489" s="181">
        <v>2506402</v>
      </c>
      <c r="M489" s="181">
        <v>0</v>
      </c>
      <c r="N489" s="181">
        <v>2506402</v>
      </c>
      <c r="O489" s="181">
        <f>7738776.97</f>
        <v>7738776.9699999997</v>
      </c>
      <c r="P489" s="181">
        <v>0</v>
      </c>
      <c r="Q489" s="181">
        <f>7738776.97</f>
        <v>7738776.9699999997</v>
      </c>
      <c r="R489" s="181">
        <f>9119992.49</f>
        <v>9119992.4900000002</v>
      </c>
      <c r="S489" s="181">
        <v>0</v>
      </c>
      <c r="T489" s="181">
        <f>9119992.49</f>
        <v>9119992.4900000002</v>
      </c>
    </row>
    <row r="490" spans="1:20" ht="9" customHeight="1" x14ac:dyDescent="0.2">
      <c r="A490" s="195"/>
      <c r="B490" s="109"/>
      <c r="C490" s="108"/>
      <c r="D490" s="334"/>
      <c r="E490" s="94"/>
      <c r="F490" s="95"/>
      <c r="G490" s="81"/>
      <c r="H490" s="81"/>
      <c r="I490" s="82"/>
      <c r="J490" s="83"/>
      <c r="K490" s="251"/>
      <c r="L490" s="278"/>
      <c r="M490" s="278"/>
      <c r="N490" s="278"/>
      <c r="O490" s="278"/>
      <c r="P490" s="278"/>
      <c r="Q490" s="278"/>
      <c r="R490" s="278"/>
      <c r="S490" s="278"/>
      <c r="T490" s="278"/>
    </row>
    <row r="491" spans="1:20" s="89" customFormat="1" ht="25.5" x14ac:dyDescent="0.2">
      <c r="A491" s="345" t="s">
        <v>302</v>
      </c>
      <c r="B491" s="54" t="s">
        <v>115</v>
      </c>
      <c r="C491" s="116"/>
      <c r="D491" s="54"/>
      <c r="E491" s="121"/>
      <c r="F491" s="117"/>
      <c r="G491" s="88"/>
      <c r="H491" s="88"/>
      <c r="I491" s="117"/>
      <c r="J491" s="118"/>
      <c r="K491" s="358"/>
      <c r="L491" s="366">
        <f t="shared" ref="L491:T491" si="283">L519+L500+L492</f>
        <v>218615085.10999998</v>
      </c>
      <c r="M491" s="366">
        <f t="shared" si="283"/>
        <v>0</v>
      </c>
      <c r="N491" s="366">
        <f t="shared" si="283"/>
        <v>218615085.10999998</v>
      </c>
      <c r="O491" s="366">
        <f t="shared" si="283"/>
        <v>219138489.02000001</v>
      </c>
      <c r="P491" s="366">
        <f t="shared" si="283"/>
        <v>0</v>
      </c>
      <c r="Q491" s="366">
        <f t="shared" si="283"/>
        <v>219138489.02000001</v>
      </c>
      <c r="R491" s="366">
        <f t="shared" si="283"/>
        <v>219077304.66</v>
      </c>
      <c r="S491" s="366">
        <f t="shared" si="283"/>
        <v>0</v>
      </c>
      <c r="T491" s="366">
        <f t="shared" si="283"/>
        <v>219077304.66</v>
      </c>
    </row>
    <row r="492" spans="1:20" s="89" customFormat="1" x14ac:dyDescent="0.2">
      <c r="A492" s="173" t="s">
        <v>87</v>
      </c>
      <c r="B492" s="54" t="s">
        <v>115</v>
      </c>
      <c r="C492" s="55" t="s">
        <v>71</v>
      </c>
      <c r="D492" s="54"/>
      <c r="E492" s="70"/>
      <c r="F492" s="72"/>
      <c r="G492" s="59"/>
      <c r="H492" s="59"/>
      <c r="I492" s="72"/>
      <c r="J492" s="60"/>
      <c r="K492" s="320"/>
      <c r="L492" s="188">
        <f t="shared" ref="L492:T494" si="284">L493</f>
        <v>0</v>
      </c>
      <c r="M492" s="188">
        <f t="shared" si="284"/>
        <v>0</v>
      </c>
      <c r="N492" s="188">
        <f t="shared" si="284"/>
        <v>0</v>
      </c>
      <c r="O492" s="188">
        <f t="shared" si="284"/>
        <v>220000</v>
      </c>
      <c r="P492" s="188">
        <f t="shared" si="284"/>
        <v>0</v>
      </c>
      <c r="Q492" s="188">
        <f t="shared" si="284"/>
        <v>220000</v>
      </c>
      <c r="R492" s="188">
        <f t="shared" si="284"/>
        <v>400000</v>
      </c>
      <c r="S492" s="188">
        <f t="shared" si="284"/>
        <v>0</v>
      </c>
      <c r="T492" s="188">
        <f t="shared" si="284"/>
        <v>400000</v>
      </c>
    </row>
    <row r="493" spans="1:20" s="89" customFormat="1" x14ac:dyDescent="0.2">
      <c r="A493" s="173" t="s">
        <v>94</v>
      </c>
      <c r="B493" s="54" t="s">
        <v>115</v>
      </c>
      <c r="C493" s="55" t="s">
        <v>71</v>
      </c>
      <c r="D493" s="54" t="s">
        <v>100</v>
      </c>
      <c r="E493" s="70"/>
      <c r="F493" s="72"/>
      <c r="G493" s="59"/>
      <c r="H493" s="59"/>
      <c r="I493" s="72"/>
      <c r="J493" s="60"/>
      <c r="K493" s="320"/>
      <c r="L493" s="188">
        <f t="shared" si="284"/>
        <v>0</v>
      </c>
      <c r="M493" s="188">
        <f t="shared" si="284"/>
        <v>0</v>
      </c>
      <c r="N493" s="188">
        <f t="shared" si="284"/>
        <v>0</v>
      </c>
      <c r="O493" s="188">
        <f t="shared" si="284"/>
        <v>220000</v>
      </c>
      <c r="P493" s="188">
        <f t="shared" si="284"/>
        <v>0</v>
      </c>
      <c r="Q493" s="188">
        <f t="shared" si="284"/>
        <v>220000</v>
      </c>
      <c r="R493" s="188">
        <f t="shared" si="284"/>
        <v>400000</v>
      </c>
      <c r="S493" s="188">
        <f t="shared" si="284"/>
        <v>0</v>
      </c>
      <c r="T493" s="188">
        <f t="shared" si="284"/>
        <v>400000</v>
      </c>
    </row>
    <row r="494" spans="1:20" s="89" customFormat="1" ht="25.5" x14ac:dyDescent="0.2">
      <c r="A494" s="177" t="s">
        <v>325</v>
      </c>
      <c r="B494" s="54" t="s">
        <v>115</v>
      </c>
      <c r="C494" s="55" t="s">
        <v>71</v>
      </c>
      <c r="D494" s="54" t="s">
        <v>100</v>
      </c>
      <c r="E494" s="70" t="s">
        <v>324</v>
      </c>
      <c r="F494" s="72" t="s">
        <v>131</v>
      </c>
      <c r="G494" s="59" t="s">
        <v>131</v>
      </c>
      <c r="H494" s="59" t="s">
        <v>131</v>
      </c>
      <c r="I494" s="72" t="s">
        <v>132</v>
      </c>
      <c r="J494" s="60" t="s">
        <v>131</v>
      </c>
      <c r="K494" s="320"/>
      <c r="L494" s="188">
        <f t="shared" ref="L494:N496" si="285">L495</f>
        <v>0</v>
      </c>
      <c r="M494" s="188">
        <f t="shared" si="285"/>
        <v>0</v>
      </c>
      <c r="N494" s="188">
        <f t="shared" si="285"/>
        <v>0</v>
      </c>
      <c r="O494" s="188">
        <f t="shared" si="284"/>
        <v>220000</v>
      </c>
      <c r="P494" s="188">
        <f t="shared" si="284"/>
        <v>0</v>
      </c>
      <c r="Q494" s="188">
        <f t="shared" si="284"/>
        <v>220000</v>
      </c>
      <c r="R494" s="188">
        <f t="shared" si="284"/>
        <v>400000</v>
      </c>
      <c r="S494" s="188">
        <f t="shared" si="284"/>
        <v>0</v>
      </c>
      <c r="T494" s="188">
        <f t="shared" si="284"/>
        <v>400000</v>
      </c>
    </row>
    <row r="495" spans="1:20" s="89" customFormat="1" ht="21.75" customHeight="1" x14ac:dyDescent="0.2">
      <c r="A495" s="177" t="s">
        <v>172</v>
      </c>
      <c r="B495" s="54" t="s">
        <v>115</v>
      </c>
      <c r="C495" s="55" t="s">
        <v>71</v>
      </c>
      <c r="D495" s="54" t="s">
        <v>100</v>
      </c>
      <c r="E495" s="70" t="s">
        <v>324</v>
      </c>
      <c r="F495" s="72" t="s">
        <v>131</v>
      </c>
      <c r="G495" s="59" t="s">
        <v>131</v>
      </c>
      <c r="H495" s="59" t="s">
        <v>131</v>
      </c>
      <c r="I495" s="72" t="s">
        <v>12</v>
      </c>
      <c r="J495" s="60" t="s">
        <v>131</v>
      </c>
      <c r="K495" s="320"/>
      <c r="L495" s="188">
        <f t="shared" si="285"/>
        <v>0</v>
      </c>
      <c r="M495" s="188">
        <f t="shared" si="285"/>
        <v>0</v>
      </c>
      <c r="N495" s="188">
        <f t="shared" si="285"/>
        <v>0</v>
      </c>
      <c r="O495" s="188">
        <f t="shared" ref="O495:R495" si="286">O496+O498</f>
        <v>220000</v>
      </c>
      <c r="P495" s="188">
        <f t="shared" ref="P495:Q495" si="287">P496+P498</f>
        <v>0</v>
      </c>
      <c r="Q495" s="188">
        <f t="shared" si="287"/>
        <v>220000</v>
      </c>
      <c r="R495" s="189">
        <f t="shared" si="286"/>
        <v>400000</v>
      </c>
      <c r="S495" s="189">
        <f t="shared" ref="S495:T495" si="288">S496+S498</f>
        <v>0</v>
      </c>
      <c r="T495" s="189">
        <f t="shared" si="288"/>
        <v>400000</v>
      </c>
    </row>
    <row r="496" spans="1:20" s="89" customFormat="1" ht="25.5" x14ac:dyDescent="0.2">
      <c r="A496" s="177" t="s">
        <v>52</v>
      </c>
      <c r="B496" s="54" t="s">
        <v>115</v>
      </c>
      <c r="C496" s="55" t="s">
        <v>71</v>
      </c>
      <c r="D496" s="54" t="s">
        <v>100</v>
      </c>
      <c r="E496" s="70" t="s">
        <v>324</v>
      </c>
      <c r="F496" s="72" t="s">
        <v>131</v>
      </c>
      <c r="G496" s="59" t="s">
        <v>131</v>
      </c>
      <c r="H496" s="59" t="s">
        <v>131</v>
      </c>
      <c r="I496" s="72" t="s">
        <v>12</v>
      </c>
      <c r="J496" s="60" t="s">
        <v>131</v>
      </c>
      <c r="K496" s="320" t="s">
        <v>53</v>
      </c>
      <c r="L496" s="188">
        <f t="shared" si="285"/>
        <v>0</v>
      </c>
      <c r="M496" s="188">
        <f t="shared" si="285"/>
        <v>0</v>
      </c>
      <c r="N496" s="188">
        <f t="shared" si="285"/>
        <v>0</v>
      </c>
      <c r="O496" s="188">
        <f t="shared" ref="O496:T496" si="289">O497</f>
        <v>220000</v>
      </c>
      <c r="P496" s="188">
        <f t="shared" si="289"/>
        <v>0</v>
      </c>
      <c r="Q496" s="188">
        <f t="shared" si="289"/>
        <v>220000</v>
      </c>
      <c r="R496" s="188">
        <f t="shared" si="289"/>
        <v>400000</v>
      </c>
      <c r="S496" s="188">
        <f t="shared" si="289"/>
        <v>0</v>
      </c>
      <c r="T496" s="188">
        <f t="shared" si="289"/>
        <v>400000</v>
      </c>
    </row>
    <row r="497" spans="1:20" s="89" customFormat="1" ht="25.5" x14ac:dyDescent="0.2">
      <c r="A497" s="177" t="s">
        <v>54</v>
      </c>
      <c r="B497" s="54" t="s">
        <v>115</v>
      </c>
      <c r="C497" s="55" t="s">
        <v>71</v>
      </c>
      <c r="D497" s="54" t="s">
        <v>100</v>
      </c>
      <c r="E497" s="70" t="s">
        <v>324</v>
      </c>
      <c r="F497" s="72" t="s">
        <v>131</v>
      </c>
      <c r="G497" s="59" t="s">
        <v>131</v>
      </c>
      <c r="H497" s="59" t="s">
        <v>131</v>
      </c>
      <c r="I497" s="72" t="s">
        <v>12</v>
      </c>
      <c r="J497" s="60" t="s">
        <v>131</v>
      </c>
      <c r="K497" s="320" t="s">
        <v>55</v>
      </c>
      <c r="L497" s="188">
        <v>0</v>
      </c>
      <c r="M497" s="188">
        <v>0</v>
      </c>
      <c r="N497" s="188">
        <v>0</v>
      </c>
      <c r="O497" s="188">
        <v>220000</v>
      </c>
      <c r="P497" s="188">
        <v>0</v>
      </c>
      <c r="Q497" s="188">
        <v>220000</v>
      </c>
      <c r="R497" s="188">
        <v>400000</v>
      </c>
      <c r="S497" s="188">
        <v>0</v>
      </c>
      <c r="T497" s="188">
        <v>400000</v>
      </c>
    </row>
    <row r="498" spans="1:20" s="89" customFormat="1" ht="25.5" hidden="1" x14ac:dyDescent="0.2">
      <c r="A498" s="177" t="s">
        <v>21</v>
      </c>
      <c r="B498" s="54" t="s">
        <v>115</v>
      </c>
      <c r="C498" s="55" t="s">
        <v>71</v>
      </c>
      <c r="D498" s="54" t="s">
        <v>100</v>
      </c>
      <c r="E498" s="70" t="s">
        <v>324</v>
      </c>
      <c r="F498" s="72" t="s">
        <v>131</v>
      </c>
      <c r="G498" s="59" t="s">
        <v>131</v>
      </c>
      <c r="H498" s="59" t="s">
        <v>131</v>
      </c>
      <c r="I498" s="72" t="s">
        <v>12</v>
      </c>
      <c r="J498" s="60" t="s">
        <v>131</v>
      </c>
      <c r="K498" s="320" t="s">
        <v>144</v>
      </c>
      <c r="L498" s="188">
        <f t="shared" ref="L498:T498" si="290">L499</f>
        <v>0</v>
      </c>
      <c r="M498" s="188">
        <f t="shared" si="290"/>
        <v>0</v>
      </c>
      <c r="N498" s="188">
        <f t="shared" si="290"/>
        <v>0</v>
      </c>
      <c r="O498" s="188">
        <f t="shared" si="290"/>
        <v>0</v>
      </c>
      <c r="P498" s="188">
        <f t="shared" si="290"/>
        <v>0</v>
      </c>
      <c r="Q498" s="188">
        <f t="shared" si="290"/>
        <v>0</v>
      </c>
      <c r="R498" s="188">
        <f t="shared" si="290"/>
        <v>0</v>
      </c>
      <c r="S498" s="188">
        <f t="shared" si="290"/>
        <v>0</v>
      </c>
      <c r="T498" s="188">
        <f t="shared" si="290"/>
        <v>0</v>
      </c>
    </row>
    <row r="499" spans="1:20" s="89" customFormat="1" hidden="1" x14ac:dyDescent="0.2">
      <c r="A499" s="177" t="s">
        <v>22</v>
      </c>
      <c r="B499" s="54" t="s">
        <v>115</v>
      </c>
      <c r="C499" s="55" t="s">
        <v>71</v>
      </c>
      <c r="D499" s="54" t="s">
        <v>100</v>
      </c>
      <c r="E499" s="70" t="s">
        <v>324</v>
      </c>
      <c r="F499" s="72" t="s">
        <v>131</v>
      </c>
      <c r="G499" s="59" t="s">
        <v>131</v>
      </c>
      <c r="H499" s="59" t="s">
        <v>131</v>
      </c>
      <c r="I499" s="72" t="s">
        <v>12</v>
      </c>
      <c r="J499" s="60" t="s">
        <v>131</v>
      </c>
      <c r="K499" s="320" t="s">
        <v>23</v>
      </c>
      <c r="L499" s="188">
        <v>0</v>
      </c>
      <c r="M499" s="188">
        <v>0</v>
      </c>
      <c r="N499" s="188">
        <v>0</v>
      </c>
      <c r="O499" s="188">
        <v>0</v>
      </c>
      <c r="P499" s="188">
        <v>0</v>
      </c>
      <c r="Q499" s="188">
        <v>0</v>
      </c>
      <c r="R499" s="188">
        <v>0</v>
      </c>
      <c r="S499" s="188">
        <v>0</v>
      </c>
      <c r="T499" s="188">
        <v>0</v>
      </c>
    </row>
    <row r="500" spans="1:20" s="89" customFormat="1" x14ac:dyDescent="0.2">
      <c r="A500" s="173" t="s">
        <v>78</v>
      </c>
      <c r="B500" s="54" t="s">
        <v>115</v>
      </c>
      <c r="C500" s="55" t="s">
        <v>74</v>
      </c>
      <c r="D500" s="54"/>
      <c r="E500" s="70"/>
      <c r="F500" s="72"/>
      <c r="G500" s="59"/>
      <c r="H500" s="59"/>
      <c r="I500" s="72"/>
      <c r="J500" s="60"/>
      <c r="K500" s="320"/>
      <c r="L500" s="188">
        <f t="shared" ref="L500:T500" si="291">L513+L501</f>
        <v>18027300</v>
      </c>
      <c r="M500" s="188">
        <f t="shared" si="291"/>
        <v>0</v>
      </c>
      <c r="N500" s="188">
        <f t="shared" si="291"/>
        <v>18027300</v>
      </c>
      <c r="O500" s="188">
        <f t="shared" si="291"/>
        <v>18327300</v>
      </c>
      <c r="P500" s="188">
        <f t="shared" si="291"/>
        <v>0</v>
      </c>
      <c r="Q500" s="188">
        <f t="shared" si="291"/>
        <v>18327300</v>
      </c>
      <c r="R500" s="188">
        <f t="shared" si="291"/>
        <v>18327300</v>
      </c>
      <c r="S500" s="188">
        <f t="shared" si="291"/>
        <v>0</v>
      </c>
      <c r="T500" s="188">
        <f t="shared" si="291"/>
        <v>18327300</v>
      </c>
    </row>
    <row r="501" spans="1:20" s="89" customFormat="1" x14ac:dyDescent="0.2">
      <c r="A501" s="177" t="s">
        <v>176</v>
      </c>
      <c r="B501" s="54" t="s">
        <v>115</v>
      </c>
      <c r="C501" s="55" t="s">
        <v>74</v>
      </c>
      <c r="D501" s="54" t="s">
        <v>72</v>
      </c>
      <c r="E501" s="70"/>
      <c r="F501" s="72"/>
      <c r="G501" s="59"/>
      <c r="H501" s="59"/>
      <c r="I501" s="72"/>
      <c r="J501" s="60"/>
      <c r="K501" s="320"/>
      <c r="L501" s="188">
        <f t="shared" ref="L501:T502" si="292">L502</f>
        <v>18027300</v>
      </c>
      <c r="M501" s="188">
        <f t="shared" si="292"/>
        <v>0</v>
      </c>
      <c r="N501" s="188">
        <f t="shared" si="292"/>
        <v>18027300</v>
      </c>
      <c r="O501" s="188">
        <f t="shared" si="292"/>
        <v>18027300</v>
      </c>
      <c r="P501" s="188">
        <f t="shared" si="292"/>
        <v>0</v>
      </c>
      <c r="Q501" s="188">
        <f t="shared" si="292"/>
        <v>18027300</v>
      </c>
      <c r="R501" s="188">
        <f t="shared" si="292"/>
        <v>18027300</v>
      </c>
      <c r="S501" s="188">
        <f t="shared" si="292"/>
        <v>0</v>
      </c>
      <c r="T501" s="188">
        <f t="shared" si="292"/>
        <v>18027300</v>
      </c>
    </row>
    <row r="502" spans="1:20" s="89" customFormat="1" ht="25.5" x14ac:dyDescent="0.2">
      <c r="A502" s="177" t="s">
        <v>319</v>
      </c>
      <c r="B502" s="54" t="s">
        <v>115</v>
      </c>
      <c r="C502" s="55" t="s">
        <v>74</v>
      </c>
      <c r="D502" s="54" t="s">
        <v>72</v>
      </c>
      <c r="E502" s="70" t="s">
        <v>69</v>
      </c>
      <c r="F502" s="72" t="s">
        <v>131</v>
      </c>
      <c r="G502" s="59" t="s">
        <v>131</v>
      </c>
      <c r="H502" s="59" t="s">
        <v>131</v>
      </c>
      <c r="I502" s="72" t="s">
        <v>132</v>
      </c>
      <c r="J502" s="60" t="s">
        <v>131</v>
      </c>
      <c r="K502" s="320"/>
      <c r="L502" s="188">
        <f t="shared" si="292"/>
        <v>18027300</v>
      </c>
      <c r="M502" s="188">
        <f t="shared" si="292"/>
        <v>0</v>
      </c>
      <c r="N502" s="188">
        <f t="shared" si="292"/>
        <v>18027300</v>
      </c>
      <c r="O502" s="188">
        <f t="shared" si="292"/>
        <v>18027300</v>
      </c>
      <c r="P502" s="188">
        <f t="shared" si="292"/>
        <v>0</v>
      </c>
      <c r="Q502" s="188">
        <f t="shared" si="292"/>
        <v>18027300</v>
      </c>
      <c r="R502" s="188">
        <f t="shared" si="292"/>
        <v>18027300</v>
      </c>
      <c r="S502" s="188">
        <f t="shared" si="292"/>
        <v>0</v>
      </c>
      <c r="T502" s="188">
        <f t="shared" si="292"/>
        <v>18027300</v>
      </c>
    </row>
    <row r="503" spans="1:20" s="89" customFormat="1" ht="25.5" x14ac:dyDescent="0.2">
      <c r="A503" s="190" t="s">
        <v>321</v>
      </c>
      <c r="B503" s="54" t="s">
        <v>115</v>
      </c>
      <c r="C503" s="55" t="s">
        <v>74</v>
      </c>
      <c r="D503" s="54" t="s">
        <v>72</v>
      </c>
      <c r="E503" s="70" t="s">
        <v>69</v>
      </c>
      <c r="F503" s="72" t="s">
        <v>133</v>
      </c>
      <c r="G503" s="59" t="s">
        <v>131</v>
      </c>
      <c r="H503" s="59" t="s">
        <v>131</v>
      </c>
      <c r="I503" s="72" t="s">
        <v>132</v>
      </c>
      <c r="J503" s="60" t="s">
        <v>131</v>
      </c>
      <c r="K503" s="320"/>
      <c r="L503" s="188">
        <f>L507+L504+L510</f>
        <v>18027300</v>
      </c>
      <c r="M503" s="188">
        <f>M507+M504+M510</f>
        <v>0</v>
      </c>
      <c r="N503" s="188">
        <f>N507+N504+N510</f>
        <v>18027300</v>
      </c>
      <c r="O503" s="188">
        <f t="shared" ref="O503:R503" si="293">O507+O504+O510</f>
        <v>18027300</v>
      </c>
      <c r="P503" s="188">
        <f t="shared" ref="P503:Q503" si="294">P507+P504+P510</f>
        <v>0</v>
      </c>
      <c r="Q503" s="188">
        <f t="shared" si="294"/>
        <v>18027300</v>
      </c>
      <c r="R503" s="188">
        <f t="shared" si="293"/>
        <v>18027300</v>
      </c>
      <c r="S503" s="188">
        <f t="shared" ref="S503:T503" si="295">S507+S504+S510</f>
        <v>0</v>
      </c>
      <c r="T503" s="188">
        <f t="shared" si="295"/>
        <v>18027300</v>
      </c>
    </row>
    <row r="504" spans="1:20" s="89" customFormat="1" hidden="1" x14ac:dyDescent="0.2">
      <c r="A504" s="177" t="s">
        <v>10</v>
      </c>
      <c r="B504" s="54" t="s">
        <v>115</v>
      </c>
      <c r="C504" s="55" t="s">
        <v>74</v>
      </c>
      <c r="D504" s="54" t="s">
        <v>72</v>
      </c>
      <c r="E504" s="92" t="s">
        <v>69</v>
      </c>
      <c r="F504" s="74" t="s">
        <v>133</v>
      </c>
      <c r="G504" s="59" t="s">
        <v>131</v>
      </c>
      <c r="H504" s="59" t="s">
        <v>131</v>
      </c>
      <c r="I504" s="74" t="s">
        <v>12</v>
      </c>
      <c r="J504" s="60" t="s">
        <v>131</v>
      </c>
      <c r="K504" s="320"/>
      <c r="L504" s="188">
        <f t="shared" ref="L504:T505" si="296">L505</f>
        <v>0</v>
      </c>
      <c r="M504" s="188">
        <f t="shared" si="296"/>
        <v>0</v>
      </c>
      <c r="N504" s="188">
        <f t="shared" si="296"/>
        <v>0</v>
      </c>
      <c r="O504" s="188">
        <f t="shared" si="296"/>
        <v>0</v>
      </c>
      <c r="P504" s="188">
        <f t="shared" si="296"/>
        <v>0</v>
      </c>
      <c r="Q504" s="188">
        <f t="shared" si="296"/>
        <v>0</v>
      </c>
      <c r="R504" s="188">
        <f t="shared" si="296"/>
        <v>0</v>
      </c>
      <c r="S504" s="188">
        <f t="shared" si="296"/>
        <v>0</v>
      </c>
      <c r="T504" s="188">
        <f t="shared" si="296"/>
        <v>0</v>
      </c>
    </row>
    <row r="505" spans="1:20" s="89" customFormat="1" ht="25.5" hidden="1" x14ac:dyDescent="0.2">
      <c r="A505" s="177" t="s">
        <v>21</v>
      </c>
      <c r="B505" s="54" t="s">
        <v>115</v>
      </c>
      <c r="C505" s="55" t="s">
        <v>74</v>
      </c>
      <c r="D505" s="54" t="s">
        <v>72</v>
      </c>
      <c r="E505" s="91" t="s">
        <v>69</v>
      </c>
      <c r="F505" s="59" t="s">
        <v>133</v>
      </c>
      <c r="G505" s="59" t="s">
        <v>131</v>
      </c>
      <c r="H505" s="59" t="s">
        <v>131</v>
      </c>
      <c r="I505" s="74" t="s">
        <v>12</v>
      </c>
      <c r="J505" s="60" t="s">
        <v>131</v>
      </c>
      <c r="K505" s="320">
        <v>600</v>
      </c>
      <c r="L505" s="188">
        <f t="shared" si="296"/>
        <v>0</v>
      </c>
      <c r="M505" s="188">
        <f t="shared" si="296"/>
        <v>0</v>
      </c>
      <c r="N505" s="188">
        <f t="shared" si="296"/>
        <v>0</v>
      </c>
      <c r="O505" s="188">
        <f t="shared" si="296"/>
        <v>0</v>
      </c>
      <c r="P505" s="188">
        <f t="shared" si="296"/>
        <v>0</v>
      </c>
      <c r="Q505" s="188">
        <f t="shared" si="296"/>
        <v>0</v>
      </c>
      <c r="R505" s="188">
        <f t="shared" si="296"/>
        <v>0</v>
      </c>
      <c r="S505" s="188">
        <f t="shared" si="296"/>
        <v>0</v>
      </c>
      <c r="T505" s="188">
        <f t="shared" si="296"/>
        <v>0</v>
      </c>
    </row>
    <row r="506" spans="1:20" s="89" customFormat="1" hidden="1" x14ac:dyDescent="0.2">
      <c r="A506" s="177" t="s">
        <v>22</v>
      </c>
      <c r="B506" s="55" t="s">
        <v>115</v>
      </c>
      <c r="C506" s="55" t="s">
        <v>74</v>
      </c>
      <c r="D506" s="54" t="s">
        <v>72</v>
      </c>
      <c r="E506" s="91" t="s">
        <v>69</v>
      </c>
      <c r="F506" s="59" t="s">
        <v>133</v>
      </c>
      <c r="G506" s="59" t="s">
        <v>131</v>
      </c>
      <c r="H506" s="59" t="s">
        <v>131</v>
      </c>
      <c r="I506" s="59" t="s">
        <v>12</v>
      </c>
      <c r="J506" s="60" t="s">
        <v>131</v>
      </c>
      <c r="K506" s="320" t="s">
        <v>23</v>
      </c>
      <c r="L506" s="188">
        <v>0</v>
      </c>
      <c r="M506" s="188">
        <v>0</v>
      </c>
      <c r="N506" s="188">
        <v>0</v>
      </c>
      <c r="O506" s="188">
        <v>0</v>
      </c>
      <c r="P506" s="188">
        <v>0</v>
      </c>
      <c r="Q506" s="188">
        <v>0</v>
      </c>
      <c r="R506" s="188">
        <v>0</v>
      </c>
      <c r="S506" s="188">
        <v>0</v>
      </c>
      <c r="T506" s="188">
        <v>0</v>
      </c>
    </row>
    <row r="507" spans="1:20" s="89" customFormat="1" ht="25.5" x14ac:dyDescent="0.2">
      <c r="A507" s="177" t="s">
        <v>145</v>
      </c>
      <c r="B507" s="55" t="s">
        <v>115</v>
      </c>
      <c r="C507" s="55" t="s">
        <v>74</v>
      </c>
      <c r="D507" s="54" t="s">
        <v>72</v>
      </c>
      <c r="E507" s="91" t="s">
        <v>69</v>
      </c>
      <c r="F507" s="63" t="s">
        <v>133</v>
      </c>
      <c r="G507" s="59" t="s">
        <v>131</v>
      </c>
      <c r="H507" s="59" t="s">
        <v>131</v>
      </c>
      <c r="I507" s="64" t="s">
        <v>146</v>
      </c>
      <c r="J507" s="60" t="s">
        <v>131</v>
      </c>
      <c r="K507" s="320"/>
      <c r="L507" s="188">
        <f t="shared" ref="L507:T508" si="297">L508</f>
        <v>17227300</v>
      </c>
      <c r="M507" s="188">
        <f t="shared" si="297"/>
        <v>0</v>
      </c>
      <c r="N507" s="188">
        <f t="shared" si="297"/>
        <v>17227300</v>
      </c>
      <c r="O507" s="188">
        <f t="shared" si="297"/>
        <v>17227300</v>
      </c>
      <c r="P507" s="188">
        <f t="shared" si="297"/>
        <v>0</v>
      </c>
      <c r="Q507" s="188">
        <f t="shared" si="297"/>
        <v>17227300</v>
      </c>
      <c r="R507" s="188">
        <f t="shared" si="297"/>
        <v>17227300</v>
      </c>
      <c r="S507" s="188">
        <f t="shared" si="297"/>
        <v>0</v>
      </c>
      <c r="T507" s="188">
        <f t="shared" si="297"/>
        <v>17227300</v>
      </c>
    </row>
    <row r="508" spans="1:20" s="89" customFormat="1" ht="25.5" x14ac:dyDescent="0.2">
      <c r="A508" s="177" t="s">
        <v>21</v>
      </c>
      <c r="B508" s="55" t="s">
        <v>115</v>
      </c>
      <c r="C508" s="55" t="s">
        <v>74</v>
      </c>
      <c r="D508" s="54" t="s">
        <v>72</v>
      </c>
      <c r="E508" s="91" t="s">
        <v>69</v>
      </c>
      <c r="F508" s="63" t="s">
        <v>133</v>
      </c>
      <c r="G508" s="59" t="s">
        <v>131</v>
      </c>
      <c r="H508" s="59" t="s">
        <v>131</v>
      </c>
      <c r="I508" s="64" t="s">
        <v>146</v>
      </c>
      <c r="J508" s="60" t="s">
        <v>131</v>
      </c>
      <c r="K508" s="174">
        <v>600</v>
      </c>
      <c r="L508" s="188">
        <f t="shared" si="297"/>
        <v>17227300</v>
      </c>
      <c r="M508" s="188">
        <f t="shared" si="297"/>
        <v>0</v>
      </c>
      <c r="N508" s="188">
        <f t="shared" si="297"/>
        <v>17227300</v>
      </c>
      <c r="O508" s="188">
        <f t="shared" si="297"/>
        <v>17227300</v>
      </c>
      <c r="P508" s="188">
        <f t="shared" si="297"/>
        <v>0</v>
      </c>
      <c r="Q508" s="188">
        <f t="shared" si="297"/>
        <v>17227300</v>
      </c>
      <c r="R508" s="188">
        <f t="shared" si="297"/>
        <v>17227300</v>
      </c>
      <c r="S508" s="188">
        <f t="shared" si="297"/>
        <v>0</v>
      </c>
      <c r="T508" s="188">
        <f t="shared" si="297"/>
        <v>17227300</v>
      </c>
    </row>
    <row r="509" spans="1:20" s="89" customFormat="1" x14ac:dyDescent="0.2">
      <c r="A509" s="177" t="s">
        <v>22</v>
      </c>
      <c r="B509" s="55" t="s">
        <v>115</v>
      </c>
      <c r="C509" s="55" t="s">
        <v>74</v>
      </c>
      <c r="D509" s="54" t="s">
        <v>72</v>
      </c>
      <c r="E509" s="91" t="s">
        <v>69</v>
      </c>
      <c r="F509" s="63" t="s">
        <v>133</v>
      </c>
      <c r="G509" s="59" t="s">
        <v>131</v>
      </c>
      <c r="H509" s="59" t="s">
        <v>131</v>
      </c>
      <c r="I509" s="64" t="s">
        <v>146</v>
      </c>
      <c r="J509" s="60" t="s">
        <v>131</v>
      </c>
      <c r="K509" s="174" t="s">
        <v>23</v>
      </c>
      <c r="L509" s="188">
        <v>17227300</v>
      </c>
      <c r="M509" s="188">
        <v>0</v>
      </c>
      <c r="N509" s="188">
        <v>17227300</v>
      </c>
      <c r="O509" s="188">
        <v>17227300</v>
      </c>
      <c r="P509" s="188">
        <v>0</v>
      </c>
      <c r="Q509" s="188">
        <v>17227300</v>
      </c>
      <c r="R509" s="188">
        <v>17227300</v>
      </c>
      <c r="S509" s="188">
        <v>0</v>
      </c>
      <c r="T509" s="188">
        <v>17227300</v>
      </c>
    </row>
    <row r="510" spans="1:20" s="89" customFormat="1" ht="89.25" x14ac:dyDescent="0.2">
      <c r="A510" s="173" t="s">
        <v>261</v>
      </c>
      <c r="B510" s="399">
        <v>334</v>
      </c>
      <c r="C510" s="55" t="s">
        <v>74</v>
      </c>
      <c r="D510" s="54" t="s">
        <v>72</v>
      </c>
      <c r="E510" s="91" t="s">
        <v>69</v>
      </c>
      <c r="F510" s="63" t="s">
        <v>133</v>
      </c>
      <c r="G510" s="59" t="s">
        <v>131</v>
      </c>
      <c r="H510" s="59" t="s">
        <v>131</v>
      </c>
      <c r="I510" s="64" t="s">
        <v>262</v>
      </c>
      <c r="J510" s="60" t="s">
        <v>131</v>
      </c>
      <c r="K510" s="174"/>
      <c r="L510" s="188">
        <f t="shared" ref="L510:T511" si="298">L511</f>
        <v>800000</v>
      </c>
      <c r="M510" s="188">
        <f t="shared" si="298"/>
        <v>0</v>
      </c>
      <c r="N510" s="188">
        <f t="shared" si="298"/>
        <v>800000</v>
      </c>
      <c r="O510" s="188">
        <f t="shared" si="298"/>
        <v>800000</v>
      </c>
      <c r="P510" s="188">
        <f t="shared" si="298"/>
        <v>0</v>
      </c>
      <c r="Q510" s="188">
        <f t="shared" si="298"/>
        <v>800000</v>
      </c>
      <c r="R510" s="188">
        <f t="shared" si="298"/>
        <v>800000</v>
      </c>
      <c r="S510" s="188">
        <f t="shared" si="298"/>
        <v>0</v>
      </c>
      <c r="T510" s="188">
        <f t="shared" si="298"/>
        <v>800000</v>
      </c>
    </row>
    <row r="511" spans="1:20" s="89" customFormat="1" ht="25.5" x14ac:dyDescent="0.2">
      <c r="A511" s="177" t="s">
        <v>21</v>
      </c>
      <c r="B511" s="352">
        <v>334</v>
      </c>
      <c r="C511" s="55" t="s">
        <v>74</v>
      </c>
      <c r="D511" s="54" t="s">
        <v>72</v>
      </c>
      <c r="E511" s="91" t="s">
        <v>69</v>
      </c>
      <c r="F511" s="63" t="s">
        <v>133</v>
      </c>
      <c r="G511" s="59" t="s">
        <v>131</v>
      </c>
      <c r="H511" s="59" t="s">
        <v>131</v>
      </c>
      <c r="I511" s="64" t="s">
        <v>262</v>
      </c>
      <c r="J511" s="60" t="s">
        <v>131</v>
      </c>
      <c r="K511" s="320" t="s">
        <v>144</v>
      </c>
      <c r="L511" s="188">
        <f t="shared" si="298"/>
        <v>800000</v>
      </c>
      <c r="M511" s="188">
        <f t="shared" si="298"/>
        <v>0</v>
      </c>
      <c r="N511" s="188">
        <f t="shared" si="298"/>
        <v>800000</v>
      </c>
      <c r="O511" s="188">
        <f t="shared" si="298"/>
        <v>800000</v>
      </c>
      <c r="P511" s="188">
        <f t="shared" si="298"/>
        <v>0</v>
      </c>
      <c r="Q511" s="188">
        <f t="shared" si="298"/>
        <v>800000</v>
      </c>
      <c r="R511" s="188">
        <f t="shared" si="298"/>
        <v>800000</v>
      </c>
      <c r="S511" s="188">
        <f t="shared" si="298"/>
        <v>0</v>
      </c>
      <c r="T511" s="188">
        <f t="shared" si="298"/>
        <v>800000</v>
      </c>
    </row>
    <row r="512" spans="1:20" s="89" customFormat="1" x14ac:dyDescent="0.2">
      <c r="A512" s="177" t="s">
        <v>22</v>
      </c>
      <c r="B512" s="352">
        <v>334</v>
      </c>
      <c r="C512" s="55" t="s">
        <v>74</v>
      </c>
      <c r="D512" s="54" t="s">
        <v>72</v>
      </c>
      <c r="E512" s="91" t="s">
        <v>69</v>
      </c>
      <c r="F512" s="63" t="s">
        <v>133</v>
      </c>
      <c r="G512" s="59" t="s">
        <v>131</v>
      </c>
      <c r="H512" s="59" t="s">
        <v>131</v>
      </c>
      <c r="I512" s="64" t="s">
        <v>262</v>
      </c>
      <c r="J512" s="60" t="s">
        <v>131</v>
      </c>
      <c r="K512" s="320" t="s">
        <v>23</v>
      </c>
      <c r="L512" s="188">
        <v>800000</v>
      </c>
      <c r="M512" s="188">
        <v>0</v>
      </c>
      <c r="N512" s="188">
        <v>800000</v>
      </c>
      <c r="O512" s="188">
        <v>800000</v>
      </c>
      <c r="P512" s="188">
        <v>0</v>
      </c>
      <c r="Q512" s="188">
        <v>800000</v>
      </c>
      <c r="R512" s="188">
        <v>800000</v>
      </c>
      <c r="S512" s="188">
        <v>0</v>
      </c>
      <c r="T512" s="188">
        <v>800000</v>
      </c>
    </row>
    <row r="513" spans="1:20" s="89" customFormat="1" x14ac:dyDescent="0.2">
      <c r="A513" s="173" t="s">
        <v>175</v>
      </c>
      <c r="B513" s="54" t="s">
        <v>115</v>
      </c>
      <c r="C513" s="55" t="s">
        <v>74</v>
      </c>
      <c r="D513" s="54" t="s">
        <v>74</v>
      </c>
      <c r="E513" s="70"/>
      <c r="F513" s="72"/>
      <c r="G513" s="59"/>
      <c r="H513" s="59"/>
      <c r="I513" s="72"/>
      <c r="J513" s="60"/>
      <c r="K513" s="320"/>
      <c r="L513" s="188">
        <f t="shared" ref="L513:T515" si="299">L514</f>
        <v>0</v>
      </c>
      <c r="M513" s="188">
        <f t="shared" si="299"/>
        <v>0</v>
      </c>
      <c r="N513" s="188">
        <f t="shared" si="299"/>
        <v>0</v>
      </c>
      <c r="O513" s="188">
        <f t="shared" si="299"/>
        <v>300000</v>
      </c>
      <c r="P513" s="188">
        <f t="shared" si="299"/>
        <v>0</v>
      </c>
      <c r="Q513" s="188">
        <f t="shared" si="299"/>
        <v>300000</v>
      </c>
      <c r="R513" s="188">
        <f t="shared" si="299"/>
        <v>300000</v>
      </c>
      <c r="S513" s="188">
        <f t="shared" si="299"/>
        <v>0</v>
      </c>
      <c r="T513" s="188">
        <f t="shared" si="299"/>
        <v>300000</v>
      </c>
    </row>
    <row r="514" spans="1:20" s="89" customFormat="1" ht="38.25" x14ac:dyDescent="0.2">
      <c r="A514" s="190" t="s">
        <v>353</v>
      </c>
      <c r="B514" s="54" t="s">
        <v>115</v>
      </c>
      <c r="C514" s="55" t="s">
        <v>74</v>
      </c>
      <c r="D514" s="54" t="s">
        <v>74</v>
      </c>
      <c r="E514" s="92" t="s">
        <v>74</v>
      </c>
      <c r="F514" s="74" t="s">
        <v>131</v>
      </c>
      <c r="G514" s="59" t="s">
        <v>131</v>
      </c>
      <c r="H514" s="59" t="s">
        <v>131</v>
      </c>
      <c r="I514" s="74" t="s">
        <v>132</v>
      </c>
      <c r="J514" s="60" t="s">
        <v>131</v>
      </c>
      <c r="K514" s="247"/>
      <c r="L514" s="181">
        <f t="shared" si="299"/>
        <v>0</v>
      </c>
      <c r="M514" s="181">
        <f t="shared" si="299"/>
        <v>0</v>
      </c>
      <c r="N514" s="181">
        <f t="shared" si="299"/>
        <v>0</v>
      </c>
      <c r="O514" s="181">
        <f t="shared" si="299"/>
        <v>300000</v>
      </c>
      <c r="P514" s="181">
        <f t="shared" si="299"/>
        <v>0</v>
      </c>
      <c r="Q514" s="181">
        <f t="shared" si="299"/>
        <v>300000</v>
      </c>
      <c r="R514" s="181">
        <f t="shared" si="299"/>
        <v>300000</v>
      </c>
      <c r="S514" s="181">
        <f t="shared" si="299"/>
        <v>0</v>
      </c>
      <c r="T514" s="181">
        <f t="shared" si="299"/>
        <v>300000</v>
      </c>
    </row>
    <row r="515" spans="1:20" s="89" customFormat="1" ht="38.25" x14ac:dyDescent="0.2">
      <c r="A515" s="218" t="s">
        <v>355</v>
      </c>
      <c r="B515" s="352">
        <v>334</v>
      </c>
      <c r="C515" s="71" t="s">
        <v>74</v>
      </c>
      <c r="D515" s="70" t="s">
        <v>74</v>
      </c>
      <c r="E515" s="70" t="s">
        <v>74</v>
      </c>
      <c r="F515" s="72" t="s">
        <v>129</v>
      </c>
      <c r="G515" s="59" t="s">
        <v>131</v>
      </c>
      <c r="H515" s="59" t="s">
        <v>131</v>
      </c>
      <c r="I515" s="72" t="s">
        <v>132</v>
      </c>
      <c r="J515" s="60" t="s">
        <v>131</v>
      </c>
      <c r="K515" s="246"/>
      <c r="L515" s="181">
        <f>L516</f>
        <v>0</v>
      </c>
      <c r="M515" s="181">
        <f>M516</f>
        <v>0</v>
      </c>
      <c r="N515" s="181">
        <f>N516</f>
        <v>0</v>
      </c>
      <c r="O515" s="181">
        <f t="shared" si="299"/>
        <v>300000</v>
      </c>
      <c r="P515" s="181">
        <f t="shared" si="299"/>
        <v>0</v>
      </c>
      <c r="Q515" s="181">
        <f t="shared" si="299"/>
        <v>300000</v>
      </c>
      <c r="R515" s="181">
        <f t="shared" si="299"/>
        <v>300000</v>
      </c>
      <c r="S515" s="181">
        <f t="shared" si="299"/>
        <v>0</v>
      </c>
      <c r="T515" s="181">
        <f t="shared" si="299"/>
        <v>300000</v>
      </c>
    </row>
    <row r="516" spans="1:20" s="89" customFormat="1" x14ac:dyDescent="0.2">
      <c r="A516" s="177" t="s">
        <v>216</v>
      </c>
      <c r="B516" s="54" t="s">
        <v>115</v>
      </c>
      <c r="C516" s="55" t="s">
        <v>74</v>
      </c>
      <c r="D516" s="56" t="s">
        <v>74</v>
      </c>
      <c r="E516" s="70" t="s">
        <v>74</v>
      </c>
      <c r="F516" s="72" t="s">
        <v>129</v>
      </c>
      <c r="G516" s="59" t="s">
        <v>131</v>
      </c>
      <c r="H516" s="59" t="s">
        <v>131</v>
      </c>
      <c r="I516" s="72" t="s">
        <v>14</v>
      </c>
      <c r="J516" s="60" t="s">
        <v>131</v>
      </c>
      <c r="K516" s="246"/>
      <c r="L516" s="181">
        <f t="shared" ref="L516:T516" si="300">L518</f>
        <v>0</v>
      </c>
      <c r="M516" s="181">
        <f t="shared" si="300"/>
        <v>0</v>
      </c>
      <c r="N516" s="181">
        <f t="shared" si="300"/>
        <v>0</v>
      </c>
      <c r="O516" s="181">
        <f t="shared" si="300"/>
        <v>300000</v>
      </c>
      <c r="P516" s="181">
        <f t="shared" si="300"/>
        <v>0</v>
      </c>
      <c r="Q516" s="181">
        <f t="shared" si="300"/>
        <v>300000</v>
      </c>
      <c r="R516" s="181">
        <f t="shared" si="300"/>
        <v>300000</v>
      </c>
      <c r="S516" s="181">
        <f t="shared" si="300"/>
        <v>0</v>
      </c>
      <c r="T516" s="181">
        <f t="shared" si="300"/>
        <v>300000</v>
      </c>
    </row>
    <row r="517" spans="1:20" s="89" customFormat="1" ht="25.5" x14ac:dyDescent="0.2">
      <c r="A517" s="177" t="s">
        <v>21</v>
      </c>
      <c r="B517" s="54" t="s">
        <v>115</v>
      </c>
      <c r="C517" s="55" t="s">
        <v>74</v>
      </c>
      <c r="D517" s="56" t="s">
        <v>74</v>
      </c>
      <c r="E517" s="70" t="s">
        <v>74</v>
      </c>
      <c r="F517" s="72" t="s">
        <v>129</v>
      </c>
      <c r="G517" s="59" t="s">
        <v>131</v>
      </c>
      <c r="H517" s="59" t="s">
        <v>131</v>
      </c>
      <c r="I517" s="72" t="s">
        <v>14</v>
      </c>
      <c r="J517" s="60" t="s">
        <v>131</v>
      </c>
      <c r="K517" s="246" t="s">
        <v>144</v>
      </c>
      <c r="L517" s="181">
        <f t="shared" ref="L517:T517" si="301">L518</f>
        <v>0</v>
      </c>
      <c r="M517" s="181">
        <f t="shared" si="301"/>
        <v>0</v>
      </c>
      <c r="N517" s="181">
        <f t="shared" si="301"/>
        <v>0</v>
      </c>
      <c r="O517" s="181">
        <f t="shared" si="301"/>
        <v>300000</v>
      </c>
      <c r="P517" s="181">
        <f t="shared" si="301"/>
        <v>0</v>
      </c>
      <c r="Q517" s="181">
        <f t="shared" si="301"/>
        <v>300000</v>
      </c>
      <c r="R517" s="181">
        <f t="shared" si="301"/>
        <v>300000</v>
      </c>
      <c r="S517" s="181">
        <f t="shared" si="301"/>
        <v>0</v>
      </c>
      <c r="T517" s="181">
        <f t="shared" si="301"/>
        <v>300000</v>
      </c>
    </row>
    <row r="518" spans="1:20" s="89" customFormat="1" x14ac:dyDescent="0.2">
      <c r="A518" s="177" t="s">
        <v>22</v>
      </c>
      <c r="B518" s="54" t="s">
        <v>115</v>
      </c>
      <c r="C518" s="55" t="s">
        <v>74</v>
      </c>
      <c r="D518" s="56" t="s">
        <v>74</v>
      </c>
      <c r="E518" s="70" t="s">
        <v>74</v>
      </c>
      <c r="F518" s="72" t="s">
        <v>129</v>
      </c>
      <c r="G518" s="59" t="s">
        <v>131</v>
      </c>
      <c r="H518" s="59" t="s">
        <v>131</v>
      </c>
      <c r="I518" s="72" t="s">
        <v>14</v>
      </c>
      <c r="J518" s="60" t="s">
        <v>131</v>
      </c>
      <c r="K518" s="246" t="s">
        <v>23</v>
      </c>
      <c r="L518" s="181">
        <v>0</v>
      </c>
      <c r="M518" s="181">
        <v>0</v>
      </c>
      <c r="N518" s="181">
        <v>0</v>
      </c>
      <c r="O518" s="181">
        <v>300000</v>
      </c>
      <c r="P518" s="181">
        <v>0</v>
      </c>
      <c r="Q518" s="181">
        <v>300000</v>
      </c>
      <c r="R518" s="181">
        <v>300000</v>
      </c>
      <c r="S518" s="181">
        <v>0</v>
      </c>
      <c r="T518" s="181">
        <v>300000</v>
      </c>
    </row>
    <row r="519" spans="1:20" s="89" customFormat="1" x14ac:dyDescent="0.2">
      <c r="A519" s="173" t="s">
        <v>36</v>
      </c>
      <c r="B519" s="54" t="s">
        <v>115</v>
      </c>
      <c r="C519" s="55" t="s">
        <v>75</v>
      </c>
      <c r="D519" s="54"/>
      <c r="E519" s="54"/>
      <c r="F519" s="56"/>
      <c r="G519" s="59"/>
      <c r="H519" s="59"/>
      <c r="I519" s="56"/>
      <c r="J519" s="69"/>
      <c r="K519" s="349"/>
      <c r="L519" s="188">
        <f t="shared" ref="L519:T519" si="302">L520+L554</f>
        <v>200587785.10999998</v>
      </c>
      <c r="M519" s="188">
        <f t="shared" si="302"/>
        <v>0</v>
      </c>
      <c r="N519" s="188">
        <f t="shared" si="302"/>
        <v>200587785.10999998</v>
      </c>
      <c r="O519" s="188">
        <f t="shared" si="302"/>
        <v>200591189.02000001</v>
      </c>
      <c r="P519" s="188">
        <f t="shared" si="302"/>
        <v>0</v>
      </c>
      <c r="Q519" s="188">
        <f t="shared" si="302"/>
        <v>200591189.02000001</v>
      </c>
      <c r="R519" s="188">
        <f t="shared" si="302"/>
        <v>200350004.66</v>
      </c>
      <c r="S519" s="188">
        <f t="shared" si="302"/>
        <v>0</v>
      </c>
      <c r="T519" s="188">
        <f t="shared" si="302"/>
        <v>200350004.66</v>
      </c>
    </row>
    <row r="520" spans="1:20" s="89" customFormat="1" x14ac:dyDescent="0.2">
      <c r="A520" s="173" t="s">
        <v>92</v>
      </c>
      <c r="B520" s="54" t="s">
        <v>115</v>
      </c>
      <c r="C520" s="55" t="s">
        <v>75</v>
      </c>
      <c r="D520" s="54" t="s">
        <v>69</v>
      </c>
      <c r="E520" s="54"/>
      <c r="F520" s="56"/>
      <c r="G520" s="59"/>
      <c r="H520" s="59"/>
      <c r="I520" s="56"/>
      <c r="J520" s="69"/>
      <c r="K520" s="349"/>
      <c r="L520" s="188">
        <f>L521</f>
        <v>193507380.44999999</v>
      </c>
      <c r="M520" s="188">
        <f>M521</f>
        <v>0</v>
      </c>
      <c r="N520" s="188">
        <f>N521</f>
        <v>193507380.44999999</v>
      </c>
      <c r="O520" s="188">
        <f t="shared" ref="O520:T520" si="303">O521</f>
        <v>193510784.36000001</v>
      </c>
      <c r="P520" s="188">
        <f t="shared" si="303"/>
        <v>0</v>
      </c>
      <c r="Q520" s="188">
        <f t="shared" si="303"/>
        <v>193510784.36000001</v>
      </c>
      <c r="R520" s="188">
        <f t="shared" si="303"/>
        <v>193269600</v>
      </c>
      <c r="S520" s="188">
        <f t="shared" si="303"/>
        <v>0</v>
      </c>
      <c r="T520" s="188">
        <f t="shared" si="303"/>
        <v>193269600</v>
      </c>
    </row>
    <row r="521" spans="1:20" ht="25.5" customHeight="1" x14ac:dyDescent="0.2">
      <c r="A521" s="177" t="s">
        <v>319</v>
      </c>
      <c r="B521" s="54" t="s">
        <v>115</v>
      </c>
      <c r="C521" s="55" t="s">
        <v>75</v>
      </c>
      <c r="D521" s="54" t="s">
        <v>69</v>
      </c>
      <c r="E521" s="92" t="s">
        <v>69</v>
      </c>
      <c r="F521" s="74" t="s">
        <v>131</v>
      </c>
      <c r="G521" s="59" t="s">
        <v>131</v>
      </c>
      <c r="H521" s="59" t="s">
        <v>131</v>
      </c>
      <c r="I521" s="74" t="s">
        <v>132</v>
      </c>
      <c r="J521" s="60" t="s">
        <v>131</v>
      </c>
      <c r="K521" s="247"/>
      <c r="L521" s="181">
        <f t="shared" ref="L521:T521" si="304">L522+L541</f>
        <v>193507380.44999999</v>
      </c>
      <c r="M521" s="181">
        <f t="shared" si="304"/>
        <v>0</v>
      </c>
      <c r="N521" s="181">
        <f t="shared" si="304"/>
        <v>193507380.44999999</v>
      </c>
      <c r="O521" s="181">
        <f t="shared" si="304"/>
        <v>193510784.36000001</v>
      </c>
      <c r="P521" s="181">
        <f t="shared" si="304"/>
        <v>0</v>
      </c>
      <c r="Q521" s="181">
        <f t="shared" si="304"/>
        <v>193510784.36000001</v>
      </c>
      <c r="R521" s="181">
        <f t="shared" si="304"/>
        <v>193269600</v>
      </c>
      <c r="S521" s="181">
        <f t="shared" si="304"/>
        <v>0</v>
      </c>
      <c r="T521" s="181">
        <f t="shared" si="304"/>
        <v>193269600</v>
      </c>
    </row>
    <row r="522" spans="1:20" ht="25.5" x14ac:dyDescent="0.2">
      <c r="A522" s="190" t="s">
        <v>321</v>
      </c>
      <c r="B522" s="54" t="s">
        <v>115</v>
      </c>
      <c r="C522" s="55" t="s">
        <v>75</v>
      </c>
      <c r="D522" s="54" t="s">
        <v>69</v>
      </c>
      <c r="E522" s="92" t="s">
        <v>69</v>
      </c>
      <c r="F522" s="74" t="s">
        <v>133</v>
      </c>
      <c r="G522" s="59" t="s">
        <v>131</v>
      </c>
      <c r="H522" s="59" t="s">
        <v>131</v>
      </c>
      <c r="I522" s="74" t="s">
        <v>132</v>
      </c>
      <c r="J522" s="60" t="s">
        <v>131</v>
      </c>
      <c r="K522" s="247"/>
      <c r="L522" s="181">
        <f>L531+L528+L533+L540</f>
        <v>146098000</v>
      </c>
      <c r="M522" s="181">
        <f>M531+M528+M533+M540</f>
        <v>0</v>
      </c>
      <c r="N522" s="181">
        <f>N531+N528+N533+N540</f>
        <v>146098000</v>
      </c>
      <c r="O522" s="181">
        <f t="shared" ref="O522:R522" si="305">O531+O528+O533+O540</f>
        <v>146098000</v>
      </c>
      <c r="P522" s="181">
        <f t="shared" ref="P522:Q522" si="306">P531+P528+P533+P540</f>
        <v>0</v>
      </c>
      <c r="Q522" s="181">
        <f t="shared" si="306"/>
        <v>146098000</v>
      </c>
      <c r="R522" s="181">
        <f t="shared" si="305"/>
        <v>146098000</v>
      </c>
      <c r="S522" s="181">
        <f t="shared" ref="S522:T522" si="307">S531+S528+S533+S540</f>
        <v>0</v>
      </c>
      <c r="T522" s="181">
        <f t="shared" si="307"/>
        <v>146098000</v>
      </c>
    </row>
    <row r="523" spans="1:20" ht="76.5" hidden="1" x14ac:dyDescent="0.2">
      <c r="A523" s="190" t="s">
        <v>210</v>
      </c>
      <c r="B523" s="352">
        <v>334</v>
      </c>
      <c r="C523" s="55" t="s">
        <v>75</v>
      </c>
      <c r="D523" s="54" t="s">
        <v>69</v>
      </c>
      <c r="E523" s="92" t="s">
        <v>69</v>
      </c>
      <c r="F523" s="74" t="s">
        <v>133</v>
      </c>
      <c r="G523" s="59" t="s">
        <v>131</v>
      </c>
      <c r="H523" s="59" t="s">
        <v>131</v>
      </c>
      <c r="I523" s="64" t="s">
        <v>218</v>
      </c>
      <c r="J523" s="60" t="s">
        <v>131</v>
      </c>
      <c r="K523" s="320"/>
      <c r="L523" s="181">
        <f t="shared" ref="L523:T524" si="308">L524</f>
        <v>0</v>
      </c>
      <c r="M523" s="181">
        <f t="shared" si="308"/>
        <v>0</v>
      </c>
      <c r="N523" s="181">
        <f t="shared" si="308"/>
        <v>0</v>
      </c>
      <c r="O523" s="181">
        <f t="shared" si="308"/>
        <v>0</v>
      </c>
      <c r="P523" s="181">
        <f t="shared" si="308"/>
        <v>0</v>
      </c>
      <c r="Q523" s="181">
        <f t="shared" si="308"/>
        <v>0</v>
      </c>
      <c r="R523" s="181">
        <f t="shared" si="308"/>
        <v>0</v>
      </c>
      <c r="S523" s="181">
        <f t="shared" si="308"/>
        <v>0</v>
      </c>
      <c r="T523" s="181">
        <f t="shared" si="308"/>
        <v>0</v>
      </c>
    </row>
    <row r="524" spans="1:20" ht="25.5" hidden="1" x14ac:dyDescent="0.2">
      <c r="A524" s="177" t="s">
        <v>21</v>
      </c>
      <c r="B524" s="352">
        <v>334</v>
      </c>
      <c r="C524" s="55" t="s">
        <v>75</v>
      </c>
      <c r="D524" s="54" t="s">
        <v>69</v>
      </c>
      <c r="E524" s="92" t="s">
        <v>69</v>
      </c>
      <c r="F524" s="74" t="s">
        <v>133</v>
      </c>
      <c r="G524" s="59" t="s">
        <v>131</v>
      </c>
      <c r="H524" s="59" t="s">
        <v>131</v>
      </c>
      <c r="I524" s="64" t="s">
        <v>218</v>
      </c>
      <c r="J524" s="60" t="s">
        <v>131</v>
      </c>
      <c r="K524" s="320">
        <v>600</v>
      </c>
      <c r="L524" s="181">
        <f t="shared" si="308"/>
        <v>0</v>
      </c>
      <c r="M524" s="181">
        <f t="shared" si="308"/>
        <v>0</v>
      </c>
      <c r="N524" s="181">
        <f t="shared" si="308"/>
        <v>0</v>
      </c>
      <c r="O524" s="181">
        <f t="shared" si="308"/>
        <v>0</v>
      </c>
      <c r="P524" s="181">
        <f t="shared" si="308"/>
        <v>0</v>
      </c>
      <c r="Q524" s="181">
        <f t="shared" si="308"/>
        <v>0</v>
      </c>
      <c r="R524" s="181">
        <f t="shared" si="308"/>
        <v>0</v>
      </c>
      <c r="S524" s="181">
        <f t="shared" si="308"/>
        <v>0</v>
      </c>
      <c r="T524" s="181">
        <f t="shared" si="308"/>
        <v>0</v>
      </c>
    </row>
    <row r="525" spans="1:20" hidden="1" x14ac:dyDescent="0.2">
      <c r="A525" s="177" t="s">
        <v>22</v>
      </c>
      <c r="B525" s="352">
        <v>334</v>
      </c>
      <c r="C525" s="55" t="s">
        <v>75</v>
      </c>
      <c r="D525" s="54" t="s">
        <v>69</v>
      </c>
      <c r="E525" s="92" t="s">
        <v>69</v>
      </c>
      <c r="F525" s="74" t="s">
        <v>133</v>
      </c>
      <c r="G525" s="59" t="s">
        <v>131</v>
      </c>
      <c r="H525" s="59" t="s">
        <v>131</v>
      </c>
      <c r="I525" s="64" t="s">
        <v>218</v>
      </c>
      <c r="J525" s="60" t="s">
        <v>131</v>
      </c>
      <c r="K525" s="320" t="s">
        <v>23</v>
      </c>
      <c r="L525" s="181">
        <v>0</v>
      </c>
      <c r="M525" s="181">
        <v>0</v>
      </c>
      <c r="N525" s="181">
        <v>0</v>
      </c>
      <c r="O525" s="181">
        <v>0</v>
      </c>
      <c r="P525" s="181">
        <v>0</v>
      </c>
      <c r="Q525" s="181">
        <v>0</v>
      </c>
      <c r="R525" s="181">
        <v>0</v>
      </c>
      <c r="S525" s="181">
        <v>0</v>
      </c>
      <c r="T525" s="181">
        <v>0</v>
      </c>
    </row>
    <row r="526" spans="1:20" ht="18" hidden="1" customHeight="1" x14ac:dyDescent="0.2">
      <c r="A526" s="177" t="s">
        <v>10</v>
      </c>
      <c r="B526" s="54" t="s">
        <v>115</v>
      </c>
      <c r="C526" s="55" t="s">
        <v>75</v>
      </c>
      <c r="D526" s="54" t="s">
        <v>69</v>
      </c>
      <c r="E526" s="92" t="s">
        <v>69</v>
      </c>
      <c r="F526" s="74" t="s">
        <v>133</v>
      </c>
      <c r="G526" s="59" t="s">
        <v>131</v>
      </c>
      <c r="H526" s="59" t="s">
        <v>131</v>
      </c>
      <c r="I526" s="74" t="s">
        <v>12</v>
      </c>
      <c r="J526" s="60" t="s">
        <v>131</v>
      </c>
      <c r="K526" s="247"/>
      <c r="L526" s="181">
        <f t="shared" ref="L526:T527" si="309">L527</f>
        <v>0</v>
      </c>
      <c r="M526" s="181">
        <f t="shared" si="309"/>
        <v>0</v>
      </c>
      <c r="N526" s="181">
        <f t="shared" si="309"/>
        <v>0</v>
      </c>
      <c r="O526" s="181">
        <f t="shared" si="309"/>
        <v>0</v>
      </c>
      <c r="P526" s="181">
        <f t="shared" si="309"/>
        <v>0</v>
      </c>
      <c r="Q526" s="181">
        <f t="shared" si="309"/>
        <v>0</v>
      </c>
      <c r="R526" s="181">
        <f t="shared" si="309"/>
        <v>0</v>
      </c>
      <c r="S526" s="181">
        <f t="shared" si="309"/>
        <v>0</v>
      </c>
      <c r="T526" s="181">
        <f t="shared" si="309"/>
        <v>0</v>
      </c>
    </row>
    <row r="527" spans="1:20" ht="25.5" hidden="1" x14ac:dyDescent="0.2">
      <c r="A527" s="177" t="s">
        <v>21</v>
      </c>
      <c r="B527" s="54" t="s">
        <v>115</v>
      </c>
      <c r="C527" s="55" t="s">
        <v>75</v>
      </c>
      <c r="D527" s="54" t="s">
        <v>69</v>
      </c>
      <c r="E527" s="91" t="s">
        <v>69</v>
      </c>
      <c r="F527" s="59" t="s">
        <v>133</v>
      </c>
      <c r="G527" s="59" t="s">
        <v>131</v>
      </c>
      <c r="H527" s="59" t="s">
        <v>131</v>
      </c>
      <c r="I527" s="74" t="s">
        <v>12</v>
      </c>
      <c r="J527" s="60" t="s">
        <v>131</v>
      </c>
      <c r="K527" s="320">
        <v>600</v>
      </c>
      <c r="L527" s="188">
        <f t="shared" si="309"/>
        <v>0</v>
      </c>
      <c r="M527" s="188">
        <f t="shared" si="309"/>
        <v>0</v>
      </c>
      <c r="N527" s="188">
        <f t="shared" si="309"/>
        <v>0</v>
      </c>
      <c r="O527" s="188">
        <f t="shared" si="309"/>
        <v>0</v>
      </c>
      <c r="P527" s="188">
        <f t="shared" si="309"/>
        <v>0</v>
      </c>
      <c r="Q527" s="188">
        <f t="shared" si="309"/>
        <v>0</v>
      </c>
      <c r="R527" s="188">
        <f t="shared" si="309"/>
        <v>0</v>
      </c>
      <c r="S527" s="188">
        <f t="shared" si="309"/>
        <v>0</v>
      </c>
      <c r="T527" s="188">
        <f t="shared" si="309"/>
        <v>0</v>
      </c>
    </row>
    <row r="528" spans="1:20" hidden="1" x14ac:dyDescent="0.2">
      <c r="A528" s="177" t="s">
        <v>22</v>
      </c>
      <c r="B528" s="54" t="s">
        <v>115</v>
      </c>
      <c r="C528" s="55" t="s">
        <v>75</v>
      </c>
      <c r="D528" s="54" t="s">
        <v>69</v>
      </c>
      <c r="E528" s="91" t="s">
        <v>69</v>
      </c>
      <c r="F528" s="59" t="s">
        <v>133</v>
      </c>
      <c r="G528" s="59" t="s">
        <v>131</v>
      </c>
      <c r="H528" s="59" t="s">
        <v>131</v>
      </c>
      <c r="I528" s="59" t="s">
        <v>12</v>
      </c>
      <c r="J528" s="60" t="s">
        <v>131</v>
      </c>
      <c r="K528" s="320" t="s">
        <v>23</v>
      </c>
      <c r="L528" s="188">
        <v>0</v>
      </c>
      <c r="M528" s="188">
        <v>0</v>
      </c>
      <c r="N528" s="188">
        <v>0</v>
      </c>
      <c r="O528" s="188">
        <v>0</v>
      </c>
      <c r="P528" s="188">
        <v>0</v>
      </c>
      <c r="Q528" s="188">
        <v>0</v>
      </c>
      <c r="R528" s="188">
        <v>0</v>
      </c>
      <c r="S528" s="188">
        <v>0</v>
      </c>
      <c r="T528" s="188">
        <v>0</v>
      </c>
    </row>
    <row r="529" spans="1:20" x14ac:dyDescent="0.2">
      <c r="A529" s="177" t="s">
        <v>138</v>
      </c>
      <c r="B529" s="352">
        <v>334</v>
      </c>
      <c r="C529" s="55" t="s">
        <v>75</v>
      </c>
      <c r="D529" s="54" t="s">
        <v>69</v>
      </c>
      <c r="E529" s="92" t="s">
        <v>69</v>
      </c>
      <c r="F529" s="74" t="s">
        <v>133</v>
      </c>
      <c r="G529" s="59" t="s">
        <v>131</v>
      </c>
      <c r="H529" s="59" t="s">
        <v>131</v>
      </c>
      <c r="I529" s="64" t="s">
        <v>139</v>
      </c>
      <c r="J529" s="60" t="s">
        <v>131</v>
      </c>
      <c r="K529" s="320"/>
      <c r="L529" s="181">
        <f t="shared" ref="L529:T530" si="310">L530</f>
        <v>145464100</v>
      </c>
      <c r="M529" s="181">
        <f t="shared" si="310"/>
        <v>0</v>
      </c>
      <c r="N529" s="181">
        <f t="shared" si="310"/>
        <v>145464100</v>
      </c>
      <c r="O529" s="181">
        <f t="shared" si="310"/>
        <v>145464100</v>
      </c>
      <c r="P529" s="181">
        <f t="shared" si="310"/>
        <v>0</v>
      </c>
      <c r="Q529" s="181">
        <f t="shared" si="310"/>
        <v>145464100</v>
      </c>
      <c r="R529" s="181">
        <f t="shared" si="310"/>
        <v>145464100</v>
      </c>
      <c r="S529" s="181">
        <f t="shared" si="310"/>
        <v>0</v>
      </c>
      <c r="T529" s="181">
        <f t="shared" si="310"/>
        <v>145464100</v>
      </c>
    </row>
    <row r="530" spans="1:20" ht="25.5" x14ac:dyDescent="0.2">
      <c r="A530" s="177" t="s">
        <v>21</v>
      </c>
      <c r="B530" s="352">
        <v>334</v>
      </c>
      <c r="C530" s="55" t="s">
        <v>75</v>
      </c>
      <c r="D530" s="54" t="s">
        <v>69</v>
      </c>
      <c r="E530" s="92" t="s">
        <v>69</v>
      </c>
      <c r="F530" s="74" t="s">
        <v>133</v>
      </c>
      <c r="G530" s="59" t="s">
        <v>131</v>
      </c>
      <c r="H530" s="59" t="s">
        <v>131</v>
      </c>
      <c r="I530" s="64" t="s">
        <v>139</v>
      </c>
      <c r="J530" s="60" t="s">
        <v>131</v>
      </c>
      <c r="K530" s="320">
        <v>600</v>
      </c>
      <c r="L530" s="181">
        <f t="shared" si="310"/>
        <v>145464100</v>
      </c>
      <c r="M530" s="181">
        <f t="shared" si="310"/>
        <v>0</v>
      </c>
      <c r="N530" s="181">
        <f t="shared" si="310"/>
        <v>145464100</v>
      </c>
      <c r="O530" s="181">
        <f t="shared" si="310"/>
        <v>145464100</v>
      </c>
      <c r="P530" s="181">
        <f t="shared" si="310"/>
        <v>0</v>
      </c>
      <c r="Q530" s="181">
        <f t="shared" si="310"/>
        <v>145464100</v>
      </c>
      <c r="R530" s="181">
        <f t="shared" si="310"/>
        <v>145464100</v>
      </c>
      <c r="S530" s="181">
        <f t="shared" si="310"/>
        <v>0</v>
      </c>
      <c r="T530" s="181">
        <f t="shared" si="310"/>
        <v>145464100</v>
      </c>
    </row>
    <row r="531" spans="1:20" x14ac:dyDescent="0.2">
      <c r="A531" s="177" t="s">
        <v>22</v>
      </c>
      <c r="B531" s="352">
        <v>334</v>
      </c>
      <c r="C531" s="55" t="s">
        <v>75</v>
      </c>
      <c r="D531" s="54" t="s">
        <v>69</v>
      </c>
      <c r="E531" s="92" t="s">
        <v>69</v>
      </c>
      <c r="F531" s="74" t="s">
        <v>133</v>
      </c>
      <c r="G531" s="59" t="s">
        <v>131</v>
      </c>
      <c r="H531" s="59" t="s">
        <v>131</v>
      </c>
      <c r="I531" s="64" t="s">
        <v>139</v>
      </c>
      <c r="J531" s="60" t="s">
        <v>131</v>
      </c>
      <c r="K531" s="320" t="s">
        <v>23</v>
      </c>
      <c r="L531" s="181">
        <v>145464100</v>
      </c>
      <c r="M531" s="181">
        <v>0</v>
      </c>
      <c r="N531" s="181">
        <v>145464100</v>
      </c>
      <c r="O531" s="181">
        <v>145464100</v>
      </c>
      <c r="P531" s="181">
        <v>0</v>
      </c>
      <c r="Q531" s="181">
        <v>145464100</v>
      </c>
      <c r="R531" s="181">
        <v>145464100</v>
      </c>
      <c r="S531" s="181">
        <v>0</v>
      </c>
      <c r="T531" s="181">
        <v>145464100</v>
      </c>
    </row>
    <row r="532" spans="1:20" ht="38.25" x14ac:dyDescent="0.2">
      <c r="A532" s="173" t="s">
        <v>333</v>
      </c>
      <c r="B532" s="352">
        <v>334</v>
      </c>
      <c r="C532" s="55" t="s">
        <v>75</v>
      </c>
      <c r="D532" s="54" t="s">
        <v>69</v>
      </c>
      <c r="E532" s="92" t="s">
        <v>69</v>
      </c>
      <c r="F532" s="74" t="s">
        <v>133</v>
      </c>
      <c r="G532" s="59" t="s">
        <v>131</v>
      </c>
      <c r="H532" s="59" t="s">
        <v>131</v>
      </c>
      <c r="I532" s="64" t="s">
        <v>217</v>
      </c>
      <c r="J532" s="60" t="s">
        <v>131</v>
      </c>
      <c r="K532" s="320"/>
      <c r="L532" s="181">
        <f t="shared" ref="L532:T533" si="311">L533</f>
        <v>333900</v>
      </c>
      <c r="M532" s="181">
        <f t="shared" si="311"/>
        <v>0</v>
      </c>
      <c r="N532" s="181">
        <f t="shared" si="311"/>
        <v>333900</v>
      </c>
      <c r="O532" s="181">
        <f t="shared" si="311"/>
        <v>633900</v>
      </c>
      <c r="P532" s="181">
        <f t="shared" si="311"/>
        <v>0</v>
      </c>
      <c r="Q532" s="181">
        <f t="shared" si="311"/>
        <v>633900</v>
      </c>
      <c r="R532" s="181">
        <f t="shared" si="311"/>
        <v>633900</v>
      </c>
      <c r="S532" s="181">
        <f t="shared" si="311"/>
        <v>0</v>
      </c>
      <c r="T532" s="181">
        <f t="shared" si="311"/>
        <v>633900</v>
      </c>
    </row>
    <row r="533" spans="1:20" ht="25.5" x14ac:dyDescent="0.2">
      <c r="A533" s="177" t="s">
        <v>21</v>
      </c>
      <c r="B533" s="352">
        <v>334</v>
      </c>
      <c r="C533" s="55" t="s">
        <v>75</v>
      </c>
      <c r="D533" s="54" t="s">
        <v>69</v>
      </c>
      <c r="E533" s="92" t="s">
        <v>69</v>
      </c>
      <c r="F533" s="74" t="s">
        <v>133</v>
      </c>
      <c r="G533" s="59" t="s">
        <v>131</v>
      </c>
      <c r="H533" s="59" t="s">
        <v>131</v>
      </c>
      <c r="I533" s="64" t="s">
        <v>217</v>
      </c>
      <c r="J533" s="60" t="s">
        <v>131</v>
      </c>
      <c r="K533" s="320">
        <v>600</v>
      </c>
      <c r="L533" s="181">
        <f t="shared" si="311"/>
        <v>333900</v>
      </c>
      <c r="M533" s="181">
        <f t="shared" si="311"/>
        <v>0</v>
      </c>
      <c r="N533" s="181">
        <f t="shared" si="311"/>
        <v>333900</v>
      </c>
      <c r="O533" s="181">
        <f t="shared" si="311"/>
        <v>633900</v>
      </c>
      <c r="P533" s="181">
        <f t="shared" si="311"/>
        <v>0</v>
      </c>
      <c r="Q533" s="181">
        <f t="shared" si="311"/>
        <v>633900</v>
      </c>
      <c r="R533" s="181">
        <f t="shared" si="311"/>
        <v>633900</v>
      </c>
      <c r="S533" s="181">
        <f t="shared" si="311"/>
        <v>0</v>
      </c>
      <c r="T533" s="181">
        <f t="shared" si="311"/>
        <v>633900</v>
      </c>
    </row>
    <row r="534" spans="1:20" x14ac:dyDescent="0.2">
      <c r="A534" s="177" t="s">
        <v>22</v>
      </c>
      <c r="B534" s="352">
        <v>334</v>
      </c>
      <c r="C534" s="55" t="s">
        <v>75</v>
      </c>
      <c r="D534" s="54" t="s">
        <v>69</v>
      </c>
      <c r="E534" s="92" t="s">
        <v>69</v>
      </c>
      <c r="F534" s="74" t="s">
        <v>133</v>
      </c>
      <c r="G534" s="59" t="s">
        <v>131</v>
      </c>
      <c r="H534" s="59" t="s">
        <v>131</v>
      </c>
      <c r="I534" s="64" t="s">
        <v>217</v>
      </c>
      <c r="J534" s="60" t="s">
        <v>131</v>
      </c>
      <c r="K534" s="320" t="s">
        <v>23</v>
      </c>
      <c r="L534" s="181">
        <v>333900</v>
      </c>
      <c r="M534" s="181">
        <v>0</v>
      </c>
      <c r="N534" s="181">
        <v>333900</v>
      </c>
      <c r="O534" s="181">
        <f>333900+300000</f>
        <v>633900</v>
      </c>
      <c r="P534" s="181">
        <v>0</v>
      </c>
      <c r="Q534" s="181">
        <f>333900+300000</f>
        <v>633900</v>
      </c>
      <c r="R534" s="181">
        <f>333900+300000</f>
        <v>633900</v>
      </c>
      <c r="S534" s="181">
        <v>0</v>
      </c>
      <c r="T534" s="181">
        <f>333900+300000</f>
        <v>633900</v>
      </c>
    </row>
    <row r="535" spans="1:20" hidden="1" x14ac:dyDescent="0.2">
      <c r="A535" s="177" t="s">
        <v>231</v>
      </c>
      <c r="B535" s="54" t="s">
        <v>115</v>
      </c>
      <c r="C535" s="55" t="s">
        <v>75</v>
      </c>
      <c r="D535" s="54" t="s">
        <v>69</v>
      </c>
      <c r="E535" s="91" t="s">
        <v>69</v>
      </c>
      <c r="F535" s="63" t="s">
        <v>133</v>
      </c>
      <c r="G535" s="59" t="s">
        <v>131</v>
      </c>
      <c r="H535" s="59" t="s">
        <v>131</v>
      </c>
      <c r="I535" s="64" t="s">
        <v>240</v>
      </c>
      <c r="J535" s="60" t="s">
        <v>131</v>
      </c>
      <c r="K535" s="320"/>
      <c r="L535" s="181">
        <f t="shared" ref="L535:T536" si="312">L536</f>
        <v>0</v>
      </c>
      <c r="M535" s="181">
        <f t="shared" si="312"/>
        <v>0</v>
      </c>
      <c r="N535" s="181">
        <f t="shared" si="312"/>
        <v>0</v>
      </c>
      <c r="O535" s="181">
        <f t="shared" si="312"/>
        <v>0</v>
      </c>
      <c r="P535" s="181">
        <f t="shared" si="312"/>
        <v>0</v>
      </c>
      <c r="Q535" s="181">
        <f t="shared" si="312"/>
        <v>0</v>
      </c>
      <c r="R535" s="181">
        <f t="shared" si="312"/>
        <v>0</v>
      </c>
      <c r="S535" s="181">
        <f t="shared" si="312"/>
        <v>0</v>
      </c>
      <c r="T535" s="181">
        <f t="shared" si="312"/>
        <v>0</v>
      </c>
    </row>
    <row r="536" spans="1:20" ht="25.5" hidden="1" x14ac:dyDescent="0.2">
      <c r="A536" s="177" t="s">
        <v>21</v>
      </c>
      <c r="B536" s="54" t="s">
        <v>115</v>
      </c>
      <c r="C536" s="55" t="s">
        <v>75</v>
      </c>
      <c r="D536" s="54" t="s">
        <v>69</v>
      </c>
      <c r="E536" s="91" t="s">
        <v>69</v>
      </c>
      <c r="F536" s="63" t="s">
        <v>133</v>
      </c>
      <c r="G536" s="59" t="s">
        <v>131</v>
      </c>
      <c r="H536" s="59" t="s">
        <v>131</v>
      </c>
      <c r="I536" s="64" t="s">
        <v>240</v>
      </c>
      <c r="J536" s="60" t="s">
        <v>131</v>
      </c>
      <c r="K536" s="320" t="s">
        <v>144</v>
      </c>
      <c r="L536" s="181">
        <f t="shared" si="312"/>
        <v>0</v>
      </c>
      <c r="M536" s="181">
        <f t="shared" si="312"/>
        <v>0</v>
      </c>
      <c r="N536" s="181">
        <f t="shared" si="312"/>
        <v>0</v>
      </c>
      <c r="O536" s="181">
        <f t="shared" si="312"/>
        <v>0</v>
      </c>
      <c r="P536" s="181">
        <f t="shared" si="312"/>
        <v>0</v>
      </c>
      <c r="Q536" s="181">
        <f t="shared" si="312"/>
        <v>0</v>
      </c>
      <c r="R536" s="181">
        <f t="shared" si="312"/>
        <v>0</v>
      </c>
      <c r="S536" s="181">
        <f t="shared" si="312"/>
        <v>0</v>
      </c>
      <c r="T536" s="181">
        <f t="shared" si="312"/>
        <v>0</v>
      </c>
    </row>
    <row r="537" spans="1:20" hidden="1" x14ac:dyDescent="0.2">
      <c r="A537" s="177" t="s">
        <v>22</v>
      </c>
      <c r="B537" s="54" t="s">
        <v>115</v>
      </c>
      <c r="C537" s="55" t="s">
        <v>75</v>
      </c>
      <c r="D537" s="54" t="s">
        <v>69</v>
      </c>
      <c r="E537" s="91" t="s">
        <v>69</v>
      </c>
      <c r="F537" s="63" t="s">
        <v>133</v>
      </c>
      <c r="G537" s="59" t="s">
        <v>131</v>
      </c>
      <c r="H537" s="59" t="s">
        <v>131</v>
      </c>
      <c r="I537" s="64" t="s">
        <v>240</v>
      </c>
      <c r="J537" s="60" t="s">
        <v>131</v>
      </c>
      <c r="K537" s="320" t="s">
        <v>23</v>
      </c>
      <c r="L537" s="181">
        <v>0</v>
      </c>
      <c r="M537" s="181">
        <v>0</v>
      </c>
      <c r="N537" s="181">
        <v>0</v>
      </c>
      <c r="O537" s="181">
        <v>0</v>
      </c>
      <c r="P537" s="181">
        <v>0</v>
      </c>
      <c r="Q537" s="181">
        <v>0</v>
      </c>
      <c r="R537" s="181">
        <v>0</v>
      </c>
      <c r="S537" s="181">
        <v>0</v>
      </c>
      <c r="T537" s="181">
        <v>0</v>
      </c>
    </row>
    <row r="538" spans="1:20" ht="127.5" customHeight="1" x14ac:dyDescent="0.2">
      <c r="A538" s="190" t="s">
        <v>283</v>
      </c>
      <c r="B538" s="399">
        <v>334</v>
      </c>
      <c r="C538" s="55" t="s">
        <v>75</v>
      </c>
      <c r="D538" s="54" t="s">
        <v>69</v>
      </c>
      <c r="E538" s="92" t="s">
        <v>69</v>
      </c>
      <c r="F538" s="74" t="s">
        <v>133</v>
      </c>
      <c r="G538" s="59" t="s">
        <v>131</v>
      </c>
      <c r="H538" s="59" t="s">
        <v>131</v>
      </c>
      <c r="I538" s="64" t="s">
        <v>246</v>
      </c>
      <c r="J538" s="60" t="s">
        <v>131</v>
      </c>
      <c r="K538" s="174"/>
      <c r="L538" s="181">
        <f t="shared" ref="L538:T539" si="313">L539</f>
        <v>300000</v>
      </c>
      <c r="M538" s="181">
        <f t="shared" si="313"/>
        <v>0</v>
      </c>
      <c r="N538" s="181">
        <f t="shared" si="313"/>
        <v>300000</v>
      </c>
      <c r="O538" s="181">
        <f t="shared" si="313"/>
        <v>0</v>
      </c>
      <c r="P538" s="181">
        <f t="shared" si="313"/>
        <v>0</v>
      </c>
      <c r="Q538" s="181">
        <f t="shared" si="313"/>
        <v>0</v>
      </c>
      <c r="R538" s="181">
        <f t="shared" si="313"/>
        <v>0</v>
      </c>
      <c r="S538" s="181">
        <f t="shared" si="313"/>
        <v>0</v>
      </c>
      <c r="T538" s="181">
        <f t="shared" si="313"/>
        <v>0</v>
      </c>
    </row>
    <row r="539" spans="1:20" ht="25.5" x14ac:dyDescent="0.2">
      <c r="A539" s="177" t="s">
        <v>21</v>
      </c>
      <c r="B539" s="399">
        <v>334</v>
      </c>
      <c r="C539" s="55" t="s">
        <v>75</v>
      </c>
      <c r="D539" s="54" t="s">
        <v>69</v>
      </c>
      <c r="E539" s="92" t="s">
        <v>69</v>
      </c>
      <c r="F539" s="74" t="s">
        <v>133</v>
      </c>
      <c r="G539" s="59" t="s">
        <v>131</v>
      </c>
      <c r="H539" s="59" t="s">
        <v>131</v>
      </c>
      <c r="I539" s="64" t="s">
        <v>246</v>
      </c>
      <c r="J539" s="60" t="s">
        <v>131</v>
      </c>
      <c r="K539" s="174">
        <v>600</v>
      </c>
      <c r="L539" s="181">
        <f t="shared" si="313"/>
        <v>300000</v>
      </c>
      <c r="M539" s="181">
        <f t="shared" si="313"/>
        <v>0</v>
      </c>
      <c r="N539" s="181">
        <f t="shared" si="313"/>
        <v>300000</v>
      </c>
      <c r="O539" s="181">
        <f t="shared" si="313"/>
        <v>0</v>
      </c>
      <c r="P539" s="181">
        <f t="shared" si="313"/>
        <v>0</v>
      </c>
      <c r="Q539" s="181">
        <f t="shared" si="313"/>
        <v>0</v>
      </c>
      <c r="R539" s="181">
        <f t="shared" si="313"/>
        <v>0</v>
      </c>
      <c r="S539" s="181">
        <f t="shared" si="313"/>
        <v>0</v>
      </c>
      <c r="T539" s="181">
        <f t="shared" si="313"/>
        <v>0</v>
      </c>
    </row>
    <row r="540" spans="1:20" x14ac:dyDescent="0.2">
      <c r="A540" s="177" t="s">
        <v>22</v>
      </c>
      <c r="B540" s="399">
        <v>334</v>
      </c>
      <c r="C540" s="55" t="s">
        <v>75</v>
      </c>
      <c r="D540" s="54" t="s">
        <v>69</v>
      </c>
      <c r="E540" s="92" t="s">
        <v>69</v>
      </c>
      <c r="F540" s="74" t="s">
        <v>133</v>
      </c>
      <c r="G540" s="59" t="s">
        <v>131</v>
      </c>
      <c r="H540" s="59" t="s">
        <v>131</v>
      </c>
      <c r="I540" s="64" t="s">
        <v>246</v>
      </c>
      <c r="J540" s="60" t="s">
        <v>131</v>
      </c>
      <c r="K540" s="174" t="s">
        <v>23</v>
      </c>
      <c r="L540" s="181">
        <f>18650.14+281349.86</f>
        <v>300000</v>
      </c>
      <c r="M540" s="181">
        <v>0</v>
      </c>
      <c r="N540" s="181">
        <f>18650.14+281349.86</f>
        <v>300000</v>
      </c>
      <c r="O540" s="181">
        <v>0</v>
      </c>
      <c r="P540" s="181">
        <v>0</v>
      </c>
      <c r="Q540" s="181">
        <v>0</v>
      </c>
      <c r="R540" s="181">
        <v>0</v>
      </c>
      <c r="S540" s="181">
        <v>0</v>
      </c>
      <c r="T540" s="181">
        <v>0</v>
      </c>
    </row>
    <row r="541" spans="1:20" ht="25.5" x14ac:dyDescent="0.2">
      <c r="A541" s="190" t="s">
        <v>352</v>
      </c>
      <c r="B541" s="55" t="s">
        <v>115</v>
      </c>
      <c r="C541" s="55" t="s">
        <v>75</v>
      </c>
      <c r="D541" s="54" t="s">
        <v>69</v>
      </c>
      <c r="E541" s="92" t="s">
        <v>69</v>
      </c>
      <c r="F541" s="74" t="s">
        <v>129</v>
      </c>
      <c r="G541" s="59" t="s">
        <v>131</v>
      </c>
      <c r="H541" s="59" t="s">
        <v>131</v>
      </c>
      <c r="I541" s="74" t="s">
        <v>132</v>
      </c>
      <c r="J541" s="60" t="s">
        <v>131</v>
      </c>
      <c r="K541" s="174"/>
      <c r="L541" s="181">
        <f>L545+L551+L548+L542</f>
        <v>47409380.450000003</v>
      </c>
      <c r="M541" s="181">
        <f>M545+M551+M548+M542</f>
        <v>0</v>
      </c>
      <c r="N541" s="181">
        <f>N545+N551+N548+N542</f>
        <v>47409380.450000003</v>
      </c>
      <c r="O541" s="181">
        <f t="shared" ref="O541:R541" si="314">O545+O551+O548+O542</f>
        <v>47412784.359999999</v>
      </c>
      <c r="P541" s="181">
        <f t="shared" ref="P541:Q541" si="315">P545+P551+P548+P542</f>
        <v>0</v>
      </c>
      <c r="Q541" s="181">
        <f t="shared" si="315"/>
        <v>47412784.359999999</v>
      </c>
      <c r="R541" s="181">
        <f t="shared" si="314"/>
        <v>47171600</v>
      </c>
      <c r="S541" s="181">
        <f t="shared" ref="S541:T541" si="316">S545+S551+S548+S542</f>
        <v>0</v>
      </c>
      <c r="T541" s="181">
        <f t="shared" si="316"/>
        <v>47171600</v>
      </c>
    </row>
    <row r="542" spans="1:20" hidden="1" x14ac:dyDescent="0.2">
      <c r="A542" s="177" t="s">
        <v>10</v>
      </c>
      <c r="B542" s="54" t="s">
        <v>115</v>
      </c>
      <c r="C542" s="55" t="s">
        <v>75</v>
      </c>
      <c r="D542" s="54" t="s">
        <v>69</v>
      </c>
      <c r="E542" s="92" t="s">
        <v>69</v>
      </c>
      <c r="F542" s="74" t="s">
        <v>129</v>
      </c>
      <c r="G542" s="59" t="s">
        <v>131</v>
      </c>
      <c r="H542" s="59" t="s">
        <v>131</v>
      </c>
      <c r="I542" s="74" t="s">
        <v>12</v>
      </c>
      <c r="J542" s="60" t="s">
        <v>131</v>
      </c>
      <c r="K542" s="184"/>
      <c r="L542" s="181">
        <f t="shared" ref="L542:T543" si="317">L543</f>
        <v>0</v>
      </c>
      <c r="M542" s="181">
        <f t="shared" si="317"/>
        <v>0</v>
      </c>
      <c r="N542" s="181">
        <f t="shared" si="317"/>
        <v>0</v>
      </c>
      <c r="O542" s="181">
        <f t="shared" si="317"/>
        <v>0</v>
      </c>
      <c r="P542" s="181">
        <f t="shared" si="317"/>
        <v>0</v>
      </c>
      <c r="Q542" s="181">
        <f t="shared" si="317"/>
        <v>0</v>
      </c>
      <c r="R542" s="181">
        <f t="shared" si="317"/>
        <v>0</v>
      </c>
      <c r="S542" s="181">
        <f t="shared" si="317"/>
        <v>0</v>
      </c>
      <c r="T542" s="181">
        <f t="shared" si="317"/>
        <v>0</v>
      </c>
    </row>
    <row r="543" spans="1:20" ht="25.5" hidden="1" x14ac:dyDescent="0.2">
      <c r="A543" s="177" t="s">
        <v>21</v>
      </c>
      <c r="B543" s="54" t="s">
        <v>115</v>
      </c>
      <c r="C543" s="55" t="s">
        <v>75</v>
      </c>
      <c r="D543" s="54" t="s">
        <v>69</v>
      </c>
      <c r="E543" s="91" t="s">
        <v>69</v>
      </c>
      <c r="F543" s="59" t="s">
        <v>129</v>
      </c>
      <c r="G543" s="59" t="s">
        <v>131</v>
      </c>
      <c r="H543" s="59" t="s">
        <v>131</v>
      </c>
      <c r="I543" s="59" t="s">
        <v>12</v>
      </c>
      <c r="J543" s="60" t="s">
        <v>131</v>
      </c>
      <c r="K543" s="179" t="s">
        <v>144</v>
      </c>
      <c r="L543" s="188">
        <f t="shared" si="317"/>
        <v>0</v>
      </c>
      <c r="M543" s="188">
        <f t="shared" si="317"/>
        <v>0</v>
      </c>
      <c r="N543" s="188">
        <f t="shared" si="317"/>
        <v>0</v>
      </c>
      <c r="O543" s="188">
        <f t="shared" si="317"/>
        <v>0</v>
      </c>
      <c r="P543" s="188">
        <f t="shared" si="317"/>
        <v>0</v>
      </c>
      <c r="Q543" s="188">
        <f t="shared" si="317"/>
        <v>0</v>
      </c>
      <c r="R543" s="188">
        <f t="shared" si="317"/>
        <v>0</v>
      </c>
      <c r="S543" s="188">
        <f t="shared" si="317"/>
        <v>0</v>
      </c>
      <c r="T543" s="188">
        <f t="shared" si="317"/>
        <v>0</v>
      </c>
    </row>
    <row r="544" spans="1:20" hidden="1" x14ac:dyDescent="0.2">
      <c r="A544" s="177" t="s">
        <v>22</v>
      </c>
      <c r="B544" s="54" t="s">
        <v>115</v>
      </c>
      <c r="C544" s="55" t="s">
        <v>75</v>
      </c>
      <c r="D544" s="54" t="s">
        <v>69</v>
      </c>
      <c r="E544" s="91" t="s">
        <v>69</v>
      </c>
      <c r="F544" s="59" t="s">
        <v>129</v>
      </c>
      <c r="G544" s="59" t="s">
        <v>131</v>
      </c>
      <c r="H544" s="59" t="s">
        <v>131</v>
      </c>
      <c r="I544" s="59" t="s">
        <v>12</v>
      </c>
      <c r="J544" s="60" t="s">
        <v>131</v>
      </c>
      <c r="K544" s="179" t="s">
        <v>23</v>
      </c>
      <c r="L544" s="188">
        <v>0</v>
      </c>
      <c r="M544" s="188">
        <v>0</v>
      </c>
      <c r="N544" s="188">
        <v>0</v>
      </c>
      <c r="O544" s="188">
        <v>0</v>
      </c>
      <c r="P544" s="188">
        <v>0</v>
      </c>
      <c r="Q544" s="188">
        <v>0</v>
      </c>
      <c r="R544" s="188">
        <v>0</v>
      </c>
      <c r="S544" s="188">
        <v>0</v>
      </c>
      <c r="T544" s="188">
        <v>0</v>
      </c>
    </row>
    <row r="545" spans="1:20" x14ac:dyDescent="0.2">
      <c r="A545" s="177" t="s">
        <v>140</v>
      </c>
      <c r="B545" s="352">
        <v>334</v>
      </c>
      <c r="C545" s="55" t="s">
        <v>75</v>
      </c>
      <c r="D545" s="54" t="s">
        <v>69</v>
      </c>
      <c r="E545" s="92" t="s">
        <v>69</v>
      </c>
      <c r="F545" s="74" t="s">
        <v>129</v>
      </c>
      <c r="G545" s="59" t="s">
        <v>131</v>
      </c>
      <c r="H545" s="59" t="s">
        <v>131</v>
      </c>
      <c r="I545" s="64" t="s">
        <v>141</v>
      </c>
      <c r="J545" s="60" t="s">
        <v>131</v>
      </c>
      <c r="K545" s="320"/>
      <c r="L545" s="181">
        <f t="shared" ref="L545:T546" si="318">L546</f>
        <v>46781600</v>
      </c>
      <c r="M545" s="181">
        <f t="shared" si="318"/>
        <v>0</v>
      </c>
      <c r="N545" s="181">
        <f t="shared" si="318"/>
        <v>46781600</v>
      </c>
      <c r="O545" s="181">
        <f t="shared" si="318"/>
        <v>46781600</v>
      </c>
      <c r="P545" s="181">
        <f t="shared" si="318"/>
        <v>0</v>
      </c>
      <c r="Q545" s="181">
        <f t="shared" si="318"/>
        <v>46781600</v>
      </c>
      <c r="R545" s="181">
        <f t="shared" si="318"/>
        <v>46781600</v>
      </c>
      <c r="S545" s="181">
        <f t="shared" si="318"/>
        <v>0</v>
      </c>
      <c r="T545" s="181">
        <f t="shared" si="318"/>
        <v>46781600</v>
      </c>
    </row>
    <row r="546" spans="1:20" ht="25.5" x14ac:dyDescent="0.2">
      <c r="A546" s="177" t="s">
        <v>21</v>
      </c>
      <c r="B546" s="352">
        <v>334</v>
      </c>
      <c r="C546" s="55" t="s">
        <v>75</v>
      </c>
      <c r="D546" s="54" t="s">
        <v>69</v>
      </c>
      <c r="E546" s="92" t="s">
        <v>69</v>
      </c>
      <c r="F546" s="74" t="s">
        <v>129</v>
      </c>
      <c r="G546" s="59" t="s">
        <v>131</v>
      </c>
      <c r="H546" s="59" t="s">
        <v>131</v>
      </c>
      <c r="I546" s="64" t="s">
        <v>141</v>
      </c>
      <c r="J546" s="60" t="s">
        <v>131</v>
      </c>
      <c r="K546" s="320">
        <v>600</v>
      </c>
      <c r="L546" s="181">
        <f t="shared" si="318"/>
        <v>46781600</v>
      </c>
      <c r="M546" s="181">
        <f t="shared" si="318"/>
        <v>0</v>
      </c>
      <c r="N546" s="181">
        <f t="shared" si="318"/>
        <v>46781600</v>
      </c>
      <c r="O546" s="181">
        <f t="shared" si="318"/>
        <v>46781600</v>
      </c>
      <c r="P546" s="181">
        <f t="shared" si="318"/>
        <v>0</v>
      </c>
      <c r="Q546" s="181">
        <f t="shared" si="318"/>
        <v>46781600</v>
      </c>
      <c r="R546" s="181">
        <f t="shared" si="318"/>
        <v>46781600</v>
      </c>
      <c r="S546" s="181">
        <f t="shared" si="318"/>
        <v>0</v>
      </c>
      <c r="T546" s="181">
        <f t="shared" si="318"/>
        <v>46781600</v>
      </c>
    </row>
    <row r="547" spans="1:20" x14ac:dyDescent="0.2">
      <c r="A547" s="177" t="s">
        <v>22</v>
      </c>
      <c r="B547" s="352">
        <v>334</v>
      </c>
      <c r="C547" s="55" t="s">
        <v>75</v>
      </c>
      <c r="D547" s="54" t="s">
        <v>69</v>
      </c>
      <c r="E547" s="92" t="s">
        <v>69</v>
      </c>
      <c r="F547" s="74" t="s">
        <v>129</v>
      </c>
      <c r="G547" s="59" t="s">
        <v>131</v>
      </c>
      <c r="H547" s="59" t="s">
        <v>131</v>
      </c>
      <c r="I547" s="64" t="s">
        <v>141</v>
      </c>
      <c r="J547" s="60" t="s">
        <v>131</v>
      </c>
      <c r="K547" s="320" t="s">
        <v>23</v>
      </c>
      <c r="L547" s="181">
        <v>46781600</v>
      </c>
      <c r="M547" s="181">
        <v>0</v>
      </c>
      <c r="N547" s="181">
        <v>46781600</v>
      </c>
      <c r="O547" s="181">
        <v>46781600</v>
      </c>
      <c r="P547" s="181">
        <v>0</v>
      </c>
      <c r="Q547" s="181">
        <v>46781600</v>
      </c>
      <c r="R547" s="181">
        <v>46781600</v>
      </c>
      <c r="S547" s="181">
        <v>0</v>
      </c>
      <c r="T547" s="181">
        <v>46781600</v>
      </c>
    </row>
    <row r="548" spans="1:20" ht="38.25" x14ac:dyDescent="0.2">
      <c r="A548" s="173" t="s">
        <v>333</v>
      </c>
      <c r="B548" s="352">
        <v>334</v>
      </c>
      <c r="C548" s="55" t="s">
        <v>75</v>
      </c>
      <c r="D548" s="54" t="s">
        <v>69</v>
      </c>
      <c r="E548" s="92" t="s">
        <v>69</v>
      </c>
      <c r="F548" s="74" t="s">
        <v>129</v>
      </c>
      <c r="G548" s="59" t="s">
        <v>131</v>
      </c>
      <c r="H548" s="59" t="s">
        <v>131</v>
      </c>
      <c r="I548" s="64" t="s">
        <v>217</v>
      </c>
      <c r="J548" s="60" t="s">
        <v>131</v>
      </c>
      <c r="K548" s="320"/>
      <c r="L548" s="181">
        <f t="shared" ref="L548:T549" si="319">L549</f>
        <v>390000</v>
      </c>
      <c r="M548" s="181">
        <f t="shared" si="319"/>
        <v>0</v>
      </c>
      <c r="N548" s="181">
        <f t="shared" si="319"/>
        <v>390000</v>
      </c>
      <c r="O548" s="181">
        <f t="shared" si="319"/>
        <v>390000</v>
      </c>
      <c r="P548" s="181">
        <f t="shared" si="319"/>
        <v>0</v>
      </c>
      <c r="Q548" s="181">
        <f t="shared" si="319"/>
        <v>390000</v>
      </c>
      <c r="R548" s="181">
        <f t="shared" si="319"/>
        <v>390000</v>
      </c>
      <c r="S548" s="181">
        <f t="shared" si="319"/>
        <v>0</v>
      </c>
      <c r="T548" s="181">
        <f t="shared" si="319"/>
        <v>390000</v>
      </c>
    </row>
    <row r="549" spans="1:20" ht="25.5" x14ac:dyDescent="0.2">
      <c r="A549" s="177" t="s">
        <v>21</v>
      </c>
      <c r="B549" s="352">
        <v>334</v>
      </c>
      <c r="C549" s="55" t="s">
        <v>75</v>
      </c>
      <c r="D549" s="54" t="s">
        <v>69</v>
      </c>
      <c r="E549" s="92" t="s">
        <v>69</v>
      </c>
      <c r="F549" s="74" t="s">
        <v>129</v>
      </c>
      <c r="G549" s="59" t="s">
        <v>131</v>
      </c>
      <c r="H549" s="59" t="s">
        <v>131</v>
      </c>
      <c r="I549" s="64" t="s">
        <v>217</v>
      </c>
      <c r="J549" s="60" t="s">
        <v>131</v>
      </c>
      <c r="K549" s="320">
        <v>600</v>
      </c>
      <c r="L549" s="181">
        <f t="shared" si="319"/>
        <v>390000</v>
      </c>
      <c r="M549" s="181">
        <f t="shared" si="319"/>
        <v>0</v>
      </c>
      <c r="N549" s="181">
        <f t="shared" si="319"/>
        <v>390000</v>
      </c>
      <c r="O549" s="181">
        <f t="shared" si="319"/>
        <v>390000</v>
      </c>
      <c r="P549" s="181">
        <f t="shared" si="319"/>
        <v>0</v>
      </c>
      <c r="Q549" s="181">
        <f t="shared" si="319"/>
        <v>390000</v>
      </c>
      <c r="R549" s="181">
        <f t="shared" si="319"/>
        <v>390000</v>
      </c>
      <c r="S549" s="181">
        <f t="shared" si="319"/>
        <v>0</v>
      </c>
      <c r="T549" s="181">
        <f t="shared" si="319"/>
        <v>390000</v>
      </c>
    </row>
    <row r="550" spans="1:20" x14ac:dyDescent="0.2">
      <c r="A550" s="177" t="s">
        <v>22</v>
      </c>
      <c r="B550" s="352">
        <v>334</v>
      </c>
      <c r="C550" s="55" t="s">
        <v>75</v>
      </c>
      <c r="D550" s="54" t="s">
        <v>69</v>
      </c>
      <c r="E550" s="92" t="s">
        <v>69</v>
      </c>
      <c r="F550" s="74" t="s">
        <v>129</v>
      </c>
      <c r="G550" s="59" t="s">
        <v>131</v>
      </c>
      <c r="H550" s="59" t="s">
        <v>131</v>
      </c>
      <c r="I550" s="64" t="s">
        <v>217</v>
      </c>
      <c r="J550" s="60" t="s">
        <v>131</v>
      </c>
      <c r="K550" s="320" t="s">
        <v>23</v>
      </c>
      <c r="L550" s="181">
        <v>390000</v>
      </c>
      <c r="M550" s="181">
        <v>0</v>
      </c>
      <c r="N550" s="181">
        <v>390000</v>
      </c>
      <c r="O550" s="181">
        <v>390000</v>
      </c>
      <c r="P550" s="181">
        <v>0</v>
      </c>
      <c r="Q550" s="181">
        <v>390000</v>
      </c>
      <c r="R550" s="181">
        <v>390000</v>
      </c>
      <c r="S550" s="181">
        <v>0</v>
      </c>
      <c r="T550" s="181">
        <v>390000</v>
      </c>
    </row>
    <row r="551" spans="1:20" ht="75" customHeight="1" x14ac:dyDescent="0.2">
      <c r="A551" s="190" t="s">
        <v>282</v>
      </c>
      <c r="B551" s="352">
        <v>334</v>
      </c>
      <c r="C551" s="55" t="s">
        <v>75</v>
      </c>
      <c r="D551" s="54" t="s">
        <v>69</v>
      </c>
      <c r="E551" s="92" t="s">
        <v>69</v>
      </c>
      <c r="F551" s="74" t="s">
        <v>129</v>
      </c>
      <c r="G551" s="59" t="s">
        <v>131</v>
      </c>
      <c r="H551" s="59" t="s">
        <v>131</v>
      </c>
      <c r="I551" s="64" t="s">
        <v>222</v>
      </c>
      <c r="J551" s="60" t="s">
        <v>232</v>
      </c>
      <c r="K551" s="320"/>
      <c r="L551" s="181">
        <f t="shared" ref="L551:T552" si="320">L552</f>
        <v>237780.44999999998</v>
      </c>
      <c r="M551" s="181">
        <f t="shared" si="320"/>
        <v>0</v>
      </c>
      <c r="N551" s="181">
        <f t="shared" si="320"/>
        <v>237780.44999999998</v>
      </c>
      <c r="O551" s="181">
        <f t="shared" si="320"/>
        <v>241184.36</v>
      </c>
      <c r="P551" s="181">
        <f t="shared" si="320"/>
        <v>0</v>
      </c>
      <c r="Q551" s="181">
        <f t="shared" si="320"/>
        <v>241184.36</v>
      </c>
      <c r="R551" s="181">
        <f t="shared" si="320"/>
        <v>0</v>
      </c>
      <c r="S551" s="181">
        <f t="shared" si="320"/>
        <v>0</v>
      </c>
      <c r="T551" s="181">
        <f t="shared" si="320"/>
        <v>0</v>
      </c>
    </row>
    <row r="552" spans="1:20" ht="25.5" x14ac:dyDescent="0.2">
      <c r="A552" s="177" t="s">
        <v>21</v>
      </c>
      <c r="B552" s="352">
        <v>334</v>
      </c>
      <c r="C552" s="55" t="s">
        <v>75</v>
      </c>
      <c r="D552" s="54" t="s">
        <v>69</v>
      </c>
      <c r="E552" s="92" t="s">
        <v>69</v>
      </c>
      <c r="F552" s="74" t="s">
        <v>129</v>
      </c>
      <c r="G552" s="59" t="s">
        <v>131</v>
      </c>
      <c r="H552" s="59" t="s">
        <v>131</v>
      </c>
      <c r="I552" s="64" t="s">
        <v>222</v>
      </c>
      <c r="J552" s="60" t="s">
        <v>232</v>
      </c>
      <c r="K552" s="320">
        <v>600</v>
      </c>
      <c r="L552" s="181">
        <f t="shared" si="320"/>
        <v>237780.44999999998</v>
      </c>
      <c r="M552" s="181">
        <f t="shared" si="320"/>
        <v>0</v>
      </c>
      <c r="N552" s="181">
        <f t="shared" si="320"/>
        <v>237780.44999999998</v>
      </c>
      <c r="O552" s="181">
        <f t="shared" si="320"/>
        <v>241184.36</v>
      </c>
      <c r="P552" s="181">
        <f t="shared" si="320"/>
        <v>0</v>
      </c>
      <c r="Q552" s="181">
        <f t="shared" si="320"/>
        <v>241184.36</v>
      </c>
      <c r="R552" s="181">
        <f t="shared" si="320"/>
        <v>0</v>
      </c>
      <c r="S552" s="181">
        <f t="shared" si="320"/>
        <v>0</v>
      </c>
      <c r="T552" s="181">
        <f t="shared" si="320"/>
        <v>0</v>
      </c>
    </row>
    <row r="553" spans="1:20" ht="21.75" customHeight="1" x14ac:dyDescent="0.2">
      <c r="A553" s="177" t="s">
        <v>22</v>
      </c>
      <c r="B553" s="352">
        <v>334</v>
      </c>
      <c r="C553" s="55" t="s">
        <v>75</v>
      </c>
      <c r="D553" s="54" t="s">
        <v>69</v>
      </c>
      <c r="E553" s="92" t="s">
        <v>69</v>
      </c>
      <c r="F553" s="74" t="s">
        <v>129</v>
      </c>
      <c r="G553" s="59" t="s">
        <v>131</v>
      </c>
      <c r="H553" s="59" t="s">
        <v>131</v>
      </c>
      <c r="I553" s="64" t="s">
        <v>222</v>
      </c>
      <c r="J553" s="60" t="s">
        <v>232</v>
      </c>
      <c r="K553" s="320" t="s">
        <v>23</v>
      </c>
      <c r="L553" s="181">
        <f>223513.62+14266.83</f>
        <v>237780.44999999998</v>
      </c>
      <c r="M553" s="181">
        <v>0</v>
      </c>
      <c r="N553" s="181">
        <f>M553+L553</f>
        <v>237780.44999999998</v>
      </c>
      <c r="O553" s="181">
        <f>226713.3+14471.06</f>
        <v>241184.36</v>
      </c>
      <c r="P553" s="181">
        <v>0</v>
      </c>
      <c r="Q553" s="181">
        <f>P553+O553</f>
        <v>241184.36</v>
      </c>
      <c r="R553" s="181">
        <v>0</v>
      </c>
      <c r="S553" s="181">
        <v>0</v>
      </c>
      <c r="T553" s="181">
        <f>S553</f>
        <v>0</v>
      </c>
    </row>
    <row r="554" spans="1:20" ht="17.25" customHeight="1" x14ac:dyDescent="0.2">
      <c r="A554" s="173" t="s">
        <v>117</v>
      </c>
      <c r="B554" s="352">
        <v>334</v>
      </c>
      <c r="C554" s="55" t="s">
        <v>75</v>
      </c>
      <c r="D554" s="54" t="s">
        <v>71</v>
      </c>
      <c r="E554" s="336"/>
      <c r="F554" s="122"/>
      <c r="G554" s="59"/>
      <c r="H554" s="59"/>
      <c r="I554" s="56"/>
      <c r="J554" s="60"/>
      <c r="K554" s="349"/>
      <c r="L554" s="188">
        <f t="shared" ref="L554:T556" si="321">L555</f>
        <v>7080404.6600000001</v>
      </c>
      <c r="M554" s="188">
        <f t="shared" si="321"/>
        <v>0</v>
      </c>
      <c r="N554" s="188">
        <f t="shared" si="321"/>
        <v>7080404.6600000001</v>
      </c>
      <c r="O554" s="188">
        <f t="shared" si="321"/>
        <v>7080404.6600000001</v>
      </c>
      <c r="P554" s="188">
        <f t="shared" si="321"/>
        <v>0</v>
      </c>
      <c r="Q554" s="188">
        <f t="shared" si="321"/>
        <v>7080404.6600000001</v>
      </c>
      <c r="R554" s="188">
        <f t="shared" si="321"/>
        <v>7080404.6600000001</v>
      </c>
      <c r="S554" s="188">
        <f t="shared" si="321"/>
        <v>0</v>
      </c>
      <c r="T554" s="188">
        <f t="shared" si="321"/>
        <v>7080404.6600000001</v>
      </c>
    </row>
    <row r="555" spans="1:20" ht="25.5" x14ac:dyDescent="0.2">
      <c r="A555" s="177" t="s">
        <v>319</v>
      </c>
      <c r="B555" s="54" t="s">
        <v>115</v>
      </c>
      <c r="C555" s="55" t="s">
        <v>75</v>
      </c>
      <c r="D555" s="54" t="s">
        <v>71</v>
      </c>
      <c r="E555" s="92" t="s">
        <v>69</v>
      </c>
      <c r="F555" s="74" t="s">
        <v>131</v>
      </c>
      <c r="G555" s="59" t="s">
        <v>131</v>
      </c>
      <c r="H555" s="59" t="s">
        <v>131</v>
      </c>
      <c r="I555" s="74" t="s">
        <v>132</v>
      </c>
      <c r="J555" s="60" t="s">
        <v>131</v>
      </c>
      <c r="K555" s="349"/>
      <c r="L555" s="188">
        <f t="shared" si="321"/>
        <v>7080404.6600000001</v>
      </c>
      <c r="M555" s="188">
        <f t="shared" si="321"/>
        <v>0</v>
      </c>
      <c r="N555" s="188">
        <f t="shared" si="321"/>
        <v>7080404.6600000001</v>
      </c>
      <c r="O555" s="188">
        <f t="shared" si="321"/>
        <v>7080404.6600000001</v>
      </c>
      <c r="P555" s="188">
        <f t="shared" si="321"/>
        <v>0</v>
      </c>
      <c r="Q555" s="188">
        <f t="shared" si="321"/>
        <v>7080404.6600000001</v>
      </c>
      <c r="R555" s="188">
        <f t="shared" si="321"/>
        <v>7080404.6600000001</v>
      </c>
      <c r="S555" s="188">
        <f t="shared" si="321"/>
        <v>0</v>
      </c>
      <c r="T555" s="188">
        <f t="shared" si="321"/>
        <v>7080404.6600000001</v>
      </c>
    </row>
    <row r="556" spans="1:20" ht="25.5" x14ac:dyDescent="0.2">
      <c r="A556" s="190" t="s">
        <v>321</v>
      </c>
      <c r="B556" s="54" t="s">
        <v>115</v>
      </c>
      <c r="C556" s="55" t="s">
        <v>75</v>
      </c>
      <c r="D556" s="54" t="s">
        <v>71</v>
      </c>
      <c r="E556" s="92" t="s">
        <v>69</v>
      </c>
      <c r="F556" s="74" t="s">
        <v>133</v>
      </c>
      <c r="G556" s="59" t="s">
        <v>131</v>
      </c>
      <c r="H556" s="59" t="s">
        <v>131</v>
      </c>
      <c r="I556" s="74" t="s">
        <v>132</v>
      </c>
      <c r="J556" s="60" t="s">
        <v>131</v>
      </c>
      <c r="K556" s="262"/>
      <c r="L556" s="181">
        <f t="shared" si="321"/>
        <v>7080404.6600000001</v>
      </c>
      <c r="M556" s="181">
        <f t="shared" si="321"/>
        <v>0</v>
      </c>
      <c r="N556" s="181">
        <f t="shared" si="321"/>
        <v>7080404.6600000001</v>
      </c>
      <c r="O556" s="181">
        <f t="shared" si="321"/>
        <v>7080404.6600000001</v>
      </c>
      <c r="P556" s="181">
        <f t="shared" si="321"/>
        <v>0</v>
      </c>
      <c r="Q556" s="181">
        <f t="shared" si="321"/>
        <v>7080404.6600000001</v>
      </c>
      <c r="R556" s="181">
        <f t="shared" si="321"/>
        <v>7080404.6600000001</v>
      </c>
      <c r="S556" s="181">
        <f t="shared" si="321"/>
        <v>0</v>
      </c>
      <c r="T556" s="181">
        <f t="shared" si="321"/>
        <v>7080404.6600000001</v>
      </c>
    </row>
    <row r="557" spans="1:20" ht="25.5" x14ac:dyDescent="0.2">
      <c r="A557" s="178" t="s">
        <v>29</v>
      </c>
      <c r="B557" s="352">
        <v>334</v>
      </c>
      <c r="C557" s="55" t="s">
        <v>75</v>
      </c>
      <c r="D557" s="54" t="s">
        <v>71</v>
      </c>
      <c r="E557" s="91" t="s">
        <v>69</v>
      </c>
      <c r="F557" s="59" t="s">
        <v>133</v>
      </c>
      <c r="G557" s="59" t="s">
        <v>131</v>
      </c>
      <c r="H557" s="59" t="s">
        <v>131</v>
      </c>
      <c r="I557" s="59" t="s">
        <v>27</v>
      </c>
      <c r="J557" s="60" t="s">
        <v>131</v>
      </c>
      <c r="K557" s="262"/>
      <c r="L557" s="181">
        <f t="shared" ref="L557:T557" si="322">L558+L560</f>
        <v>7080404.6600000001</v>
      </c>
      <c r="M557" s="181">
        <f t="shared" si="322"/>
        <v>0</v>
      </c>
      <c r="N557" s="181">
        <f t="shared" si="322"/>
        <v>7080404.6600000001</v>
      </c>
      <c r="O557" s="181">
        <f t="shared" si="322"/>
        <v>7080404.6600000001</v>
      </c>
      <c r="P557" s="181">
        <f t="shared" si="322"/>
        <v>0</v>
      </c>
      <c r="Q557" s="181">
        <f t="shared" si="322"/>
        <v>7080404.6600000001</v>
      </c>
      <c r="R557" s="181">
        <f t="shared" si="322"/>
        <v>7080404.6600000001</v>
      </c>
      <c r="S557" s="181">
        <f t="shared" si="322"/>
        <v>0</v>
      </c>
      <c r="T557" s="181">
        <f t="shared" si="322"/>
        <v>7080404.6600000001</v>
      </c>
    </row>
    <row r="558" spans="1:20" ht="51" x14ac:dyDescent="0.2">
      <c r="A558" s="177" t="s">
        <v>67</v>
      </c>
      <c r="B558" s="352">
        <v>334</v>
      </c>
      <c r="C558" s="55" t="s">
        <v>75</v>
      </c>
      <c r="D558" s="54" t="s">
        <v>71</v>
      </c>
      <c r="E558" s="91" t="s">
        <v>69</v>
      </c>
      <c r="F558" s="59" t="s">
        <v>133</v>
      </c>
      <c r="G558" s="59" t="s">
        <v>131</v>
      </c>
      <c r="H558" s="59" t="s">
        <v>131</v>
      </c>
      <c r="I558" s="59" t="s">
        <v>27</v>
      </c>
      <c r="J558" s="60" t="s">
        <v>131</v>
      </c>
      <c r="K558" s="262">
        <v>100</v>
      </c>
      <c r="L558" s="181">
        <f t="shared" ref="L558:T558" si="323">L559</f>
        <v>6938269.6600000001</v>
      </c>
      <c r="M558" s="181">
        <f t="shared" si="323"/>
        <v>0</v>
      </c>
      <c r="N558" s="181">
        <f t="shared" si="323"/>
        <v>6938269.6600000001</v>
      </c>
      <c r="O558" s="181">
        <f t="shared" si="323"/>
        <v>6938269.6600000001</v>
      </c>
      <c r="P558" s="181">
        <f t="shared" si="323"/>
        <v>0</v>
      </c>
      <c r="Q558" s="181">
        <f t="shared" si="323"/>
        <v>6938269.6600000001</v>
      </c>
      <c r="R558" s="181">
        <f t="shared" si="323"/>
        <v>6938269.6600000001</v>
      </c>
      <c r="S558" s="181">
        <f t="shared" si="323"/>
        <v>0</v>
      </c>
      <c r="T558" s="181">
        <f t="shared" si="323"/>
        <v>6938269.6600000001</v>
      </c>
    </row>
    <row r="559" spans="1:20" ht="25.5" x14ac:dyDescent="0.2">
      <c r="A559" s="177" t="s">
        <v>61</v>
      </c>
      <c r="B559" s="352">
        <v>334</v>
      </c>
      <c r="C559" s="55" t="s">
        <v>75</v>
      </c>
      <c r="D559" s="54" t="s">
        <v>71</v>
      </c>
      <c r="E559" s="91" t="s">
        <v>69</v>
      </c>
      <c r="F559" s="59" t="s">
        <v>133</v>
      </c>
      <c r="G559" s="59" t="s">
        <v>131</v>
      </c>
      <c r="H559" s="59" t="s">
        <v>131</v>
      </c>
      <c r="I559" s="59" t="s">
        <v>27</v>
      </c>
      <c r="J559" s="60" t="s">
        <v>131</v>
      </c>
      <c r="K559" s="262">
        <v>120</v>
      </c>
      <c r="L559" s="181">
        <v>6938269.6600000001</v>
      </c>
      <c r="M559" s="181">
        <v>0</v>
      </c>
      <c r="N559" s="181">
        <v>6938269.6600000001</v>
      </c>
      <c r="O559" s="181">
        <v>6938269.6600000001</v>
      </c>
      <c r="P559" s="181">
        <v>0</v>
      </c>
      <c r="Q559" s="181">
        <v>6938269.6600000001</v>
      </c>
      <c r="R559" s="181">
        <v>6938269.6600000001</v>
      </c>
      <c r="S559" s="181">
        <v>0</v>
      </c>
      <c r="T559" s="181">
        <v>6938269.6600000001</v>
      </c>
    </row>
    <row r="560" spans="1:20" ht="25.5" x14ac:dyDescent="0.2">
      <c r="A560" s="177" t="s">
        <v>52</v>
      </c>
      <c r="B560" s="352">
        <v>334</v>
      </c>
      <c r="C560" s="55" t="s">
        <v>75</v>
      </c>
      <c r="D560" s="54" t="s">
        <v>71</v>
      </c>
      <c r="E560" s="91" t="s">
        <v>69</v>
      </c>
      <c r="F560" s="59" t="s">
        <v>133</v>
      </c>
      <c r="G560" s="59" t="s">
        <v>131</v>
      </c>
      <c r="H560" s="59" t="s">
        <v>131</v>
      </c>
      <c r="I560" s="59" t="s">
        <v>27</v>
      </c>
      <c r="J560" s="60" t="s">
        <v>131</v>
      </c>
      <c r="K560" s="262">
        <v>200</v>
      </c>
      <c r="L560" s="181">
        <f t="shared" ref="L560:T560" si="324">L561</f>
        <v>142135</v>
      </c>
      <c r="M560" s="181">
        <f t="shared" si="324"/>
        <v>0</v>
      </c>
      <c r="N560" s="181">
        <f t="shared" si="324"/>
        <v>142135</v>
      </c>
      <c r="O560" s="181">
        <f t="shared" si="324"/>
        <v>142135</v>
      </c>
      <c r="P560" s="181">
        <f t="shared" si="324"/>
        <v>0</v>
      </c>
      <c r="Q560" s="181">
        <f t="shared" si="324"/>
        <v>142135</v>
      </c>
      <c r="R560" s="181">
        <f t="shared" si="324"/>
        <v>142135</v>
      </c>
      <c r="S560" s="181">
        <f t="shared" si="324"/>
        <v>0</v>
      </c>
      <c r="T560" s="181">
        <f t="shared" si="324"/>
        <v>142135</v>
      </c>
    </row>
    <row r="561" spans="1:20" ht="25.5" x14ac:dyDescent="0.2">
      <c r="A561" s="177" t="s">
        <v>54</v>
      </c>
      <c r="B561" s="352">
        <v>334</v>
      </c>
      <c r="C561" s="55" t="s">
        <v>75</v>
      </c>
      <c r="D561" s="54" t="s">
        <v>71</v>
      </c>
      <c r="E561" s="91" t="s">
        <v>69</v>
      </c>
      <c r="F561" s="59" t="s">
        <v>133</v>
      </c>
      <c r="G561" s="59" t="s">
        <v>131</v>
      </c>
      <c r="H561" s="59" t="s">
        <v>131</v>
      </c>
      <c r="I561" s="59" t="s">
        <v>27</v>
      </c>
      <c r="J561" s="60" t="s">
        <v>131</v>
      </c>
      <c r="K561" s="262">
        <v>240</v>
      </c>
      <c r="L561" s="181">
        <v>142135</v>
      </c>
      <c r="M561" s="181">
        <v>0</v>
      </c>
      <c r="N561" s="181">
        <v>142135</v>
      </c>
      <c r="O561" s="181">
        <v>142135</v>
      </c>
      <c r="P561" s="181">
        <v>0</v>
      </c>
      <c r="Q561" s="181">
        <v>142135</v>
      </c>
      <c r="R561" s="181">
        <v>142135</v>
      </c>
      <c r="S561" s="181">
        <v>0</v>
      </c>
      <c r="T561" s="181">
        <v>142135</v>
      </c>
    </row>
    <row r="562" spans="1:20" ht="0.75" hidden="1" customHeight="1" x14ac:dyDescent="0.2">
      <c r="A562" s="177"/>
      <c r="B562" s="352"/>
      <c r="C562" s="55"/>
      <c r="D562" s="54"/>
      <c r="E562" s="91"/>
      <c r="F562" s="59"/>
      <c r="G562" s="59"/>
      <c r="H562" s="59"/>
      <c r="I562" s="59"/>
      <c r="J562" s="60"/>
      <c r="K562" s="262"/>
      <c r="L562" s="181"/>
      <c r="M562" s="181"/>
      <c r="N562" s="181"/>
      <c r="O562" s="181"/>
      <c r="P562" s="181"/>
      <c r="Q562" s="181"/>
      <c r="R562" s="181"/>
      <c r="S562" s="181"/>
      <c r="T562" s="181"/>
    </row>
    <row r="563" spans="1:20" ht="6" hidden="1" customHeight="1" x14ac:dyDescent="0.2">
      <c r="A563" s="237"/>
      <c r="B563" s="359"/>
      <c r="C563" s="108"/>
      <c r="D563" s="54"/>
      <c r="E563" s="110"/>
      <c r="F563" s="81"/>
      <c r="G563" s="81"/>
      <c r="H563" s="81"/>
      <c r="I563" s="81"/>
      <c r="J563" s="83"/>
      <c r="K563" s="259"/>
      <c r="L563" s="278"/>
      <c r="M563" s="278"/>
      <c r="N563" s="278"/>
      <c r="O563" s="278"/>
      <c r="P563" s="278"/>
      <c r="Q563" s="278"/>
      <c r="R563" s="278"/>
      <c r="S563" s="278"/>
      <c r="T563" s="278"/>
    </row>
    <row r="564" spans="1:20" ht="4.5" customHeight="1" x14ac:dyDescent="0.2">
      <c r="A564" s="237"/>
      <c r="B564" s="109"/>
      <c r="C564" s="108"/>
      <c r="D564" s="109"/>
      <c r="E564" s="258"/>
      <c r="F564" s="123"/>
      <c r="G564" s="81"/>
      <c r="H564" s="81"/>
      <c r="I564" s="124"/>
      <c r="J564" s="83"/>
      <c r="K564" s="251"/>
      <c r="L564" s="278"/>
      <c r="M564" s="278"/>
      <c r="N564" s="278"/>
      <c r="O564" s="278"/>
      <c r="P564" s="278"/>
      <c r="Q564" s="278"/>
      <c r="R564" s="278"/>
      <c r="S564" s="278"/>
      <c r="T564" s="278"/>
    </row>
    <row r="565" spans="1:20" s="89" customFormat="1" ht="25.5" x14ac:dyDescent="0.2">
      <c r="A565" s="345" t="s">
        <v>303</v>
      </c>
      <c r="B565" s="97">
        <v>335</v>
      </c>
      <c r="C565" s="111"/>
      <c r="D565" s="335"/>
      <c r="E565" s="121"/>
      <c r="F565" s="117"/>
      <c r="G565" s="88"/>
      <c r="H565" s="88"/>
      <c r="I565" s="117"/>
      <c r="J565" s="118"/>
      <c r="K565" s="262"/>
      <c r="L565" s="367">
        <f t="shared" ref="L565:T567" si="325">L566</f>
        <v>3325756.13</v>
      </c>
      <c r="M565" s="367">
        <f t="shared" si="325"/>
        <v>0</v>
      </c>
      <c r="N565" s="367">
        <f t="shared" si="325"/>
        <v>3325756.13</v>
      </c>
      <c r="O565" s="367">
        <f t="shared" si="325"/>
        <v>3404337.23</v>
      </c>
      <c r="P565" s="367">
        <f t="shared" si="325"/>
        <v>0</v>
      </c>
      <c r="Q565" s="367">
        <f t="shared" si="325"/>
        <v>3404337.23</v>
      </c>
      <c r="R565" s="367">
        <f t="shared" si="325"/>
        <v>3404337.23</v>
      </c>
      <c r="S565" s="367">
        <f t="shared" si="325"/>
        <v>0</v>
      </c>
      <c r="T565" s="367">
        <f t="shared" si="325"/>
        <v>3404337.23</v>
      </c>
    </row>
    <row r="566" spans="1:20" s="89" customFormat="1" x14ac:dyDescent="0.2">
      <c r="A566" s="173" t="s">
        <v>84</v>
      </c>
      <c r="B566" s="352">
        <v>335</v>
      </c>
      <c r="C566" s="55" t="s">
        <v>69</v>
      </c>
      <c r="D566" s="70"/>
      <c r="E566" s="112"/>
      <c r="F566" s="113"/>
      <c r="G566" s="59"/>
      <c r="H566" s="59"/>
      <c r="I566" s="113"/>
      <c r="J566" s="114"/>
      <c r="K566" s="358"/>
      <c r="L566" s="296">
        <f t="shared" si="325"/>
        <v>3325756.13</v>
      </c>
      <c r="M566" s="296">
        <f t="shared" si="325"/>
        <v>0</v>
      </c>
      <c r="N566" s="296">
        <f t="shared" si="325"/>
        <v>3325756.13</v>
      </c>
      <c r="O566" s="296">
        <f t="shared" si="325"/>
        <v>3404337.23</v>
      </c>
      <c r="P566" s="296">
        <f t="shared" si="325"/>
        <v>0</v>
      </c>
      <c r="Q566" s="296">
        <f t="shared" si="325"/>
        <v>3404337.23</v>
      </c>
      <c r="R566" s="296">
        <f t="shared" si="325"/>
        <v>3404337.23</v>
      </c>
      <c r="S566" s="296">
        <f t="shared" si="325"/>
        <v>0</v>
      </c>
      <c r="T566" s="296">
        <f t="shared" si="325"/>
        <v>3404337.23</v>
      </c>
    </row>
    <row r="567" spans="1:20" s="89" customFormat="1" ht="30.75" customHeight="1" x14ac:dyDescent="0.2">
      <c r="A567" s="173" t="s">
        <v>103</v>
      </c>
      <c r="B567" s="70" t="s">
        <v>34</v>
      </c>
      <c r="C567" s="71" t="s">
        <v>69</v>
      </c>
      <c r="D567" s="70" t="s">
        <v>70</v>
      </c>
      <c r="E567" s="112"/>
      <c r="F567" s="113"/>
      <c r="G567" s="59"/>
      <c r="H567" s="59"/>
      <c r="I567" s="113"/>
      <c r="J567" s="114"/>
      <c r="K567" s="358"/>
      <c r="L567" s="296">
        <f t="shared" si="325"/>
        <v>3325756.13</v>
      </c>
      <c r="M567" s="296">
        <f t="shared" si="325"/>
        <v>0</v>
      </c>
      <c r="N567" s="296">
        <f t="shared" si="325"/>
        <v>3325756.13</v>
      </c>
      <c r="O567" s="296">
        <f t="shared" si="325"/>
        <v>3404337.23</v>
      </c>
      <c r="P567" s="296">
        <f t="shared" si="325"/>
        <v>0</v>
      </c>
      <c r="Q567" s="296">
        <f t="shared" si="325"/>
        <v>3404337.23</v>
      </c>
      <c r="R567" s="296">
        <f t="shared" si="325"/>
        <v>3404337.23</v>
      </c>
      <c r="S567" s="296">
        <f t="shared" si="325"/>
        <v>0</v>
      </c>
      <c r="T567" s="296">
        <f t="shared" si="325"/>
        <v>3404337.23</v>
      </c>
    </row>
    <row r="568" spans="1:20" ht="34.5" customHeight="1" x14ac:dyDescent="0.2">
      <c r="A568" s="177" t="s">
        <v>30</v>
      </c>
      <c r="B568" s="70" t="s">
        <v>34</v>
      </c>
      <c r="C568" s="71" t="s">
        <v>69</v>
      </c>
      <c r="D568" s="70" t="s">
        <v>70</v>
      </c>
      <c r="E568" s="183" t="s">
        <v>4</v>
      </c>
      <c r="F568" s="125" t="s">
        <v>131</v>
      </c>
      <c r="G568" s="59" t="s">
        <v>131</v>
      </c>
      <c r="H568" s="59" t="s">
        <v>131</v>
      </c>
      <c r="I568" s="125" t="s">
        <v>132</v>
      </c>
      <c r="J568" s="60" t="s">
        <v>131</v>
      </c>
      <c r="K568" s="358"/>
      <c r="L568" s="296">
        <f t="shared" ref="L568:T568" si="326">L569+L573</f>
        <v>3325756.13</v>
      </c>
      <c r="M568" s="296">
        <f t="shared" si="326"/>
        <v>0</v>
      </c>
      <c r="N568" s="296">
        <f t="shared" si="326"/>
        <v>3325756.13</v>
      </c>
      <c r="O568" s="296">
        <f t="shared" si="326"/>
        <v>3404337.23</v>
      </c>
      <c r="P568" s="296">
        <f t="shared" si="326"/>
        <v>0</v>
      </c>
      <c r="Q568" s="296">
        <f t="shared" si="326"/>
        <v>3404337.23</v>
      </c>
      <c r="R568" s="296">
        <f t="shared" si="326"/>
        <v>3404337.23</v>
      </c>
      <c r="S568" s="296">
        <f t="shared" si="326"/>
        <v>0</v>
      </c>
      <c r="T568" s="296">
        <f t="shared" si="326"/>
        <v>3404337.23</v>
      </c>
    </row>
    <row r="569" spans="1:20" ht="33" customHeight="1" x14ac:dyDescent="0.2">
      <c r="A569" s="177" t="s">
        <v>304</v>
      </c>
      <c r="B569" s="70" t="s">
        <v>34</v>
      </c>
      <c r="C569" s="71" t="s">
        <v>69</v>
      </c>
      <c r="D569" s="70" t="s">
        <v>70</v>
      </c>
      <c r="E569" s="91" t="s">
        <v>4</v>
      </c>
      <c r="F569" s="59" t="s">
        <v>133</v>
      </c>
      <c r="G569" s="59" t="s">
        <v>131</v>
      </c>
      <c r="H569" s="59" t="s">
        <v>131</v>
      </c>
      <c r="I569" s="59" t="s">
        <v>132</v>
      </c>
      <c r="J569" s="60" t="s">
        <v>131</v>
      </c>
      <c r="K569" s="349"/>
      <c r="L569" s="296">
        <f t="shared" ref="L569:T569" si="327">L571</f>
        <v>1904548.73</v>
      </c>
      <c r="M569" s="296">
        <f t="shared" si="327"/>
        <v>0</v>
      </c>
      <c r="N569" s="296">
        <f t="shared" si="327"/>
        <v>1904548.73</v>
      </c>
      <c r="O569" s="296">
        <f t="shared" si="327"/>
        <v>1904548.73</v>
      </c>
      <c r="P569" s="296">
        <f t="shared" si="327"/>
        <v>0</v>
      </c>
      <c r="Q569" s="296">
        <f t="shared" si="327"/>
        <v>1904548.73</v>
      </c>
      <c r="R569" s="296">
        <f t="shared" si="327"/>
        <v>1904548.73</v>
      </c>
      <c r="S569" s="296">
        <f t="shared" si="327"/>
        <v>0</v>
      </c>
      <c r="T569" s="296">
        <f t="shared" si="327"/>
        <v>1904548.73</v>
      </c>
    </row>
    <row r="570" spans="1:20" ht="33" customHeight="1" x14ac:dyDescent="0.2">
      <c r="A570" s="178" t="s">
        <v>29</v>
      </c>
      <c r="B570" s="70" t="s">
        <v>34</v>
      </c>
      <c r="C570" s="71" t="s">
        <v>69</v>
      </c>
      <c r="D570" s="70" t="s">
        <v>70</v>
      </c>
      <c r="E570" s="91" t="s">
        <v>4</v>
      </c>
      <c r="F570" s="59" t="s">
        <v>133</v>
      </c>
      <c r="G570" s="59" t="s">
        <v>131</v>
      </c>
      <c r="H570" s="59" t="s">
        <v>131</v>
      </c>
      <c r="I570" s="59" t="s">
        <v>27</v>
      </c>
      <c r="J570" s="60" t="s">
        <v>131</v>
      </c>
      <c r="K570" s="349"/>
      <c r="L570" s="296">
        <f t="shared" ref="L570:T571" si="328">L571</f>
        <v>1904548.73</v>
      </c>
      <c r="M570" s="296">
        <f t="shared" si="328"/>
        <v>0</v>
      </c>
      <c r="N570" s="296">
        <f t="shared" si="328"/>
        <v>1904548.73</v>
      </c>
      <c r="O570" s="296">
        <f t="shared" si="328"/>
        <v>1904548.73</v>
      </c>
      <c r="P570" s="296">
        <f t="shared" si="328"/>
        <v>0</v>
      </c>
      <c r="Q570" s="296">
        <f t="shared" si="328"/>
        <v>1904548.73</v>
      </c>
      <c r="R570" s="296">
        <f t="shared" si="328"/>
        <v>1904548.73</v>
      </c>
      <c r="S570" s="296">
        <f t="shared" si="328"/>
        <v>0</v>
      </c>
      <c r="T570" s="296">
        <f t="shared" si="328"/>
        <v>1904548.73</v>
      </c>
    </row>
    <row r="571" spans="1:20" ht="51" x14ac:dyDescent="0.2">
      <c r="A571" s="177" t="s">
        <v>67</v>
      </c>
      <c r="B571" s="70" t="s">
        <v>34</v>
      </c>
      <c r="C571" s="71" t="s">
        <v>69</v>
      </c>
      <c r="D571" s="70" t="s">
        <v>70</v>
      </c>
      <c r="E571" s="91" t="s">
        <v>4</v>
      </c>
      <c r="F571" s="59" t="s">
        <v>133</v>
      </c>
      <c r="G571" s="59" t="s">
        <v>131</v>
      </c>
      <c r="H571" s="59" t="s">
        <v>131</v>
      </c>
      <c r="I571" s="59" t="s">
        <v>27</v>
      </c>
      <c r="J571" s="60" t="s">
        <v>131</v>
      </c>
      <c r="K571" s="262">
        <v>100</v>
      </c>
      <c r="L571" s="296">
        <f t="shared" si="328"/>
        <v>1904548.73</v>
      </c>
      <c r="M571" s="296">
        <f t="shared" si="328"/>
        <v>0</v>
      </c>
      <c r="N571" s="296">
        <f t="shared" si="328"/>
        <v>1904548.73</v>
      </c>
      <c r="O571" s="296">
        <f t="shared" si="328"/>
        <v>1904548.73</v>
      </c>
      <c r="P571" s="296">
        <f t="shared" si="328"/>
        <v>0</v>
      </c>
      <c r="Q571" s="296">
        <f t="shared" si="328"/>
        <v>1904548.73</v>
      </c>
      <c r="R571" s="296">
        <f t="shared" si="328"/>
        <v>1904548.73</v>
      </c>
      <c r="S571" s="296">
        <f t="shared" si="328"/>
        <v>0</v>
      </c>
      <c r="T571" s="296">
        <f t="shared" si="328"/>
        <v>1904548.73</v>
      </c>
    </row>
    <row r="572" spans="1:20" ht="25.5" x14ac:dyDescent="0.2">
      <c r="A572" s="177" t="s">
        <v>61</v>
      </c>
      <c r="B572" s="70" t="s">
        <v>34</v>
      </c>
      <c r="C572" s="71" t="s">
        <v>69</v>
      </c>
      <c r="D572" s="70" t="s">
        <v>70</v>
      </c>
      <c r="E572" s="91" t="s">
        <v>4</v>
      </c>
      <c r="F572" s="59" t="s">
        <v>133</v>
      </c>
      <c r="G572" s="59" t="s">
        <v>131</v>
      </c>
      <c r="H572" s="59" t="s">
        <v>131</v>
      </c>
      <c r="I572" s="59" t="s">
        <v>27</v>
      </c>
      <c r="J572" s="60" t="s">
        <v>131</v>
      </c>
      <c r="K572" s="262">
        <v>120</v>
      </c>
      <c r="L572" s="296">
        <v>1904548.73</v>
      </c>
      <c r="M572" s="296">
        <v>0</v>
      </c>
      <c r="N572" s="296">
        <v>1904548.73</v>
      </c>
      <c r="O572" s="296">
        <v>1904548.73</v>
      </c>
      <c r="P572" s="296">
        <v>0</v>
      </c>
      <c r="Q572" s="296">
        <v>1904548.73</v>
      </c>
      <c r="R572" s="296">
        <v>1904548.73</v>
      </c>
      <c r="S572" s="296">
        <v>0</v>
      </c>
      <c r="T572" s="296">
        <v>1904548.73</v>
      </c>
    </row>
    <row r="573" spans="1:20" x14ac:dyDescent="0.2">
      <c r="A573" s="178" t="s">
        <v>303</v>
      </c>
      <c r="B573" s="70" t="s">
        <v>34</v>
      </c>
      <c r="C573" s="71" t="s">
        <v>69</v>
      </c>
      <c r="D573" s="70" t="s">
        <v>70</v>
      </c>
      <c r="E573" s="91" t="s">
        <v>4</v>
      </c>
      <c r="F573" s="59" t="s">
        <v>129</v>
      </c>
      <c r="G573" s="59" t="s">
        <v>131</v>
      </c>
      <c r="H573" s="59" t="s">
        <v>131</v>
      </c>
      <c r="I573" s="59" t="s">
        <v>132</v>
      </c>
      <c r="J573" s="60" t="s">
        <v>131</v>
      </c>
      <c r="K573" s="349"/>
      <c r="L573" s="296">
        <f t="shared" ref="L573:T573" si="329">L574</f>
        <v>1421207.4</v>
      </c>
      <c r="M573" s="296">
        <f t="shared" si="329"/>
        <v>0</v>
      </c>
      <c r="N573" s="296">
        <f t="shared" si="329"/>
        <v>1421207.4</v>
      </c>
      <c r="O573" s="296">
        <f t="shared" si="329"/>
        <v>1499788.5</v>
      </c>
      <c r="P573" s="296">
        <f t="shared" si="329"/>
        <v>0</v>
      </c>
      <c r="Q573" s="296">
        <f t="shared" si="329"/>
        <v>1499788.5</v>
      </c>
      <c r="R573" s="296">
        <f t="shared" si="329"/>
        <v>1499788.5</v>
      </c>
      <c r="S573" s="296">
        <f t="shared" si="329"/>
        <v>0</v>
      </c>
      <c r="T573" s="296">
        <f t="shared" si="329"/>
        <v>1499788.5</v>
      </c>
    </row>
    <row r="574" spans="1:20" ht="25.5" x14ac:dyDescent="0.2">
      <c r="A574" s="178" t="s">
        <v>29</v>
      </c>
      <c r="B574" s="70" t="s">
        <v>34</v>
      </c>
      <c r="C574" s="71" t="s">
        <v>69</v>
      </c>
      <c r="D574" s="70" t="s">
        <v>70</v>
      </c>
      <c r="E574" s="91" t="s">
        <v>4</v>
      </c>
      <c r="F574" s="59" t="s">
        <v>129</v>
      </c>
      <c r="G574" s="59" t="s">
        <v>131</v>
      </c>
      <c r="H574" s="59" t="s">
        <v>131</v>
      </c>
      <c r="I574" s="59" t="s">
        <v>27</v>
      </c>
      <c r="J574" s="60" t="s">
        <v>131</v>
      </c>
      <c r="K574" s="349"/>
      <c r="L574" s="296">
        <f t="shared" ref="L574:T574" si="330">L575+L577</f>
        <v>1421207.4</v>
      </c>
      <c r="M574" s="296">
        <f t="shared" si="330"/>
        <v>0</v>
      </c>
      <c r="N574" s="296">
        <f t="shared" si="330"/>
        <v>1421207.4</v>
      </c>
      <c r="O574" s="296">
        <f t="shared" si="330"/>
        <v>1499788.5</v>
      </c>
      <c r="P574" s="296">
        <f t="shared" si="330"/>
        <v>0</v>
      </c>
      <c r="Q574" s="296">
        <f t="shared" si="330"/>
        <v>1499788.5</v>
      </c>
      <c r="R574" s="296">
        <f t="shared" si="330"/>
        <v>1499788.5</v>
      </c>
      <c r="S574" s="296">
        <f t="shared" si="330"/>
        <v>0</v>
      </c>
      <c r="T574" s="296">
        <f t="shared" si="330"/>
        <v>1499788.5</v>
      </c>
    </row>
    <row r="575" spans="1:20" ht="51" x14ac:dyDescent="0.2">
      <c r="A575" s="177" t="s">
        <v>67</v>
      </c>
      <c r="B575" s="70" t="s">
        <v>34</v>
      </c>
      <c r="C575" s="71" t="s">
        <v>69</v>
      </c>
      <c r="D575" s="70" t="s">
        <v>70</v>
      </c>
      <c r="E575" s="91" t="s">
        <v>4</v>
      </c>
      <c r="F575" s="59" t="s">
        <v>129</v>
      </c>
      <c r="G575" s="59" t="s">
        <v>131</v>
      </c>
      <c r="H575" s="59" t="s">
        <v>131</v>
      </c>
      <c r="I575" s="59" t="s">
        <v>27</v>
      </c>
      <c r="J575" s="60" t="s">
        <v>131</v>
      </c>
      <c r="K575" s="262">
        <v>100</v>
      </c>
      <c r="L575" s="296">
        <f t="shared" ref="L575:T575" si="331">L576</f>
        <v>1386272.4</v>
      </c>
      <c r="M575" s="296">
        <f t="shared" si="331"/>
        <v>0</v>
      </c>
      <c r="N575" s="296">
        <f t="shared" si="331"/>
        <v>1386272.4</v>
      </c>
      <c r="O575" s="296">
        <f t="shared" si="331"/>
        <v>1464853.5</v>
      </c>
      <c r="P575" s="296">
        <f t="shared" si="331"/>
        <v>0</v>
      </c>
      <c r="Q575" s="296">
        <f t="shared" si="331"/>
        <v>1464853.5</v>
      </c>
      <c r="R575" s="296">
        <f t="shared" si="331"/>
        <v>1464853.5</v>
      </c>
      <c r="S575" s="296">
        <f t="shared" si="331"/>
        <v>0</v>
      </c>
      <c r="T575" s="296">
        <f t="shared" si="331"/>
        <v>1464853.5</v>
      </c>
    </row>
    <row r="576" spans="1:20" ht="25.5" x14ac:dyDescent="0.2">
      <c r="A576" s="177" t="s">
        <v>61</v>
      </c>
      <c r="B576" s="70" t="s">
        <v>34</v>
      </c>
      <c r="C576" s="71" t="s">
        <v>69</v>
      </c>
      <c r="D576" s="70" t="s">
        <v>70</v>
      </c>
      <c r="E576" s="91" t="s">
        <v>4</v>
      </c>
      <c r="F576" s="59" t="s">
        <v>129</v>
      </c>
      <c r="G576" s="59" t="s">
        <v>131</v>
      </c>
      <c r="H576" s="59" t="s">
        <v>131</v>
      </c>
      <c r="I576" s="59" t="s">
        <v>27</v>
      </c>
      <c r="J576" s="60" t="s">
        <v>131</v>
      </c>
      <c r="K576" s="262">
        <v>120</v>
      </c>
      <c r="L576" s="296">
        <f>1464853.5-78581.1</f>
        <v>1386272.4</v>
      </c>
      <c r="M576" s="296">
        <v>0</v>
      </c>
      <c r="N576" s="296">
        <f>1464853.5-78581.1</f>
        <v>1386272.4</v>
      </c>
      <c r="O576" s="296">
        <v>1464853.5</v>
      </c>
      <c r="P576" s="296">
        <v>0</v>
      </c>
      <c r="Q576" s="296">
        <v>1464853.5</v>
      </c>
      <c r="R576" s="296">
        <v>1464853.5</v>
      </c>
      <c r="S576" s="296">
        <v>0</v>
      </c>
      <c r="T576" s="296">
        <v>1464853.5</v>
      </c>
    </row>
    <row r="577" spans="1:20" ht="25.5" x14ac:dyDescent="0.2">
      <c r="A577" s="177" t="s">
        <v>52</v>
      </c>
      <c r="B577" s="70" t="s">
        <v>34</v>
      </c>
      <c r="C577" s="71" t="s">
        <v>69</v>
      </c>
      <c r="D577" s="70" t="s">
        <v>70</v>
      </c>
      <c r="E577" s="91" t="s">
        <v>4</v>
      </c>
      <c r="F577" s="59" t="s">
        <v>129</v>
      </c>
      <c r="G577" s="59" t="s">
        <v>131</v>
      </c>
      <c r="H577" s="59" t="s">
        <v>131</v>
      </c>
      <c r="I577" s="59" t="s">
        <v>27</v>
      </c>
      <c r="J577" s="60" t="s">
        <v>131</v>
      </c>
      <c r="K577" s="262" t="s">
        <v>53</v>
      </c>
      <c r="L577" s="296">
        <f t="shared" ref="L577:T577" si="332">L578</f>
        <v>34935</v>
      </c>
      <c r="M577" s="296">
        <f t="shared" si="332"/>
        <v>0</v>
      </c>
      <c r="N577" s="296">
        <f t="shared" si="332"/>
        <v>34935</v>
      </c>
      <c r="O577" s="296">
        <f t="shared" si="332"/>
        <v>34935</v>
      </c>
      <c r="P577" s="296">
        <f t="shared" si="332"/>
        <v>0</v>
      </c>
      <c r="Q577" s="296">
        <f t="shared" si="332"/>
        <v>34935</v>
      </c>
      <c r="R577" s="296">
        <f t="shared" si="332"/>
        <v>34935</v>
      </c>
      <c r="S577" s="296">
        <f t="shared" si="332"/>
        <v>0</v>
      </c>
      <c r="T577" s="296">
        <f t="shared" si="332"/>
        <v>34935</v>
      </c>
    </row>
    <row r="578" spans="1:20" ht="31.5" customHeight="1" x14ac:dyDescent="0.2">
      <c r="A578" s="237" t="s">
        <v>54</v>
      </c>
      <c r="B578" s="77" t="s">
        <v>34</v>
      </c>
      <c r="C578" s="78" t="s">
        <v>69</v>
      </c>
      <c r="D578" s="77" t="s">
        <v>70</v>
      </c>
      <c r="E578" s="110" t="s">
        <v>4</v>
      </c>
      <c r="F578" s="81" t="s">
        <v>129</v>
      </c>
      <c r="G578" s="81" t="s">
        <v>131</v>
      </c>
      <c r="H578" s="81" t="s">
        <v>131</v>
      </c>
      <c r="I578" s="81" t="s">
        <v>27</v>
      </c>
      <c r="J578" s="83" t="s">
        <v>131</v>
      </c>
      <c r="K578" s="259">
        <v>240</v>
      </c>
      <c r="L578" s="297">
        <v>34935</v>
      </c>
      <c r="M578" s="297">
        <v>0</v>
      </c>
      <c r="N578" s="297">
        <v>34935</v>
      </c>
      <c r="O578" s="297">
        <v>34935</v>
      </c>
      <c r="P578" s="297">
        <v>0</v>
      </c>
      <c r="Q578" s="297">
        <v>34935</v>
      </c>
      <c r="R578" s="297">
        <v>34935</v>
      </c>
      <c r="S578" s="297">
        <v>0</v>
      </c>
      <c r="T578" s="297">
        <v>34935</v>
      </c>
    </row>
    <row r="579" spans="1:20" s="89" customFormat="1" ht="25.5" hidden="1" customHeight="1" x14ac:dyDescent="0.2">
      <c r="A579" s="178" t="s">
        <v>29</v>
      </c>
      <c r="B579" s="70" t="s">
        <v>34</v>
      </c>
      <c r="C579" s="70" t="s">
        <v>69</v>
      </c>
      <c r="D579" s="71" t="s">
        <v>70</v>
      </c>
      <c r="E579" s="59" t="s">
        <v>4</v>
      </c>
      <c r="F579" s="59" t="s">
        <v>131</v>
      </c>
      <c r="G579" s="59" t="s">
        <v>131</v>
      </c>
      <c r="H579" s="59" t="s">
        <v>131</v>
      </c>
      <c r="I579" s="59" t="s">
        <v>27</v>
      </c>
      <c r="J579" s="60" t="s">
        <v>131</v>
      </c>
      <c r="K579" s="349"/>
      <c r="L579" s="181" t="e">
        <f t="shared" ref="L579:T579" si="333">L580+L582</f>
        <v>#REF!</v>
      </c>
      <c r="M579" s="181" t="e">
        <f t="shared" si="333"/>
        <v>#REF!</v>
      </c>
      <c r="N579" s="181" t="e">
        <f t="shared" si="333"/>
        <v>#REF!</v>
      </c>
      <c r="O579" s="181">
        <f t="shared" si="333"/>
        <v>0</v>
      </c>
      <c r="P579" s="181">
        <f t="shared" si="333"/>
        <v>0</v>
      </c>
      <c r="Q579" s="181">
        <f t="shared" si="333"/>
        <v>0</v>
      </c>
      <c r="R579" s="181">
        <f t="shared" si="333"/>
        <v>0</v>
      </c>
      <c r="S579" s="181">
        <f t="shared" si="333"/>
        <v>0</v>
      </c>
      <c r="T579" s="181">
        <f t="shared" si="333"/>
        <v>0</v>
      </c>
    </row>
    <row r="580" spans="1:20" s="89" customFormat="1" ht="51" hidden="1" customHeight="1" x14ac:dyDescent="0.2">
      <c r="A580" s="177" t="s">
        <v>67</v>
      </c>
      <c r="B580" s="70" t="s">
        <v>34</v>
      </c>
      <c r="C580" s="70" t="s">
        <v>69</v>
      </c>
      <c r="D580" s="71" t="s">
        <v>70</v>
      </c>
      <c r="E580" s="59" t="s">
        <v>4</v>
      </c>
      <c r="F580" s="59" t="s">
        <v>131</v>
      </c>
      <c r="G580" s="59" t="s">
        <v>131</v>
      </c>
      <c r="H580" s="59" t="s">
        <v>131</v>
      </c>
      <c r="I580" s="59" t="s">
        <v>27</v>
      </c>
      <c r="J580" s="60" t="s">
        <v>131</v>
      </c>
      <c r="K580" s="262">
        <v>100</v>
      </c>
      <c r="L580" s="181" t="e">
        <f t="shared" ref="L580:T580" si="334">L581</f>
        <v>#REF!</v>
      </c>
      <c r="M580" s="181" t="e">
        <f t="shared" si="334"/>
        <v>#REF!</v>
      </c>
      <c r="N580" s="181" t="e">
        <f t="shared" si="334"/>
        <v>#REF!</v>
      </c>
      <c r="O580" s="181">
        <f t="shared" si="334"/>
        <v>0</v>
      </c>
      <c r="P580" s="181">
        <f t="shared" si="334"/>
        <v>0</v>
      </c>
      <c r="Q580" s="181">
        <f t="shared" si="334"/>
        <v>0</v>
      </c>
      <c r="R580" s="181">
        <f t="shared" si="334"/>
        <v>0</v>
      </c>
      <c r="S580" s="181">
        <f t="shared" si="334"/>
        <v>0</v>
      </c>
      <c r="T580" s="181">
        <f t="shared" si="334"/>
        <v>0</v>
      </c>
    </row>
    <row r="581" spans="1:20" s="89" customFormat="1" ht="25.5" hidden="1" customHeight="1" x14ac:dyDescent="0.2">
      <c r="A581" s="177" t="s">
        <v>61</v>
      </c>
      <c r="B581" s="70" t="s">
        <v>34</v>
      </c>
      <c r="C581" s="70" t="s">
        <v>69</v>
      </c>
      <c r="D581" s="71" t="s">
        <v>70</v>
      </c>
      <c r="E581" s="59" t="s">
        <v>4</v>
      </c>
      <c r="F581" s="59" t="s">
        <v>131</v>
      </c>
      <c r="G581" s="59" t="s">
        <v>131</v>
      </c>
      <c r="H581" s="59" t="s">
        <v>131</v>
      </c>
      <c r="I581" s="59" t="s">
        <v>27</v>
      </c>
      <c r="J581" s="60" t="s">
        <v>131</v>
      </c>
      <c r="K581" s="262">
        <v>120</v>
      </c>
      <c r="L581" s="181" t="e">
        <f>#REF!+#REF!</f>
        <v>#REF!</v>
      </c>
      <c r="M581" s="181" t="e">
        <f>#REF!+#REF!</f>
        <v>#REF!</v>
      </c>
      <c r="N581" s="181" t="e">
        <f>#REF!+#REF!</f>
        <v>#REF!</v>
      </c>
      <c r="O581" s="181">
        <v>0</v>
      </c>
      <c r="P581" s="181">
        <v>0</v>
      </c>
      <c r="Q581" s="181">
        <v>0</v>
      </c>
      <c r="R581" s="181">
        <v>0</v>
      </c>
      <c r="S581" s="181">
        <v>0</v>
      </c>
      <c r="T581" s="181">
        <v>0</v>
      </c>
    </row>
    <row r="582" spans="1:20" s="89" customFormat="1" ht="25.5" hidden="1" customHeight="1" x14ac:dyDescent="0.2">
      <c r="A582" s="177" t="s">
        <v>52</v>
      </c>
      <c r="B582" s="70" t="s">
        <v>34</v>
      </c>
      <c r="C582" s="70" t="s">
        <v>69</v>
      </c>
      <c r="D582" s="71" t="s">
        <v>70</v>
      </c>
      <c r="E582" s="59" t="s">
        <v>4</v>
      </c>
      <c r="F582" s="59" t="s">
        <v>131</v>
      </c>
      <c r="G582" s="59" t="s">
        <v>131</v>
      </c>
      <c r="H582" s="59" t="s">
        <v>131</v>
      </c>
      <c r="I582" s="59" t="s">
        <v>27</v>
      </c>
      <c r="J582" s="60" t="s">
        <v>131</v>
      </c>
      <c r="K582" s="262" t="s">
        <v>53</v>
      </c>
      <c r="L582" s="181">
        <f t="shared" ref="L582:T582" si="335">L583</f>
        <v>0</v>
      </c>
      <c r="M582" s="181">
        <f t="shared" si="335"/>
        <v>0</v>
      </c>
      <c r="N582" s="181">
        <f t="shared" si="335"/>
        <v>0</v>
      </c>
      <c r="O582" s="181">
        <f t="shared" si="335"/>
        <v>0</v>
      </c>
      <c r="P582" s="181">
        <f t="shared" si="335"/>
        <v>0</v>
      </c>
      <c r="Q582" s="181">
        <f t="shared" si="335"/>
        <v>0</v>
      </c>
      <c r="R582" s="181">
        <f t="shared" si="335"/>
        <v>0</v>
      </c>
      <c r="S582" s="181">
        <f t="shared" si="335"/>
        <v>0</v>
      </c>
      <c r="T582" s="181">
        <f t="shared" si="335"/>
        <v>0</v>
      </c>
    </row>
    <row r="583" spans="1:20" s="89" customFormat="1" ht="12" hidden="1" customHeight="1" x14ac:dyDescent="0.2">
      <c r="A583" s="237" t="s">
        <v>54</v>
      </c>
      <c r="B583" s="77" t="s">
        <v>34</v>
      </c>
      <c r="C583" s="77" t="s">
        <v>69</v>
      </c>
      <c r="D583" s="78" t="s">
        <v>70</v>
      </c>
      <c r="E583" s="81" t="s">
        <v>4</v>
      </c>
      <c r="F583" s="81" t="s">
        <v>131</v>
      </c>
      <c r="G583" s="81" t="s">
        <v>131</v>
      </c>
      <c r="H583" s="81" t="s">
        <v>131</v>
      </c>
      <c r="I583" s="81" t="s">
        <v>27</v>
      </c>
      <c r="J583" s="83" t="s">
        <v>131</v>
      </c>
      <c r="K583" s="259">
        <v>240</v>
      </c>
      <c r="L583" s="278">
        <v>0</v>
      </c>
      <c r="M583" s="278">
        <v>0</v>
      </c>
      <c r="N583" s="278">
        <v>0</v>
      </c>
      <c r="O583" s="278">
        <v>0</v>
      </c>
      <c r="P583" s="278">
        <v>0</v>
      </c>
      <c r="Q583" s="278">
        <v>0</v>
      </c>
      <c r="R583" s="278">
        <v>0</v>
      </c>
      <c r="S583" s="278">
        <v>0</v>
      </c>
      <c r="T583" s="278">
        <v>0</v>
      </c>
    </row>
    <row r="584" spans="1:20" s="89" customFormat="1" ht="25.5" customHeight="1" x14ac:dyDescent="0.2">
      <c r="A584" s="281" t="s">
        <v>362</v>
      </c>
      <c r="B584" s="244" t="s">
        <v>349</v>
      </c>
      <c r="C584" s="337"/>
      <c r="D584" s="337"/>
      <c r="E584" s="338"/>
      <c r="F584" s="339"/>
      <c r="G584" s="194"/>
      <c r="H584" s="194"/>
      <c r="I584" s="340"/>
      <c r="J584" s="192"/>
      <c r="K584" s="351"/>
      <c r="L584" s="321">
        <f t="shared" ref="L584:T584" si="336">L585+L593+L601+L607+L629+L615</f>
        <v>17083946.02</v>
      </c>
      <c r="M584" s="321">
        <f t="shared" si="336"/>
        <v>0</v>
      </c>
      <c r="N584" s="321">
        <f t="shared" si="336"/>
        <v>17083946.02</v>
      </c>
      <c r="O584" s="321">
        <f t="shared" si="336"/>
        <v>18219730.210000001</v>
      </c>
      <c r="P584" s="321">
        <f t="shared" si="336"/>
        <v>0</v>
      </c>
      <c r="Q584" s="321">
        <f t="shared" si="336"/>
        <v>18219730.210000001</v>
      </c>
      <c r="R584" s="321">
        <f t="shared" si="336"/>
        <v>18560427.119999997</v>
      </c>
      <c r="S584" s="321">
        <f t="shared" si="336"/>
        <v>0</v>
      </c>
      <c r="T584" s="321">
        <f t="shared" si="336"/>
        <v>18560427.119999997</v>
      </c>
    </row>
    <row r="585" spans="1:20" s="89" customFormat="1" ht="25.5" customHeight="1" x14ac:dyDescent="0.2">
      <c r="A585" s="177" t="s">
        <v>84</v>
      </c>
      <c r="B585" s="70" t="s">
        <v>349</v>
      </c>
      <c r="C585" s="71" t="s">
        <v>69</v>
      </c>
      <c r="D585" s="71"/>
      <c r="E585" s="338"/>
      <c r="F585" s="339"/>
      <c r="G585" s="194"/>
      <c r="H585" s="194"/>
      <c r="I585" s="340"/>
      <c r="J585" s="192"/>
      <c r="K585" s="351"/>
      <c r="L585" s="181">
        <f>L586</f>
        <v>8411987.2199999988</v>
      </c>
      <c r="M585" s="181">
        <f>M586</f>
        <v>0</v>
      </c>
      <c r="N585" s="181">
        <f>N586</f>
        <v>8411987.2199999988</v>
      </c>
      <c r="O585" s="181">
        <f t="shared" ref="O585:T585" si="337">O586</f>
        <v>8411987.2199999988</v>
      </c>
      <c r="P585" s="181">
        <f t="shared" si="337"/>
        <v>0</v>
      </c>
      <c r="Q585" s="181">
        <f t="shared" si="337"/>
        <v>8411987.2199999988</v>
      </c>
      <c r="R585" s="181">
        <f t="shared" si="337"/>
        <v>8411987.2199999988</v>
      </c>
      <c r="S585" s="181">
        <f t="shared" si="337"/>
        <v>0</v>
      </c>
      <c r="T585" s="181">
        <f t="shared" si="337"/>
        <v>8411987.2199999988</v>
      </c>
    </row>
    <row r="586" spans="1:20" s="89" customFormat="1" ht="61.5" customHeight="1" x14ac:dyDescent="0.2">
      <c r="A586" s="173" t="s">
        <v>421</v>
      </c>
      <c r="B586" s="70" t="s">
        <v>349</v>
      </c>
      <c r="C586" s="71" t="s">
        <v>69</v>
      </c>
      <c r="D586" s="71" t="s">
        <v>71</v>
      </c>
      <c r="E586" s="93"/>
      <c r="F586" s="63"/>
      <c r="G586" s="59"/>
      <c r="H586" s="59"/>
      <c r="I586" s="64"/>
      <c r="J586" s="60"/>
      <c r="K586" s="320"/>
      <c r="L586" s="181">
        <f t="shared" ref="L586:T587" si="338">L587</f>
        <v>8411987.2199999988</v>
      </c>
      <c r="M586" s="181">
        <f t="shared" si="338"/>
        <v>0</v>
      </c>
      <c r="N586" s="181">
        <f t="shared" si="338"/>
        <v>8411987.2199999988</v>
      </c>
      <c r="O586" s="181">
        <f t="shared" si="338"/>
        <v>8411987.2199999988</v>
      </c>
      <c r="P586" s="181">
        <f t="shared" si="338"/>
        <v>0</v>
      </c>
      <c r="Q586" s="181">
        <f t="shared" si="338"/>
        <v>8411987.2199999988</v>
      </c>
      <c r="R586" s="181">
        <f t="shared" si="338"/>
        <v>8411987.2199999988</v>
      </c>
      <c r="S586" s="181">
        <f t="shared" si="338"/>
        <v>0</v>
      </c>
      <c r="T586" s="181">
        <f t="shared" si="338"/>
        <v>8411987.2199999988</v>
      </c>
    </row>
    <row r="587" spans="1:20" s="89" customFormat="1" ht="41.25" customHeight="1" x14ac:dyDescent="0.2">
      <c r="A587" s="177" t="s">
        <v>31</v>
      </c>
      <c r="B587" s="70" t="s">
        <v>349</v>
      </c>
      <c r="C587" s="71" t="s">
        <v>69</v>
      </c>
      <c r="D587" s="71" t="s">
        <v>71</v>
      </c>
      <c r="E587" s="103" t="s">
        <v>5</v>
      </c>
      <c r="F587" s="65" t="s">
        <v>131</v>
      </c>
      <c r="G587" s="59" t="s">
        <v>131</v>
      </c>
      <c r="H587" s="59" t="s">
        <v>131</v>
      </c>
      <c r="I587" s="65" t="s">
        <v>132</v>
      </c>
      <c r="J587" s="60" t="s">
        <v>131</v>
      </c>
      <c r="K587" s="320"/>
      <c r="L587" s="181">
        <f t="shared" si="338"/>
        <v>8411987.2199999988</v>
      </c>
      <c r="M587" s="181">
        <f t="shared" si="338"/>
        <v>0</v>
      </c>
      <c r="N587" s="181">
        <f t="shared" si="338"/>
        <v>8411987.2199999988</v>
      </c>
      <c r="O587" s="181">
        <f t="shared" si="338"/>
        <v>8411987.2199999988</v>
      </c>
      <c r="P587" s="181">
        <f t="shared" si="338"/>
        <v>0</v>
      </c>
      <c r="Q587" s="181">
        <f t="shared" si="338"/>
        <v>8411987.2199999988</v>
      </c>
      <c r="R587" s="181">
        <f t="shared" si="338"/>
        <v>8411987.2199999988</v>
      </c>
      <c r="S587" s="181">
        <f t="shared" si="338"/>
        <v>0</v>
      </c>
      <c r="T587" s="181">
        <f t="shared" si="338"/>
        <v>8411987.2199999988</v>
      </c>
    </row>
    <row r="588" spans="1:20" s="89" customFormat="1" ht="25.5" customHeight="1" x14ac:dyDescent="0.2">
      <c r="A588" s="178" t="s">
        <v>29</v>
      </c>
      <c r="B588" s="70" t="s">
        <v>349</v>
      </c>
      <c r="C588" s="71" t="s">
        <v>69</v>
      </c>
      <c r="D588" s="71" t="s">
        <v>71</v>
      </c>
      <c r="E588" s="91" t="s">
        <v>5</v>
      </c>
      <c r="F588" s="59" t="s">
        <v>131</v>
      </c>
      <c r="G588" s="59" t="s">
        <v>131</v>
      </c>
      <c r="H588" s="59" t="s">
        <v>131</v>
      </c>
      <c r="I588" s="59" t="s">
        <v>27</v>
      </c>
      <c r="J588" s="60" t="s">
        <v>131</v>
      </c>
      <c r="K588" s="262"/>
      <c r="L588" s="181">
        <f t="shared" ref="L588:T588" si="339">L589+L591</f>
        <v>8411987.2199999988</v>
      </c>
      <c r="M588" s="181">
        <f t="shared" si="339"/>
        <v>0</v>
      </c>
      <c r="N588" s="181">
        <f t="shared" si="339"/>
        <v>8411987.2199999988</v>
      </c>
      <c r="O588" s="181">
        <f t="shared" si="339"/>
        <v>8411987.2199999988</v>
      </c>
      <c r="P588" s="181">
        <f t="shared" si="339"/>
        <v>0</v>
      </c>
      <c r="Q588" s="181">
        <f t="shared" si="339"/>
        <v>8411987.2199999988</v>
      </c>
      <c r="R588" s="181">
        <f t="shared" si="339"/>
        <v>8411987.2199999988</v>
      </c>
      <c r="S588" s="181">
        <f t="shared" si="339"/>
        <v>0</v>
      </c>
      <c r="T588" s="181">
        <f t="shared" si="339"/>
        <v>8411987.2199999988</v>
      </c>
    </row>
    <row r="589" spans="1:20" s="89" customFormat="1" ht="77.25" customHeight="1" x14ac:dyDescent="0.2">
      <c r="A589" s="177" t="s">
        <v>67</v>
      </c>
      <c r="B589" s="70" t="s">
        <v>349</v>
      </c>
      <c r="C589" s="71" t="s">
        <v>69</v>
      </c>
      <c r="D589" s="71" t="s">
        <v>71</v>
      </c>
      <c r="E589" s="91" t="s">
        <v>5</v>
      </c>
      <c r="F589" s="59" t="s">
        <v>131</v>
      </c>
      <c r="G589" s="59" t="s">
        <v>131</v>
      </c>
      <c r="H589" s="59" t="s">
        <v>131</v>
      </c>
      <c r="I589" s="59" t="s">
        <v>27</v>
      </c>
      <c r="J589" s="60" t="s">
        <v>131</v>
      </c>
      <c r="K589" s="262">
        <v>100</v>
      </c>
      <c r="L589" s="181">
        <f>L590</f>
        <v>8217864.2199999997</v>
      </c>
      <c r="M589" s="181">
        <f>M590</f>
        <v>0</v>
      </c>
      <c r="N589" s="181">
        <f>N590</f>
        <v>8217864.2199999997</v>
      </c>
      <c r="O589" s="181">
        <f t="shared" ref="O589:T589" si="340">O590</f>
        <v>8217864.2199999997</v>
      </c>
      <c r="P589" s="181">
        <f t="shared" si="340"/>
        <v>0</v>
      </c>
      <c r="Q589" s="181">
        <f t="shared" si="340"/>
        <v>8217864.2199999997</v>
      </c>
      <c r="R589" s="181">
        <f t="shared" si="340"/>
        <v>8217864.2199999997</v>
      </c>
      <c r="S589" s="181">
        <f t="shared" si="340"/>
        <v>0</v>
      </c>
      <c r="T589" s="181">
        <f t="shared" si="340"/>
        <v>8217864.2199999997</v>
      </c>
    </row>
    <row r="590" spans="1:20" s="89" customFormat="1" ht="33" customHeight="1" x14ac:dyDescent="0.2">
      <c r="A590" s="177" t="s">
        <v>61</v>
      </c>
      <c r="B590" s="70" t="s">
        <v>349</v>
      </c>
      <c r="C590" s="71" t="s">
        <v>69</v>
      </c>
      <c r="D590" s="71" t="s">
        <v>71</v>
      </c>
      <c r="E590" s="91" t="s">
        <v>5</v>
      </c>
      <c r="F590" s="59" t="s">
        <v>131</v>
      </c>
      <c r="G590" s="59" t="s">
        <v>131</v>
      </c>
      <c r="H590" s="59" t="s">
        <v>131</v>
      </c>
      <c r="I590" s="59" t="s">
        <v>27</v>
      </c>
      <c r="J590" s="60" t="s">
        <v>131</v>
      </c>
      <c r="K590" s="262">
        <v>120</v>
      </c>
      <c r="L590" s="181">
        <v>8217864.2199999997</v>
      </c>
      <c r="M590" s="181">
        <v>0</v>
      </c>
      <c r="N590" s="181">
        <v>8217864.2199999997</v>
      </c>
      <c r="O590" s="181">
        <v>8217864.2199999997</v>
      </c>
      <c r="P590" s="181">
        <v>0</v>
      </c>
      <c r="Q590" s="181">
        <v>8217864.2199999997</v>
      </c>
      <c r="R590" s="181">
        <v>8217864.2199999997</v>
      </c>
      <c r="S590" s="181">
        <v>0</v>
      </c>
      <c r="T590" s="181">
        <v>8217864.2199999997</v>
      </c>
    </row>
    <row r="591" spans="1:20" s="89" customFormat="1" ht="29.25" customHeight="1" x14ac:dyDescent="0.2">
      <c r="A591" s="177" t="s">
        <v>52</v>
      </c>
      <c r="B591" s="70" t="s">
        <v>349</v>
      </c>
      <c r="C591" s="71" t="s">
        <v>69</v>
      </c>
      <c r="D591" s="71" t="s">
        <v>71</v>
      </c>
      <c r="E591" s="91" t="s">
        <v>5</v>
      </c>
      <c r="F591" s="59" t="s">
        <v>131</v>
      </c>
      <c r="G591" s="59" t="s">
        <v>131</v>
      </c>
      <c r="H591" s="59" t="s">
        <v>131</v>
      </c>
      <c r="I591" s="59" t="s">
        <v>27</v>
      </c>
      <c r="J591" s="60" t="s">
        <v>131</v>
      </c>
      <c r="K591" s="262">
        <v>200</v>
      </c>
      <c r="L591" s="181">
        <f t="shared" ref="L591:T591" si="341">L592</f>
        <v>194123</v>
      </c>
      <c r="M591" s="181">
        <f t="shared" si="341"/>
        <v>0</v>
      </c>
      <c r="N591" s="181">
        <f t="shared" si="341"/>
        <v>194123</v>
      </c>
      <c r="O591" s="181">
        <f t="shared" si="341"/>
        <v>194123</v>
      </c>
      <c r="P591" s="181">
        <f t="shared" si="341"/>
        <v>0</v>
      </c>
      <c r="Q591" s="181">
        <f t="shared" si="341"/>
        <v>194123</v>
      </c>
      <c r="R591" s="181">
        <f t="shared" si="341"/>
        <v>194123</v>
      </c>
      <c r="S591" s="181">
        <f t="shared" si="341"/>
        <v>0</v>
      </c>
      <c r="T591" s="181">
        <f t="shared" si="341"/>
        <v>194123</v>
      </c>
    </row>
    <row r="592" spans="1:20" s="89" customFormat="1" ht="45" customHeight="1" x14ac:dyDescent="0.2">
      <c r="A592" s="177" t="s">
        <v>54</v>
      </c>
      <c r="B592" s="70" t="s">
        <v>349</v>
      </c>
      <c r="C592" s="71" t="s">
        <v>69</v>
      </c>
      <c r="D592" s="71" t="s">
        <v>71</v>
      </c>
      <c r="E592" s="91" t="s">
        <v>5</v>
      </c>
      <c r="F592" s="59" t="s">
        <v>131</v>
      </c>
      <c r="G592" s="59" t="s">
        <v>131</v>
      </c>
      <c r="H592" s="59" t="s">
        <v>131</v>
      </c>
      <c r="I592" s="59" t="s">
        <v>27</v>
      </c>
      <c r="J592" s="60" t="s">
        <v>131</v>
      </c>
      <c r="K592" s="262">
        <v>240</v>
      </c>
      <c r="L592" s="181">
        <v>194123</v>
      </c>
      <c r="M592" s="181">
        <v>0</v>
      </c>
      <c r="N592" s="181">
        <v>194123</v>
      </c>
      <c r="O592" s="181">
        <v>194123</v>
      </c>
      <c r="P592" s="181">
        <v>0</v>
      </c>
      <c r="Q592" s="181">
        <v>194123</v>
      </c>
      <c r="R592" s="181">
        <v>194123</v>
      </c>
      <c r="S592" s="181">
        <v>0</v>
      </c>
      <c r="T592" s="181">
        <v>194123</v>
      </c>
    </row>
    <row r="593" spans="1:20" s="89" customFormat="1" ht="25.5" customHeight="1" x14ac:dyDescent="0.2">
      <c r="A593" s="173" t="s">
        <v>269</v>
      </c>
      <c r="B593" s="70" t="s">
        <v>349</v>
      </c>
      <c r="C593" s="54" t="s">
        <v>76</v>
      </c>
      <c r="D593" s="55"/>
      <c r="E593" s="56"/>
      <c r="F593" s="56"/>
      <c r="G593" s="59"/>
      <c r="H593" s="59"/>
      <c r="I593" s="56"/>
      <c r="J593" s="69"/>
      <c r="K593" s="349"/>
      <c r="L593" s="209">
        <f t="shared" ref="L593:T594" si="342">L594</f>
        <v>465058.8</v>
      </c>
      <c r="M593" s="209">
        <f t="shared" si="342"/>
        <v>0</v>
      </c>
      <c r="N593" s="209">
        <f t="shared" si="342"/>
        <v>465058.8</v>
      </c>
      <c r="O593" s="209">
        <f t="shared" si="342"/>
        <v>510542.99</v>
      </c>
      <c r="P593" s="209">
        <f t="shared" si="342"/>
        <v>0</v>
      </c>
      <c r="Q593" s="209">
        <f t="shared" si="342"/>
        <v>510542.99</v>
      </c>
      <c r="R593" s="209">
        <f t="shared" si="342"/>
        <v>530939.9</v>
      </c>
      <c r="S593" s="209">
        <f t="shared" si="342"/>
        <v>0</v>
      </c>
      <c r="T593" s="209">
        <f t="shared" si="342"/>
        <v>530939.9</v>
      </c>
    </row>
    <row r="594" spans="1:20" s="89" customFormat="1" ht="25.5" customHeight="1" x14ac:dyDescent="0.2">
      <c r="A594" s="218" t="s">
        <v>270</v>
      </c>
      <c r="B594" s="70" t="s">
        <v>349</v>
      </c>
      <c r="C594" s="54" t="s">
        <v>76</v>
      </c>
      <c r="D594" s="55" t="s">
        <v>72</v>
      </c>
      <c r="E594" s="56"/>
      <c r="F594" s="56"/>
      <c r="G594" s="59"/>
      <c r="H594" s="59"/>
      <c r="I594" s="56"/>
      <c r="J594" s="69"/>
      <c r="K594" s="349"/>
      <c r="L594" s="209">
        <f t="shared" si="342"/>
        <v>465058.8</v>
      </c>
      <c r="M594" s="209">
        <f t="shared" si="342"/>
        <v>0</v>
      </c>
      <c r="N594" s="209">
        <f t="shared" si="342"/>
        <v>465058.8</v>
      </c>
      <c r="O594" s="209">
        <f t="shared" si="342"/>
        <v>510542.99</v>
      </c>
      <c r="P594" s="209">
        <f t="shared" si="342"/>
        <v>0</v>
      </c>
      <c r="Q594" s="209">
        <f t="shared" si="342"/>
        <v>510542.99</v>
      </c>
      <c r="R594" s="209">
        <f t="shared" si="342"/>
        <v>530939.9</v>
      </c>
      <c r="S594" s="209">
        <f t="shared" si="342"/>
        <v>0</v>
      </c>
      <c r="T594" s="209">
        <f t="shared" si="342"/>
        <v>530939.9</v>
      </c>
    </row>
    <row r="595" spans="1:20" s="89" customFormat="1" ht="25.5" customHeight="1" x14ac:dyDescent="0.2">
      <c r="A595" s="177" t="s">
        <v>293</v>
      </c>
      <c r="B595" s="70" t="s">
        <v>349</v>
      </c>
      <c r="C595" s="54" t="s">
        <v>76</v>
      </c>
      <c r="D595" s="55" t="s">
        <v>72</v>
      </c>
      <c r="E595" s="59" t="s">
        <v>294</v>
      </c>
      <c r="F595" s="59" t="s">
        <v>131</v>
      </c>
      <c r="G595" s="59" t="s">
        <v>131</v>
      </c>
      <c r="H595" s="59" t="s">
        <v>131</v>
      </c>
      <c r="I595" s="59" t="s">
        <v>132</v>
      </c>
      <c r="J595" s="60" t="s">
        <v>131</v>
      </c>
      <c r="K595" s="262"/>
      <c r="L595" s="181">
        <f t="shared" ref="L595:T595" si="343">L596</f>
        <v>465058.8</v>
      </c>
      <c r="M595" s="181">
        <f t="shared" si="343"/>
        <v>0</v>
      </c>
      <c r="N595" s="181">
        <f t="shared" si="343"/>
        <v>465058.8</v>
      </c>
      <c r="O595" s="181">
        <f t="shared" si="343"/>
        <v>510542.99</v>
      </c>
      <c r="P595" s="181">
        <f t="shared" si="343"/>
        <v>0</v>
      </c>
      <c r="Q595" s="181">
        <f t="shared" si="343"/>
        <v>510542.99</v>
      </c>
      <c r="R595" s="181">
        <f t="shared" si="343"/>
        <v>530939.9</v>
      </c>
      <c r="S595" s="181">
        <f t="shared" si="343"/>
        <v>0</v>
      </c>
      <c r="T595" s="181">
        <f t="shared" si="343"/>
        <v>530939.9</v>
      </c>
    </row>
    <row r="596" spans="1:20" s="89" customFormat="1" ht="67.5" customHeight="1" x14ac:dyDescent="0.2">
      <c r="A596" s="177" t="s">
        <v>272</v>
      </c>
      <c r="B596" s="70" t="s">
        <v>349</v>
      </c>
      <c r="C596" s="54" t="s">
        <v>76</v>
      </c>
      <c r="D596" s="55" t="s">
        <v>72</v>
      </c>
      <c r="E596" s="59" t="s">
        <v>294</v>
      </c>
      <c r="F596" s="59" t="s">
        <v>131</v>
      </c>
      <c r="G596" s="59" t="s">
        <v>131</v>
      </c>
      <c r="H596" s="59" t="s">
        <v>131</v>
      </c>
      <c r="I596" s="59" t="s">
        <v>271</v>
      </c>
      <c r="J596" s="60" t="s">
        <v>133</v>
      </c>
      <c r="K596" s="262"/>
      <c r="L596" s="181">
        <f t="shared" ref="L596:T596" si="344">L597+L599</f>
        <v>465058.8</v>
      </c>
      <c r="M596" s="181">
        <f t="shared" si="344"/>
        <v>0</v>
      </c>
      <c r="N596" s="181">
        <f t="shared" si="344"/>
        <v>465058.8</v>
      </c>
      <c r="O596" s="181">
        <f t="shared" si="344"/>
        <v>510542.99</v>
      </c>
      <c r="P596" s="181">
        <f t="shared" si="344"/>
        <v>0</v>
      </c>
      <c r="Q596" s="181">
        <f t="shared" si="344"/>
        <v>510542.99</v>
      </c>
      <c r="R596" s="181">
        <f t="shared" si="344"/>
        <v>530939.9</v>
      </c>
      <c r="S596" s="181">
        <f t="shared" si="344"/>
        <v>0</v>
      </c>
      <c r="T596" s="181">
        <f t="shared" si="344"/>
        <v>530939.9</v>
      </c>
    </row>
    <row r="597" spans="1:20" s="89" customFormat="1" ht="25.5" customHeight="1" x14ac:dyDescent="0.2">
      <c r="A597" s="177" t="s">
        <v>67</v>
      </c>
      <c r="B597" s="70" t="s">
        <v>349</v>
      </c>
      <c r="C597" s="54" t="s">
        <v>76</v>
      </c>
      <c r="D597" s="55" t="s">
        <v>72</v>
      </c>
      <c r="E597" s="59" t="s">
        <v>294</v>
      </c>
      <c r="F597" s="59" t="s">
        <v>131</v>
      </c>
      <c r="G597" s="59" t="s">
        <v>131</v>
      </c>
      <c r="H597" s="59" t="s">
        <v>131</v>
      </c>
      <c r="I597" s="59" t="s">
        <v>271</v>
      </c>
      <c r="J597" s="60" t="s">
        <v>133</v>
      </c>
      <c r="K597" s="262" t="s">
        <v>60</v>
      </c>
      <c r="L597" s="181">
        <f t="shared" ref="L597:T597" si="345">L598</f>
        <v>397575.24</v>
      </c>
      <c r="M597" s="181">
        <f t="shared" si="345"/>
        <v>0</v>
      </c>
      <c r="N597" s="181">
        <f t="shared" si="345"/>
        <v>397575.24</v>
      </c>
      <c r="O597" s="181">
        <f t="shared" si="345"/>
        <v>409384.41</v>
      </c>
      <c r="P597" s="181">
        <f t="shared" si="345"/>
        <v>0</v>
      </c>
      <c r="Q597" s="181">
        <f t="shared" si="345"/>
        <v>409384.41</v>
      </c>
      <c r="R597" s="181">
        <f t="shared" si="345"/>
        <v>430017.38</v>
      </c>
      <c r="S597" s="181">
        <f t="shared" si="345"/>
        <v>0</v>
      </c>
      <c r="T597" s="181">
        <f t="shared" si="345"/>
        <v>430017.38</v>
      </c>
    </row>
    <row r="598" spans="1:20" s="89" customFormat="1" ht="25.5" customHeight="1" x14ac:dyDescent="0.2">
      <c r="A598" s="177" t="s">
        <v>61</v>
      </c>
      <c r="B598" s="70" t="s">
        <v>349</v>
      </c>
      <c r="C598" s="54" t="s">
        <v>76</v>
      </c>
      <c r="D598" s="55" t="s">
        <v>72</v>
      </c>
      <c r="E598" s="59" t="s">
        <v>294</v>
      </c>
      <c r="F598" s="59" t="s">
        <v>131</v>
      </c>
      <c r="G598" s="59" t="s">
        <v>131</v>
      </c>
      <c r="H598" s="59" t="s">
        <v>131</v>
      </c>
      <c r="I598" s="59" t="s">
        <v>271</v>
      </c>
      <c r="J598" s="60" t="s">
        <v>133</v>
      </c>
      <c r="K598" s="262" t="s">
        <v>166</v>
      </c>
      <c r="L598" s="181">
        <v>397575.24</v>
      </c>
      <c r="M598" s="181">
        <v>0</v>
      </c>
      <c r="N598" s="181">
        <v>397575.24</v>
      </c>
      <c r="O598" s="181">
        <v>409384.41</v>
      </c>
      <c r="P598" s="181">
        <v>0</v>
      </c>
      <c r="Q598" s="181">
        <v>409384.41</v>
      </c>
      <c r="R598" s="181">
        <v>430017.38</v>
      </c>
      <c r="S598" s="181">
        <v>0</v>
      </c>
      <c r="T598" s="181">
        <v>430017.38</v>
      </c>
    </row>
    <row r="599" spans="1:20" s="89" customFormat="1" ht="25.5" customHeight="1" x14ac:dyDescent="0.2">
      <c r="A599" s="177" t="s">
        <v>52</v>
      </c>
      <c r="B599" s="70" t="s">
        <v>349</v>
      </c>
      <c r="C599" s="54" t="s">
        <v>76</v>
      </c>
      <c r="D599" s="55" t="s">
        <v>72</v>
      </c>
      <c r="E599" s="59" t="s">
        <v>294</v>
      </c>
      <c r="F599" s="59" t="s">
        <v>131</v>
      </c>
      <c r="G599" s="59" t="s">
        <v>131</v>
      </c>
      <c r="H599" s="59" t="s">
        <v>131</v>
      </c>
      <c r="I599" s="59" t="s">
        <v>271</v>
      </c>
      <c r="J599" s="60" t="s">
        <v>133</v>
      </c>
      <c r="K599" s="262" t="s">
        <v>53</v>
      </c>
      <c r="L599" s="181">
        <f t="shared" ref="L599:T599" si="346">L600</f>
        <v>67483.56</v>
      </c>
      <c r="M599" s="181">
        <f t="shared" si="346"/>
        <v>0</v>
      </c>
      <c r="N599" s="181">
        <f t="shared" si="346"/>
        <v>67483.56</v>
      </c>
      <c r="O599" s="181">
        <f t="shared" si="346"/>
        <v>101158.58</v>
      </c>
      <c r="P599" s="181">
        <f t="shared" si="346"/>
        <v>0</v>
      </c>
      <c r="Q599" s="181">
        <f t="shared" si="346"/>
        <v>101158.58</v>
      </c>
      <c r="R599" s="181">
        <f t="shared" si="346"/>
        <v>100922.52</v>
      </c>
      <c r="S599" s="181">
        <f t="shared" si="346"/>
        <v>0</v>
      </c>
      <c r="T599" s="181">
        <f t="shared" si="346"/>
        <v>100922.52</v>
      </c>
    </row>
    <row r="600" spans="1:20" s="89" customFormat="1" ht="25.5" customHeight="1" x14ac:dyDescent="0.2">
      <c r="A600" s="177" t="s">
        <v>54</v>
      </c>
      <c r="B600" s="70" t="s">
        <v>349</v>
      </c>
      <c r="C600" s="54" t="s">
        <v>76</v>
      </c>
      <c r="D600" s="55" t="s">
        <v>72</v>
      </c>
      <c r="E600" s="59" t="s">
        <v>294</v>
      </c>
      <c r="F600" s="59" t="s">
        <v>131</v>
      </c>
      <c r="G600" s="59" t="s">
        <v>131</v>
      </c>
      <c r="H600" s="59" t="s">
        <v>131</v>
      </c>
      <c r="I600" s="59" t="s">
        <v>271</v>
      </c>
      <c r="J600" s="60" t="s">
        <v>133</v>
      </c>
      <c r="K600" s="262" t="s">
        <v>55</v>
      </c>
      <c r="L600" s="181">
        <v>67483.56</v>
      </c>
      <c r="M600" s="181">
        <v>0</v>
      </c>
      <c r="N600" s="181">
        <f>M600+L600</f>
        <v>67483.56</v>
      </c>
      <c r="O600" s="181">
        <v>101158.58</v>
      </c>
      <c r="P600" s="181">
        <v>0</v>
      </c>
      <c r="Q600" s="181">
        <f>P600+O600</f>
        <v>101158.58</v>
      </c>
      <c r="R600" s="181">
        <v>100922.52</v>
      </c>
      <c r="S600" s="181">
        <v>0</v>
      </c>
      <c r="T600" s="181">
        <f>S600+R600</f>
        <v>100922.52</v>
      </c>
    </row>
    <row r="601" spans="1:20" s="89" customFormat="1" ht="25.5" customHeight="1" x14ac:dyDescent="0.2">
      <c r="A601" s="177" t="s">
        <v>85</v>
      </c>
      <c r="B601" s="70" t="s">
        <v>349</v>
      </c>
      <c r="C601" s="71" t="s">
        <v>72</v>
      </c>
      <c r="D601" s="71"/>
      <c r="E601" s="91"/>
      <c r="F601" s="59"/>
      <c r="G601" s="59"/>
      <c r="H601" s="59"/>
      <c r="I601" s="59"/>
      <c r="J601" s="60"/>
      <c r="K601" s="262"/>
      <c r="L601" s="181">
        <f t="shared" ref="L601:T601" si="347">L602</f>
        <v>155500</v>
      </c>
      <c r="M601" s="181">
        <f t="shared" si="347"/>
        <v>0</v>
      </c>
      <c r="N601" s="181">
        <f t="shared" si="347"/>
        <v>155500</v>
      </c>
      <c r="O601" s="181">
        <f t="shared" si="347"/>
        <v>155500</v>
      </c>
      <c r="P601" s="181">
        <f t="shared" si="347"/>
        <v>0</v>
      </c>
      <c r="Q601" s="181">
        <f t="shared" si="347"/>
        <v>155500</v>
      </c>
      <c r="R601" s="181">
        <f t="shared" si="347"/>
        <v>155500</v>
      </c>
      <c r="S601" s="181">
        <f t="shared" si="347"/>
        <v>0</v>
      </c>
      <c r="T601" s="181">
        <f t="shared" si="347"/>
        <v>155500</v>
      </c>
    </row>
    <row r="602" spans="1:20" s="89" customFormat="1" ht="42.75" customHeight="1" x14ac:dyDescent="0.2">
      <c r="A602" s="173" t="s">
        <v>220</v>
      </c>
      <c r="B602" s="70" t="s">
        <v>349</v>
      </c>
      <c r="C602" s="71" t="s">
        <v>72</v>
      </c>
      <c r="D602" s="71" t="s">
        <v>88</v>
      </c>
      <c r="E602" s="91"/>
      <c r="F602" s="59"/>
      <c r="G602" s="59"/>
      <c r="H602" s="59"/>
      <c r="I602" s="59"/>
      <c r="J602" s="60"/>
      <c r="K602" s="262"/>
      <c r="L602" s="181">
        <f t="shared" ref="L602:N603" si="348">L603</f>
        <v>155500</v>
      </c>
      <c r="M602" s="181">
        <f t="shared" si="348"/>
        <v>0</v>
      </c>
      <c r="N602" s="181">
        <f t="shared" si="348"/>
        <v>155500</v>
      </c>
      <c r="O602" s="181">
        <f t="shared" ref="L602:T604" si="349">O603</f>
        <v>155500</v>
      </c>
      <c r="P602" s="181">
        <f t="shared" si="349"/>
        <v>0</v>
      </c>
      <c r="Q602" s="181">
        <f t="shared" si="349"/>
        <v>155500</v>
      </c>
      <c r="R602" s="181">
        <f t="shared" si="349"/>
        <v>155500</v>
      </c>
      <c r="S602" s="181">
        <f t="shared" si="349"/>
        <v>0</v>
      </c>
      <c r="T602" s="181">
        <f t="shared" si="349"/>
        <v>155500</v>
      </c>
    </row>
    <row r="603" spans="1:20" s="89" customFormat="1" ht="63" customHeight="1" x14ac:dyDescent="0.2">
      <c r="A603" s="177" t="s">
        <v>328</v>
      </c>
      <c r="B603" s="70" t="s">
        <v>349</v>
      </c>
      <c r="C603" s="71" t="s">
        <v>72</v>
      </c>
      <c r="D603" s="71" t="s">
        <v>88</v>
      </c>
      <c r="E603" s="91" t="s">
        <v>241</v>
      </c>
      <c r="F603" s="59" t="s">
        <v>131</v>
      </c>
      <c r="G603" s="59" t="s">
        <v>131</v>
      </c>
      <c r="H603" s="59" t="s">
        <v>131</v>
      </c>
      <c r="I603" s="59" t="s">
        <v>132</v>
      </c>
      <c r="J603" s="60" t="s">
        <v>131</v>
      </c>
      <c r="K603" s="262"/>
      <c r="L603" s="181">
        <f t="shared" si="348"/>
        <v>155500</v>
      </c>
      <c r="M603" s="181">
        <f t="shared" si="348"/>
        <v>0</v>
      </c>
      <c r="N603" s="181">
        <f t="shared" si="348"/>
        <v>155500</v>
      </c>
      <c r="O603" s="181">
        <f t="shared" si="349"/>
        <v>155500</v>
      </c>
      <c r="P603" s="181">
        <f t="shared" si="349"/>
        <v>0</v>
      </c>
      <c r="Q603" s="181">
        <f t="shared" si="349"/>
        <v>155500</v>
      </c>
      <c r="R603" s="181">
        <f t="shared" si="349"/>
        <v>155500</v>
      </c>
      <c r="S603" s="181">
        <f t="shared" si="349"/>
        <v>0</v>
      </c>
      <c r="T603" s="181">
        <f t="shared" si="349"/>
        <v>155500</v>
      </c>
    </row>
    <row r="604" spans="1:20" s="89" customFormat="1" ht="25.5" customHeight="1" x14ac:dyDescent="0.2">
      <c r="A604" s="177" t="s">
        <v>242</v>
      </c>
      <c r="B604" s="70" t="s">
        <v>349</v>
      </c>
      <c r="C604" s="71" t="s">
        <v>72</v>
      </c>
      <c r="D604" s="71" t="s">
        <v>88</v>
      </c>
      <c r="E604" s="91" t="s">
        <v>241</v>
      </c>
      <c r="F604" s="59" t="s">
        <v>131</v>
      </c>
      <c r="G604" s="59" t="s">
        <v>131</v>
      </c>
      <c r="H604" s="59" t="s">
        <v>131</v>
      </c>
      <c r="I604" s="59" t="s">
        <v>191</v>
      </c>
      <c r="J604" s="60" t="s">
        <v>131</v>
      </c>
      <c r="K604" s="262"/>
      <c r="L604" s="181">
        <f t="shared" si="349"/>
        <v>155500</v>
      </c>
      <c r="M604" s="181">
        <f t="shared" si="349"/>
        <v>0</v>
      </c>
      <c r="N604" s="181">
        <f t="shared" si="349"/>
        <v>155500</v>
      </c>
      <c r="O604" s="181">
        <f t="shared" si="349"/>
        <v>155500</v>
      </c>
      <c r="P604" s="181">
        <f t="shared" si="349"/>
        <v>0</v>
      </c>
      <c r="Q604" s="181">
        <f t="shared" si="349"/>
        <v>155500</v>
      </c>
      <c r="R604" s="181">
        <f t="shared" si="349"/>
        <v>155500</v>
      </c>
      <c r="S604" s="181">
        <f t="shared" si="349"/>
        <v>0</v>
      </c>
      <c r="T604" s="181">
        <f t="shared" si="349"/>
        <v>155500</v>
      </c>
    </row>
    <row r="605" spans="1:20" s="89" customFormat="1" ht="25.5" customHeight="1" x14ac:dyDescent="0.2">
      <c r="A605" s="177" t="s">
        <v>52</v>
      </c>
      <c r="B605" s="70" t="s">
        <v>349</v>
      </c>
      <c r="C605" s="71" t="s">
        <v>72</v>
      </c>
      <c r="D605" s="71" t="s">
        <v>88</v>
      </c>
      <c r="E605" s="91" t="s">
        <v>241</v>
      </c>
      <c r="F605" s="59" t="s">
        <v>131</v>
      </c>
      <c r="G605" s="59" t="s">
        <v>131</v>
      </c>
      <c r="H605" s="59" t="s">
        <v>131</v>
      </c>
      <c r="I605" s="59" t="s">
        <v>191</v>
      </c>
      <c r="J605" s="60" t="s">
        <v>131</v>
      </c>
      <c r="K605" s="262" t="s">
        <v>53</v>
      </c>
      <c r="L605" s="181">
        <f t="shared" ref="L605:T605" si="350">L606</f>
        <v>155500</v>
      </c>
      <c r="M605" s="181">
        <f t="shared" si="350"/>
        <v>0</v>
      </c>
      <c r="N605" s="181">
        <f t="shared" si="350"/>
        <v>155500</v>
      </c>
      <c r="O605" s="181">
        <f t="shared" si="350"/>
        <v>155500</v>
      </c>
      <c r="P605" s="181">
        <f t="shared" si="350"/>
        <v>0</v>
      </c>
      <c r="Q605" s="181">
        <f t="shared" si="350"/>
        <v>155500</v>
      </c>
      <c r="R605" s="181">
        <f t="shared" si="350"/>
        <v>155500</v>
      </c>
      <c r="S605" s="181">
        <f t="shared" si="350"/>
        <v>0</v>
      </c>
      <c r="T605" s="181">
        <f t="shared" si="350"/>
        <v>155500</v>
      </c>
    </row>
    <row r="606" spans="1:20" s="89" customFormat="1" ht="25.5" customHeight="1" x14ac:dyDescent="0.2">
      <c r="A606" s="177" t="s">
        <v>54</v>
      </c>
      <c r="B606" s="70" t="s">
        <v>349</v>
      </c>
      <c r="C606" s="71" t="s">
        <v>72</v>
      </c>
      <c r="D606" s="71" t="s">
        <v>88</v>
      </c>
      <c r="E606" s="91" t="s">
        <v>241</v>
      </c>
      <c r="F606" s="59" t="s">
        <v>131</v>
      </c>
      <c r="G606" s="59" t="s">
        <v>131</v>
      </c>
      <c r="H606" s="59" t="s">
        <v>131</v>
      </c>
      <c r="I606" s="59" t="s">
        <v>191</v>
      </c>
      <c r="J606" s="60" t="s">
        <v>131</v>
      </c>
      <c r="K606" s="262" t="s">
        <v>55</v>
      </c>
      <c r="L606" s="175">
        <v>155500</v>
      </c>
      <c r="M606" s="175">
        <v>0</v>
      </c>
      <c r="N606" s="175">
        <v>155500</v>
      </c>
      <c r="O606" s="175">
        <v>155500</v>
      </c>
      <c r="P606" s="175">
        <v>0</v>
      </c>
      <c r="Q606" s="175">
        <v>155500</v>
      </c>
      <c r="R606" s="175">
        <v>155500</v>
      </c>
      <c r="S606" s="175">
        <v>0</v>
      </c>
      <c r="T606" s="175">
        <v>155500</v>
      </c>
    </row>
    <row r="607" spans="1:20" s="89" customFormat="1" ht="25.5" customHeight="1" x14ac:dyDescent="0.2">
      <c r="A607" s="173" t="s">
        <v>87</v>
      </c>
      <c r="B607" s="70" t="s">
        <v>349</v>
      </c>
      <c r="C607" s="55" t="s">
        <v>71</v>
      </c>
      <c r="D607" s="55"/>
      <c r="E607" s="91"/>
      <c r="F607" s="59"/>
      <c r="G607" s="59"/>
      <c r="H607" s="59"/>
      <c r="I607" s="59"/>
      <c r="J607" s="60"/>
      <c r="K607" s="262"/>
      <c r="L607" s="175">
        <f t="shared" ref="L607:T609" si="351">L608</f>
        <v>7699400</v>
      </c>
      <c r="M607" s="175">
        <f t="shared" si="351"/>
        <v>0</v>
      </c>
      <c r="N607" s="175">
        <f t="shared" si="351"/>
        <v>7699400</v>
      </c>
      <c r="O607" s="175">
        <f t="shared" si="351"/>
        <v>8007400</v>
      </c>
      <c r="P607" s="175">
        <f t="shared" si="351"/>
        <v>0</v>
      </c>
      <c r="Q607" s="175">
        <f t="shared" si="351"/>
        <v>8007400</v>
      </c>
      <c r="R607" s="175">
        <f t="shared" si="351"/>
        <v>8327700</v>
      </c>
      <c r="S607" s="175">
        <f t="shared" si="351"/>
        <v>0</v>
      </c>
      <c r="T607" s="175">
        <f t="shared" si="351"/>
        <v>8327700</v>
      </c>
    </row>
    <row r="608" spans="1:20" s="89" customFormat="1" ht="25.5" customHeight="1" x14ac:dyDescent="0.2">
      <c r="A608" s="173" t="s">
        <v>118</v>
      </c>
      <c r="B608" s="70" t="s">
        <v>349</v>
      </c>
      <c r="C608" s="55" t="s">
        <v>71</v>
      </c>
      <c r="D608" s="55" t="s">
        <v>86</v>
      </c>
      <c r="E608" s="54"/>
      <c r="F608" s="56"/>
      <c r="G608" s="59"/>
      <c r="H608" s="59"/>
      <c r="I608" s="56"/>
      <c r="J608" s="69"/>
      <c r="K608" s="349"/>
      <c r="L608" s="175">
        <f t="shared" si="351"/>
        <v>7699400</v>
      </c>
      <c r="M608" s="175">
        <f t="shared" si="351"/>
        <v>0</v>
      </c>
      <c r="N608" s="175">
        <f t="shared" si="351"/>
        <v>7699400</v>
      </c>
      <c r="O608" s="175">
        <f t="shared" si="351"/>
        <v>8007400</v>
      </c>
      <c r="P608" s="175">
        <f t="shared" si="351"/>
        <v>0</v>
      </c>
      <c r="Q608" s="175">
        <f t="shared" si="351"/>
        <v>8007400</v>
      </c>
      <c r="R608" s="175">
        <f t="shared" si="351"/>
        <v>8327700</v>
      </c>
      <c r="S608" s="175">
        <f t="shared" si="351"/>
        <v>0</v>
      </c>
      <c r="T608" s="175">
        <f t="shared" si="351"/>
        <v>8327700</v>
      </c>
    </row>
    <row r="609" spans="1:20" s="89" customFormat="1" ht="78" customHeight="1" x14ac:dyDescent="0.2">
      <c r="A609" s="177" t="s">
        <v>339</v>
      </c>
      <c r="B609" s="70" t="s">
        <v>349</v>
      </c>
      <c r="C609" s="55" t="s">
        <v>71</v>
      </c>
      <c r="D609" s="55" t="s">
        <v>86</v>
      </c>
      <c r="E609" s="92" t="s">
        <v>95</v>
      </c>
      <c r="F609" s="74" t="s">
        <v>131</v>
      </c>
      <c r="G609" s="59" t="s">
        <v>131</v>
      </c>
      <c r="H609" s="59" t="s">
        <v>131</v>
      </c>
      <c r="I609" s="74" t="s">
        <v>132</v>
      </c>
      <c r="J609" s="60" t="s">
        <v>131</v>
      </c>
      <c r="K609" s="247"/>
      <c r="L609" s="175">
        <f t="shared" si="351"/>
        <v>7699400</v>
      </c>
      <c r="M609" s="175">
        <f t="shared" si="351"/>
        <v>0</v>
      </c>
      <c r="N609" s="175">
        <f t="shared" si="351"/>
        <v>7699400</v>
      </c>
      <c r="O609" s="175">
        <f t="shared" si="351"/>
        <v>8007400</v>
      </c>
      <c r="P609" s="175">
        <f t="shared" si="351"/>
        <v>0</v>
      </c>
      <c r="Q609" s="175">
        <f t="shared" si="351"/>
        <v>8007400</v>
      </c>
      <c r="R609" s="175">
        <f t="shared" si="351"/>
        <v>8327700</v>
      </c>
      <c r="S609" s="175">
        <f t="shared" si="351"/>
        <v>0</v>
      </c>
      <c r="T609" s="175">
        <f t="shared" si="351"/>
        <v>8327700</v>
      </c>
    </row>
    <row r="610" spans="1:20" s="89" customFormat="1" ht="25.5" customHeight="1" x14ac:dyDescent="0.2">
      <c r="A610" s="177" t="s">
        <v>199</v>
      </c>
      <c r="B610" s="70" t="s">
        <v>349</v>
      </c>
      <c r="C610" s="54" t="s">
        <v>71</v>
      </c>
      <c r="D610" s="55" t="s">
        <v>86</v>
      </c>
      <c r="E610" s="59" t="s">
        <v>95</v>
      </c>
      <c r="F610" s="59" t="s">
        <v>131</v>
      </c>
      <c r="G610" s="59" t="s">
        <v>131</v>
      </c>
      <c r="H610" s="59" t="s">
        <v>131</v>
      </c>
      <c r="I610" s="59" t="s">
        <v>198</v>
      </c>
      <c r="J610" s="60" t="s">
        <v>195</v>
      </c>
      <c r="K610" s="262"/>
      <c r="L610" s="188">
        <f t="shared" ref="L610:R610" si="352">L611+L614</f>
        <v>7699400</v>
      </c>
      <c r="M610" s="188">
        <f t="shared" ref="M610:N610" si="353">M611+M614</f>
        <v>0</v>
      </c>
      <c r="N610" s="188">
        <f t="shared" si="353"/>
        <v>7699400</v>
      </c>
      <c r="O610" s="188">
        <f t="shared" si="352"/>
        <v>8007400</v>
      </c>
      <c r="P610" s="188">
        <f t="shared" ref="P610:Q610" si="354">P611+P614</f>
        <v>0</v>
      </c>
      <c r="Q610" s="188">
        <f t="shared" si="354"/>
        <v>8007400</v>
      </c>
      <c r="R610" s="188">
        <f t="shared" si="352"/>
        <v>8327700</v>
      </c>
      <c r="S610" s="188">
        <f t="shared" ref="S610:T610" si="355">S611+S614</f>
        <v>0</v>
      </c>
      <c r="T610" s="188">
        <f t="shared" si="355"/>
        <v>8327700</v>
      </c>
    </row>
    <row r="611" spans="1:20" s="89" customFormat="1" ht="25.5" customHeight="1" x14ac:dyDescent="0.2">
      <c r="A611" s="177" t="s">
        <v>52</v>
      </c>
      <c r="B611" s="70" t="s">
        <v>349</v>
      </c>
      <c r="C611" s="54" t="s">
        <v>71</v>
      </c>
      <c r="D611" s="55" t="s">
        <v>86</v>
      </c>
      <c r="E611" s="59" t="s">
        <v>95</v>
      </c>
      <c r="F611" s="59" t="s">
        <v>131</v>
      </c>
      <c r="G611" s="59" t="s">
        <v>131</v>
      </c>
      <c r="H611" s="59" t="s">
        <v>131</v>
      </c>
      <c r="I611" s="59" t="s">
        <v>198</v>
      </c>
      <c r="J611" s="60" t="s">
        <v>195</v>
      </c>
      <c r="K611" s="262" t="s">
        <v>53</v>
      </c>
      <c r="L611" s="188">
        <f t="shared" ref="L611:T611" si="356">L612</f>
        <v>7699400</v>
      </c>
      <c r="M611" s="188">
        <f t="shared" si="356"/>
        <v>0</v>
      </c>
      <c r="N611" s="188">
        <f t="shared" si="356"/>
        <v>7699400</v>
      </c>
      <c r="O611" s="188">
        <f t="shared" si="356"/>
        <v>8007400</v>
      </c>
      <c r="P611" s="188">
        <f t="shared" si="356"/>
        <v>0</v>
      </c>
      <c r="Q611" s="188">
        <f t="shared" si="356"/>
        <v>8007400</v>
      </c>
      <c r="R611" s="188">
        <f t="shared" si="356"/>
        <v>8327700</v>
      </c>
      <c r="S611" s="188">
        <f t="shared" si="356"/>
        <v>0</v>
      </c>
      <c r="T611" s="188">
        <f t="shared" si="356"/>
        <v>8327700</v>
      </c>
    </row>
    <row r="612" spans="1:20" s="89" customFormat="1" ht="25.5" customHeight="1" x14ac:dyDescent="0.2">
      <c r="A612" s="177" t="s">
        <v>54</v>
      </c>
      <c r="B612" s="70" t="s">
        <v>349</v>
      </c>
      <c r="C612" s="54" t="s">
        <v>71</v>
      </c>
      <c r="D612" s="55" t="s">
        <v>86</v>
      </c>
      <c r="E612" s="59" t="s">
        <v>95</v>
      </c>
      <c r="F612" s="59" t="s">
        <v>131</v>
      </c>
      <c r="G612" s="59" t="s">
        <v>131</v>
      </c>
      <c r="H612" s="59" t="s">
        <v>131</v>
      </c>
      <c r="I612" s="59" t="s">
        <v>198</v>
      </c>
      <c r="J612" s="60" t="s">
        <v>195</v>
      </c>
      <c r="K612" s="262" t="s">
        <v>55</v>
      </c>
      <c r="L612" s="188">
        <v>7699400</v>
      </c>
      <c r="M612" s="188">
        <v>0</v>
      </c>
      <c r="N612" s="188">
        <v>7699400</v>
      </c>
      <c r="O612" s="188">
        <v>8007400</v>
      </c>
      <c r="P612" s="188">
        <v>0</v>
      </c>
      <c r="Q612" s="188">
        <v>8007400</v>
      </c>
      <c r="R612" s="189">
        <v>8327700</v>
      </c>
      <c r="S612" s="189">
        <v>0</v>
      </c>
      <c r="T612" s="189">
        <v>8327700</v>
      </c>
    </row>
    <row r="613" spans="1:20" s="89" customFormat="1" ht="25.5" hidden="1" customHeight="1" x14ac:dyDescent="0.2">
      <c r="A613" s="177" t="s">
        <v>62</v>
      </c>
      <c r="B613" s="70" t="s">
        <v>349</v>
      </c>
      <c r="C613" s="54" t="s">
        <v>71</v>
      </c>
      <c r="D613" s="55" t="s">
        <v>86</v>
      </c>
      <c r="E613" s="59" t="s">
        <v>95</v>
      </c>
      <c r="F613" s="59" t="s">
        <v>131</v>
      </c>
      <c r="G613" s="59" t="s">
        <v>131</v>
      </c>
      <c r="H613" s="59" t="s">
        <v>131</v>
      </c>
      <c r="I613" s="59" t="s">
        <v>198</v>
      </c>
      <c r="J613" s="60" t="s">
        <v>195</v>
      </c>
      <c r="K613" s="262" t="s">
        <v>63</v>
      </c>
      <c r="L613" s="188">
        <f t="shared" ref="L613:T613" si="357">L614</f>
        <v>0</v>
      </c>
      <c r="M613" s="188">
        <f t="shared" si="357"/>
        <v>0</v>
      </c>
      <c r="N613" s="188">
        <f t="shared" si="357"/>
        <v>0</v>
      </c>
      <c r="O613" s="188">
        <f t="shared" si="357"/>
        <v>0</v>
      </c>
      <c r="P613" s="188">
        <f t="shared" si="357"/>
        <v>0</v>
      </c>
      <c r="Q613" s="188">
        <f t="shared" si="357"/>
        <v>0</v>
      </c>
      <c r="R613" s="189">
        <f t="shared" si="357"/>
        <v>0</v>
      </c>
      <c r="S613" s="189">
        <f t="shared" si="357"/>
        <v>0</v>
      </c>
      <c r="T613" s="189">
        <f t="shared" si="357"/>
        <v>0</v>
      </c>
    </row>
    <row r="614" spans="1:20" s="89" customFormat="1" ht="25.5" hidden="1" customHeight="1" x14ac:dyDescent="0.2">
      <c r="A614" s="311" t="s">
        <v>64</v>
      </c>
      <c r="B614" s="70" t="s">
        <v>349</v>
      </c>
      <c r="C614" s="54" t="s">
        <v>71</v>
      </c>
      <c r="D614" s="55" t="s">
        <v>86</v>
      </c>
      <c r="E614" s="59" t="s">
        <v>95</v>
      </c>
      <c r="F614" s="59" t="s">
        <v>131</v>
      </c>
      <c r="G614" s="59" t="s">
        <v>131</v>
      </c>
      <c r="H614" s="59" t="s">
        <v>131</v>
      </c>
      <c r="I614" s="59" t="s">
        <v>198</v>
      </c>
      <c r="J614" s="60" t="s">
        <v>195</v>
      </c>
      <c r="K614" s="262" t="s">
        <v>65</v>
      </c>
      <c r="L614" s="188"/>
      <c r="M614" s="188"/>
      <c r="N614" s="188"/>
      <c r="O614" s="188"/>
      <c r="P614" s="188"/>
      <c r="Q614" s="188"/>
      <c r="R614" s="189"/>
      <c r="S614" s="189"/>
      <c r="T614" s="189"/>
    </row>
    <row r="615" spans="1:20" s="89" customFormat="1" ht="25.5" customHeight="1" x14ac:dyDescent="0.2">
      <c r="A615" s="177" t="s">
        <v>77</v>
      </c>
      <c r="B615" s="70" t="s">
        <v>349</v>
      </c>
      <c r="C615" s="54" t="s">
        <v>73</v>
      </c>
      <c r="D615" s="55"/>
      <c r="E615" s="59"/>
      <c r="F615" s="59"/>
      <c r="G615" s="59"/>
      <c r="H615" s="59"/>
      <c r="I615" s="59"/>
      <c r="J615" s="60"/>
      <c r="K615" s="262"/>
      <c r="L615" s="188">
        <f t="shared" ref="L615:N615" si="358">L616</f>
        <v>352000</v>
      </c>
      <c r="M615" s="188">
        <f t="shared" si="358"/>
        <v>0</v>
      </c>
      <c r="N615" s="188">
        <f t="shared" si="358"/>
        <v>352000</v>
      </c>
      <c r="O615" s="188">
        <f t="shared" ref="O615:T617" si="359">O616</f>
        <v>1134300</v>
      </c>
      <c r="P615" s="188">
        <f t="shared" si="359"/>
        <v>0</v>
      </c>
      <c r="Q615" s="188">
        <f t="shared" si="359"/>
        <v>1134300</v>
      </c>
      <c r="R615" s="189">
        <f t="shared" si="359"/>
        <v>1134300</v>
      </c>
      <c r="S615" s="189">
        <f t="shared" si="359"/>
        <v>0</v>
      </c>
      <c r="T615" s="189">
        <f t="shared" si="359"/>
        <v>1134300</v>
      </c>
    </row>
    <row r="616" spans="1:20" s="89" customFormat="1" ht="25.5" customHeight="1" x14ac:dyDescent="0.2">
      <c r="A616" s="177" t="s">
        <v>158</v>
      </c>
      <c r="B616" s="70" t="s">
        <v>349</v>
      </c>
      <c r="C616" s="54" t="s">
        <v>73</v>
      </c>
      <c r="D616" s="55" t="s">
        <v>72</v>
      </c>
      <c r="E616" s="59"/>
      <c r="F616" s="59"/>
      <c r="G616" s="59"/>
      <c r="H616" s="59"/>
      <c r="I616" s="59"/>
      <c r="J616" s="60"/>
      <c r="K616" s="262"/>
      <c r="L616" s="188">
        <f>L617+L621+L625</f>
        <v>352000</v>
      </c>
      <c r="M616" s="188">
        <f>M617+M621+M625</f>
        <v>0</v>
      </c>
      <c r="N616" s="188">
        <f>N617+N621+N625</f>
        <v>352000</v>
      </c>
      <c r="O616" s="188">
        <f t="shared" ref="O616:R616" si="360">O617+O621+O625</f>
        <v>1134300</v>
      </c>
      <c r="P616" s="188">
        <f t="shared" ref="P616:Q616" si="361">P617+P621+P625</f>
        <v>0</v>
      </c>
      <c r="Q616" s="188">
        <f t="shared" si="361"/>
        <v>1134300</v>
      </c>
      <c r="R616" s="188">
        <f t="shared" si="360"/>
        <v>1134300</v>
      </c>
      <c r="S616" s="188">
        <f t="shared" ref="S616:T616" si="362">S617+S621+S625</f>
        <v>0</v>
      </c>
      <c r="T616" s="188">
        <f t="shared" si="362"/>
        <v>1134300</v>
      </c>
    </row>
    <row r="617" spans="1:20" s="89" customFormat="1" ht="36" customHeight="1" x14ac:dyDescent="0.2">
      <c r="A617" s="190" t="s">
        <v>307</v>
      </c>
      <c r="B617" s="70" t="s">
        <v>349</v>
      </c>
      <c r="C617" s="55" t="s">
        <v>73</v>
      </c>
      <c r="D617" s="54" t="s">
        <v>72</v>
      </c>
      <c r="E617" s="93" t="s">
        <v>152</v>
      </c>
      <c r="F617" s="63" t="s">
        <v>131</v>
      </c>
      <c r="G617" s="59" t="s">
        <v>131</v>
      </c>
      <c r="H617" s="59" t="s">
        <v>131</v>
      </c>
      <c r="I617" s="64" t="s">
        <v>132</v>
      </c>
      <c r="J617" s="60" t="s">
        <v>131</v>
      </c>
      <c r="K617" s="320"/>
      <c r="L617" s="188">
        <f t="shared" ref="L617:N619" si="363">L618</f>
        <v>0</v>
      </c>
      <c r="M617" s="188">
        <f t="shared" si="363"/>
        <v>0</v>
      </c>
      <c r="N617" s="188">
        <f t="shared" si="363"/>
        <v>0</v>
      </c>
      <c r="O617" s="188">
        <f t="shared" si="359"/>
        <v>400000</v>
      </c>
      <c r="P617" s="188">
        <f t="shared" si="359"/>
        <v>0</v>
      </c>
      <c r="Q617" s="188">
        <f t="shared" si="359"/>
        <v>400000</v>
      </c>
      <c r="R617" s="189">
        <f t="shared" si="359"/>
        <v>400000</v>
      </c>
      <c r="S617" s="189">
        <f t="shared" si="359"/>
        <v>0</v>
      </c>
      <c r="T617" s="189">
        <f t="shared" si="359"/>
        <v>400000</v>
      </c>
    </row>
    <row r="618" spans="1:20" s="89" customFormat="1" ht="59.25" customHeight="1" x14ac:dyDescent="0.2">
      <c r="A618" s="218" t="s">
        <v>174</v>
      </c>
      <c r="B618" s="70" t="s">
        <v>349</v>
      </c>
      <c r="C618" s="55" t="s">
        <v>73</v>
      </c>
      <c r="D618" s="54" t="s">
        <v>72</v>
      </c>
      <c r="E618" s="93" t="s">
        <v>152</v>
      </c>
      <c r="F618" s="63" t="s">
        <v>131</v>
      </c>
      <c r="G618" s="59" t="s">
        <v>131</v>
      </c>
      <c r="H618" s="59" t="s">
        <v>131</v>
      </c>
      <c r="I618" s="64" t="s">
        <v>162</v>
      </c>
      <c r="J618" s="60" t="s">
        <v>131</v>
      </c>
      <c r="K618" s="320"/>
      <c r="L618" s="181">
        <f t="shared" si="363"/>
        <v>0</v>
      </c>
      <c r="M618" s="181">
        <f t="shared" si="363"/>
        <v>0</v>
      </c>
      <c r="N618" s="181">
        <f t="shared" si="363"/>
        <v>0</v>
      </c>
      <c r="O618" s="181">
        <f t="shared" ref="O618:T619" si="364">O619</f>
        <v>400000</v>
      </c>
      <c r="P618" s="181">
        <f t="shared" si="364"/>
        <v>0</v>
      </c>
      <c r="Q618" s="181">
        <f t="shared" si="364"/>
        <v>400000</v>
      </c>
      <c r="R618" s="181">
        <f t="shared" si="364"/>
        <v>400000</v>
      </c>
      <c r="S618" s="181">
        <f t="shared" si="364"/>
        <v>0</v>
      </c>
      <c r="T618" s="181">
        <f t="shared" si="364"/>
        <v>400000</v>
      </c>
    </row>
    <row r="619" spans="1:20" s="89" customFormat="1" ht="35.25" customHeight="1" x14ac:dyDescent="0.2">
      <c r="A619" s="177" t="s">
        <v>52</v>
      </c>
      <c r="B619" s="70" t="s">
        <v>349</v>
      </c>
      <c r="C619" s="55" t="s">
        <v>73</v>
      </c>
      <c r="D619" s="54" t="s">
        <v>72</v>
      </c>
      <c r="E619" s="93" t="s">
        <v>152</v>
      </c>
      <c r="F619" s="63" t="s">
        <v>131</v>
      </c>
      <c r="G619" s="59" t="s">
        <v>131</v>
      </c>
      <c r="H619" s="59" t="s">
        <v>131</v>
      </c>
      <c r="I619" s="64" t="s">
        <v>162</v>
      </c>
      <c r="J619" s="60" t="s">
        <v>131</v>
      </c>
      <c r="K619" s="320" t="s">
        <v>53</v>
      </c>
      <c r="L619" s="181">
        <f t="shared" si="363"/>
        <v>0</v>
      </c>
      <c r="M619" s="181">
        <f t="shared" si="363"/>
        <v>0</v>
      </c>
      <c r="N619" s="181">
        <f t="shared" si="363"/>
        <v>0</v>
      </c>
      <c r="O619" s="181">
        <f t="shared" si="364"/>
        <v>400000</v>
      </c>
      <c r="P619" s="181">
        <f t="shared" si="364"/>
        <v>0</v>
      </c>
      <c r="Q619" s="181">
        <f t="shared" si="364"/>
        <v>400000</v>
      </c>
      <c r="R619" s="181">
        <f t="shared" si="364"/>
        <v>400000</v>
      </c>
      <c r="S619" s="181">
        <f t="shared" si="364"/>
        <v>0</v>
      </c>
      <c r="T619" s="181">
        <f t="shared" si="364"/>
        <v>400000</v>
      </c>
    </row>
    <row r="620" spans="1:20" s="89" customFormat="1" ht="33" customHeight="1" x14ac:dyDescent="0.2">
      <c r="A620" s="177" t="s">
        <v>54</v>
      </c>
      <c r="B620" s="70" t="s">
        <v>349</v>
      </c>
      <c r="C620" s="55" t="s">
        <v>73</v>
      </c>
      <c r="D620" s="54" t="s">
        <v>72</v>
      </c>
      <c r="E620" s="93" t="s">
        <v>152</v>
      </c>
      <c r="F620" s="63" t="s">
        <v>131</v>
      </c>
      <c r="G620" s="59" t="s">
        <v>131</v>
      </c>
      <c r="H620" s="59" t="s">
        <v>131</v>
      </c>
      <c r="I620" s="64" t="s">
        <v>162</v>
      </c>
      <c r="J620" s="60" t="s">
        <v>131</v>
      </c>
      <c r="K620" s="320" t="s">
        <v>55</v>
      </c>
      <c r="L620" s="181">
        <v>0</v>
      </c>
      <c r="M620" s="181">
        <v>0</v>
      </c>
      <c r="N620" s="181">
        <v>0</v>
      </c>
      <c r="O620" s="181">
        <v>400000</v>
      </c>
      <c r="P620" s="181">
        <v>0</v>
      </c>
      <c r="Q620" s="181">
        <v>400000</v>
      </c>
      <c r="R620" s="181">
        <v>400000</v>
      </c>
      <c r="S620" s="181">
        <v>0</v>
      </c>
      <c r="T620" s="181">
        <v>400000</v>
      </c>
    </row>
    <row r="621" spans="1:20" s="89" customFormat="1" ht="34.5" customHeight="1" x14ac:dyDescent="0.2">
      <c r="A621" s="177" t="s">
        <v>311</v>
      </c>
      <c r="B621" s="70" t="s">
        <v>349</v>
      </c>
      <c r="C621" s="54" t="s">
        <v>73</v>
      </c>
      <c r="D621" s="54" t="s">
        <v>72</v>
      </c>
      <c r="E621" s="93" t="s">
        <v>256</v>
      </c>
      <c r="F621" s="63" t="s">
        <v>131</v>
      </c>
      <c r="G621" s="59" t="s">
        <v>131</v>
      </c>
      <c r="H621" s="59" t="s">
        <v>131</v>
      </c>
      <c r="I621" s="64" t="s">
        <v>132</v>
      </c>
      <c r="J621" s="60" t="s">
        <v>131</v>
      </c>
      <c r="K621" s="320"/>
      <c r="L621" s="181">
        <f>L622</f>
        <v>352000</v>
      </c>
      <c r="M621" s="181">
        <f>M622</f>
        <v>0</v>
      </c>
      <c r="N621" s="181">
        <f>N622</f>
        <v>352000</v>
      </c>
      <c r="O621" s="181">
        <f t="shared" ref="O621:T621" si="365">O622</f>
        <v>352000</v>
      </c>
      <c r="P621" s="181">
        <f t="shared" si="365"/>
        <v>0</v>
      </c>
      <c r="Q621" s="181">
        <f t="shared" si="365"/>
        <v>352000</v>
      </c>
      <c r="R621" s="181">
        <f t="shared" si="365"/>
        <v>352000</v>
      </c>
      <c r="S621" s="181">
        <f t="shared" si="365"/>
        <v>0</v>
      </c>
      <c r="T621" s="181">
        <f t="shared" si="365"/>
        <v>352000</v>
      </c>
    </row>
    <row r="622" spans="1:20" s="89" customFormat="1" ht="25.5" customHeight="1" x14ac:dyDescent="0.2">
      <c r="A622" s="218" t="s">
        <v>295</v>
      </c>
      <c r="B622" s="70" t="s">
        <v>349</v>
      </c>
      <c r="C622" s="54" t="s">
        <v>73</v>
      </c>
      <c r="D622" s="55" t="s">
        <v>72</v>
      </c>
      <c r="E622" s="63" t="s">
        <v>256</v>
      </c>
      <c r="F622" s="63" t="s">
        <v>131</v>
      </c>
      <c r="G622" s="59" t="s">
        <v>131</v>
      </c>
      <c r="H622" s="59" t="s">
        <v>131</v>
      </c>
      <c r="I622" s="64" t="s">
        <v>296</v>
      </c>
      <c r="J622" s="60" t="s">
        <v>131</v>
      </c>
      <c r="K622" s="320"/>
      <c r="L622" s="181">
        <f t="shared" ref="L622:T623" si="366">L623</f>
        <v>352000</v>
      </c>
      <c r="M622" s="181">
        <f t="shared" si="366"/>
        <v>0</v>
      </c>
      <c r="N622" s="181">
        <f t="shared" si="366"/>
        <v>352000</v>
      </c>
      <c r="O622" s="181">
        <f t="shared" si="366"/>
        <v>352000</v>
      </c>
      <c r="P622" s="181">
        <f t="shared" si="366"/>
        <v>0</v>
      </c>
      <c r="Q622" s="181">
        <f t="shared" si="366"/>
        <v>352000</v>
      </c>
      <c r="R622" s="181">
        <f t="shared" si="366"/>
        <v>352000</v>
      </c>
      <c r="S622" s="181">
        <f t="shared" si="366"/>
        <v>0</v>
      </c>
      <c r="T622" s="181">
        <f t="shared" si="366"/>
        <v>352000</v>
      </c>
    </row>
    <row r="623" spans="1:20" s="89" customFormat="1" ht="25.5" customHeight="1" x14ac:dyDescent="0.2">
      <c r="A623" s="177" t="s">
        <v>52</v>
      </c>
      <c r="B623" s="70" t="s">
        <v>349</v>
      </c>
      <c r="C623" s="54" t="s">
        <v>73</v>
      </c>
      <c r="D623" s="55" t="s">
        <v>72</v>
      </c>
      <c r="E623" s="63" t="s">
        <v>256</v>
      </c>
      <c r="F623" s="63" t="s">
        <v>131</v>
      </c>
      <c r="G623" s="59" t="s">
        <v>131</v>
      </c>
      <c r="H623" s="59" t="s">
        <v>131</v>
      </c>
      <c r="I623" s="64" t="s">
        <v>296</v>
      </c>
      <c r="J623" s="60" t="s">
        <v>131</v>
      </c>
      <c r="K623" s="320" t="s">
        <v>53</v>
      </c>
      <c r="L623" s="181">
        <f t="shared" si="366"/>
        <v>352000</v>
      </c>
      <c r="M623" s="181">
        <f t="shared" si="366"/>
        <v>0</v>
      </c>
      <c r="N623" s="181">
        <f t="shared" si="366"/>
        <v>352000</v>
      </c>
      <c r="O623" s="181">
        <f t="shared" si="366"/>
        <v>352000</v>
      </c>
      <c r="P623" s="181">
        <f>P624</f>
        <v>0</v>
      </c>
      <c r="Q623" s="181">
        <f t="shared" si="366"/>
        <v>352000</v>
      </c>
      <c r="R623" s="181">
        <f t="shared" si="366"/>
        <v>352000</v>
      </c>
      <c r="S623" s="181">
        <f t="shared" si="366"/>
        <v>0</v>
      </c>
      <c r="T623" s="181">
        <f t="shared" si="366"/>
        <v>352000</v>
      </c>
    </row>
    <row r="624" spans="1:20" s="89" customFormat="1" ht="25.5" customHeight="1" x14ac:dyDescent="0.2">
      <c r="A624" s="177" t="s">
        <v>54</v>
      </c>
      <c r="B624" s="70" t="s">
        <v>349</v>
      </c>
      <c r="C624" s="54" t="s">
        <v>73</v>
      </c>
      <c r="D624" s="55" t="s">
        <v>72</v>
      </c>
      <c r="E624" s="63" t="s">
        <v>256</v>
      </c>
      <c r="F624" s="63" t="s">
        <v>131</v>
      </c>
      <c r="G624" s="59" t="s">
        <v>131</v>
      </c>
      <c r="H624" s="59" t="s">
        <v>131</v>
      </c>
      <c r="I624" s="64" t="s">
        <v>296</v>
      </c>
      <c r="J624" s="60" t="s">
        <v>131</v>
      </c>
      <c r="K624" s="320" t="s">
        <v>55</v>
      </c>
      <c r="L624" s="181">
        <v>352000</v>
      </c>
      <c r="M624" s="181">
        <v>0</v>
      </c>
      <c r="N624" s="181">
        <v>352000</v>
      </c>
      <c r="O624" s="182">
        <v>352000</v>
      </c>
      <c r="P624" s="182">
        <v>0</v>
      </c>
      <c r="Q624" s="182">
        <v>352000</v>
      </c>
      <c r="R624" s="181">
        <v>352000</v>
      </c>
      <c r="S624" s="181">
        <v>0</v>
      </c>
      <c r="T624" s="181">
        <v>352000</v>
      </c>
    </row>
    <row r="625" spans="1:20" s="89" customFormat="1" ht="25.5" customHeight="1" x14ac:dyDescent="0.2">
      <c r="A625" s="177" t="s">
        <v>315</v>
      </c>
      <c r="B625" s="54" t="s">
        <v>349</v>
      </c>
      <c r="C625" s="54" t="s">
        <v>73</v>
      </c>
      <c r="D625" s="54" t="s">
        <v>72</v>
      </c>
      <c r="E625" s="378" t="s">
        <v>314</v>
      </c>
      <c r="F625" s="64" t="s">
        <v>131</v>
      </c>
      <c r="G625" s="59" t="s">
        <v>131</v>
      </c>
      <c r="H625" s="59" t="s">
        <v>131</v>
      </c>
      <c r="I625" s="64" t="s">
        <v>132</v>
      </c>
      <c r="J625" s="60" t="s">
        <v>131</v>
      </c>
      <c r="K625" s="320"/>
      <c r="L625" s="181">
        <f t="shared" ref="L625:Q627" si="367">L626</f>
        <v>0</v>
      </c>
      <c r="M625" s="181">
        <f t="shared" si="367"/>
        <v>0</v>
      </c>
      <c r="N625" s="181">
        <f t="shared" si="367"/>
        <v>0</v>
      </c>
      <c r="O625" s="181">
        <f t="shared" si="367"/>
        <v>382300</v>
      </c>
      <c r="P625" s="181">
        <f t="shared" si="367"/>
        <v>0</v>
      </c>
      <c r="Q625" s="181">
        <f t="shared" si="367"/>
        <v>382300</v>
      </c>
      <c r="R625" s="181">
        <f t="shared" ref="R625:T626" si="368">R626</f>
        <v>382300</v>
      </c>
      <c r="S625" s="181">
        <f t="shared" si="368"/>
        <v>0</v>
      </c>
      <c r="T625" s="181">
        <f t="shared" si="368"/>
        <v>382300</v>
      </c>
    </row>
    <row r="626" spans="1:20" s="89" customFormat="1" ht="25.5" customHeight="1" x14ac:dyDescent="0.2">
      <c r="A626" s="218" t="s">
        <v>317</v>
      </c>
      <c r="B626" s="54" t="s">
        <v>349</v>
      </c>
      <c r="C626" s="54" t="s">
        <v>73</v>
      </c>
      <c r="D626" s="55" t="s">
        <v>72</v>
      </c>
      <c r="E626" s="63" t="s">
        <v>314</v>
      </c>
      <c r="F626" s="63" t="s">
        <v>131</v>
      </c>
      <c r="G626" s="59" t="s">
        <v>131</v>
      </c>
      <c r="H626" s="59" t="s">
        <v>131</v>
      </c>
      <c r="I626" s="64" t="s">
        <v>316</v>
      </c>
      <c r="J626" s="60" t="s">
        <v>131</v>
      </c>
      <c r="K626" s="320"/>
      <c r="L626" s="181">
        <f t="shared" si="367"/>
        <v>0</v>
      </c>
      <c r="M626" s="181">
        <f t="shared" si="367"/>
        <v>0</v>
      </c>
      <c r="N626" s="181">
        <f t="shared" si="367"/>
        <v>0</v>
      </c>
      <c r="O626" s="181">
        <f t="shared" si="367"/>
        <v>382300</v>
      </c>
      <c r="P626" s="181">
        <f t="shared" si="367"/>
        <v>0</v>
      </c>
      <c r="Q626" s="181">
        <f t="shared" si="367"/>
        <v>382300</v>
      </c>
      <c r="R626" s="181">
        <f t="shared" si="368"/>
        <v>382300</v>
      </c>
      <c r="S626" s="181">
        <f t="shared" si="368"/>
        <v>0</v>
      </c>
      <c r="T626" s="181">
        <f t="shared" si="368"/>
        <v>382300</v>
      </c>
    </row>
    <row r="627" spans="1:20" s="89" customFormat="1" ht="25.5" customHeight="1" x14ac:dyDescent="0.2">
      <c r="A627" s="177" t="s">
        <v>52</v>
      </c>
      <c r="B627" s="54" t="s">
        <v>349</v>
      </c>
      <c r="C627" s="54" t="s">
        <v>73</v>
      </c>
      <c r="D627" s="55" t="s">
        <v>72</v>
      </c>
      <c r="E627" s="63" t="s">
        <v>314</v>
      </c>
      <c r="F627" s="63" t="s">
        <v>131</v>
      </c>
      <c r="G627" s="59" t="s">
        <v>131</v>
      </c>
      <c r="H627" s="59" t="s">
        <v>131</v>
      </c>
      <c r="I627" s="64" t="s">
        <v>316</v>
      </c>
      <c r="J627" s="60" t="s">
        <v>131</v>
      </c>
      <c r="K627" s="320" t="s">
        <v>53</v>
      </c>
      <c r="L627" s="181">
        <f t="shared" si="367"/>
        <v>0</v>
      </c>
      <c r="M627" s="181">
        <f t="shared" si="367"/>
        <v>0</v>
      </c>
      <c r="N627" s="181">
        <f t="shared" si="367"/>
        <v>0</v>
      </c>
      <c r="O627" s="181">
        <f t="shared" si="367"/>
        <v>382300</v>
      </c>
      <c r="P627" s="181">
        <f t="shared" si="367"/>
        <v>0</v>
      </c>
      <c r="Q627" s="181">
        <f t="shared" si="367"/>
        <v>382300</v>
      </c>
      <c r="R627" s="181">
        <f>R628</f>
        <v>382300</v>
      </c>
      <c r="S627" s="181">
        <f>S628</f>
        <v>0</v>
      </c>
      <c r="T627" s="181">
        <f>T628</f>
        <v>382300</v>
      </c>
    </row>
    <row r="628" spans="1:20" s="89" customFormat="1" ht="25.5" customHeight="1" x14ac:dyDescent="0.2">
      <c r="A628" s="237" t="s">
        <v>54</v>
      </c>
      <c r="B628" s="109" t="s">
        <v>349</v>
      </c>
      <c r="C628" s="109" t="s">
        <v>73</v>
      </c>
      <c r="D628" s="108" t="s">
        <v>72</v>
      </c>
      <c r="E628" s="95" t="s">
        <v>314</v>
      </c>
      <c r="F628" s="95" t="s">
        <v>131</v>
      </c>
      <c r="G628" s="81" t="s">
        <v>131</v>
      </c>
      <c r="H628" s="81" t="s">
        <v>131</v>
      </c>
      <c r="I628" s="82" t="s">
        <v>316</v>
      </c>
      <c r="J628" s="83" t="s">
        <v>131</v>
      </c>
      <c r="K628" s="251" t="s">
        <v>55</v>
      </c>
      <c r="L628" s="278">
        <v>0</v>
      </c>
      <c r="M628" s="278">
        <v>0</v>
      </c>
      <c r="N628" s="278">
        <v>0</v>
      </c>
      <c r="O628" s="278">
        <v>382300</v>
      </c>
      <c r="P628" s="278">
        <v>0</v>
      </c>
      <c r="Q628" s="278">
        <v>382300</v>
      </c>
      <c r="R628" s="278">
        <v>382300</v>
      </c>
      <c r="S628" s="278">
        <v>0</v>
      </c>
      <c r="T628" s="278">
        <v>382300</v>
      </c>
    </row>
    <row r="629" spans="1:20" s="89" customFormat="1" ht="25.5" hidden="1" customHeight="1" x14ac:dyDescent="0.2">
      <c r="A629" s="343" t="s">
        <v>120</v>
      </c>
      <c r="B629" s="70" t="s">
        <v>349</v>
      </c>
      <c r="C629" s="70" t="s">
        <v>95</v>
      </c>
      <c r="D629" s="71"/>
      <c r="E629" s="72"/>
      <c r="F629" s="72"/>
      <c r="G629" s="59"/>
      <c r="H629" s="59"/>
      <c r="I629" s="72"/>
      <c r="J629" s="73"/>
      <c r="K629" s="246"/>
      <c r="L629" s="188">
        <f t="shared" ref="L629:T629" si="369">L630+L635</f>
        <v>0</v>
      </c>
      <c r="M629" s="188">
        <f t="shared" si="369"/>
        <v>0</v>
      </c>
      <c r="N629" s="188">
        <f t="shared" si="369"/>
        <v>0</v>
      </c>
      <c r="O629" s="189">
        <f t="shared" si="369"/>
        <v>0</v>
      </c>
      <c r="P629" s="189">
        <f t="shared" si="369"/>
        <v>0</v>
      </c>
      <c r="Q629" s="189">
        <f t="shared" si="369"/>
        <v>0</v>
      </c>
      <c r="R629" s="188">
        <f t="shared" si="369"/>
        <v>0</v>
      </c>
      <c r="S629" s="188">
        <f t="shared" si="369"/>
        <v>0</v>
      </c>
      <c r="T629" s="188">
        <f t="shared" si="369"/>
        <v>0</v>
      </c>
    </row>
    <row r="630" spans="1:20" s="89" customFormat="1" ht="25.5" hidden="1" customHeight="1" x14ac:dyDescent="0.2">
      <c r="A630" s="343" t="s">
        <v>119</v>
      </c>
      <c r="B630" s="70" t="s">
        <v>349</v>
      </c>
      <c r="C630" s="54" t="s">
        <v>95</v>
      </c>
      <c r="D630" s="55" t="s">
        <v>69</v>
      </c>
      <c r="E630" s="56"/>
      <c r="F630" s="56"/>
      <c r="G630" s="59"/>
      <c r="H630" s="59"/>
      <c r="I630" s="56"/>
      <c r="J630" s="69"/>
      <c r="K630" s="349"/>
      <c r="L630" s="188">
        <f t="shared" ref="L630:T633" si="370">L631</f>
        <v>0</v>
      </c>
      <c r="M630" s="188">
        <f t="shared" si="370"/>
        <v>0</v>
      </c>
      <c r="N630" s="188">
        <f t="shared" si="370"/>
        <v>0</v>
      </c>
      <c r="O630" s="188">
        <f t="shared" si="370"/>
        <v>0</v>
      </c>
      <c r="P630" s="188">
        <f t="shared" si="370"/>
        <v>0</v>
      </c>
      <c r="Q630" s="188">
        <f t="shared" si="370"/>
        <v>0</v>
      </c>
      <c r="R630" s="188">
        <f t="shared" si="370"/>
        <v>0</v>
      </c>
      <c r="S630" s="188">
        <f t="shared" si="370"/>
        <v>0</v>
      </c>
      <c r="T630" s="188">
        <f t="shared" si="370"/>
        <v>0</v>
      </c>
    </row>
    <row r="631" spans="1:20" s="89" customFormat="1" ht="25.5" hidden="1" customHeight="1" x14ac:dyDescent="0.2">
      <c r="A631" s="190" t="s">
        <v>340</v>
      </c>
      <c r="B631" s="70" t="s">
        <v>349</v>
      </c>
      <c r="C631" s="54" t="s">
        <v>95</v>
      </c>
      <c r="D631" s="55" t="s">
        <v>69</v>
      </c>
      <c r="E631" s="74" t="s">
        <v>179</v>
      </c>
      <c r="F631" s="74" t="s">
        <v>131</v>
      </c>
      <c r="G631" s="59" t="s">
        <v>131</v>
      </c>
      <c r="H631" s="59" t="s">
        <v>131</v>
      </c>
      <c r="I631" s="74" t="s">
        <v>132</v>
      </c>
      <c r="J631" s="60" t="s">
        <v>131</v>
      </c>
      <c r="K631" s="247"/>
      <c r="L631" s="181">
        <f t="shared" si="370"/>
        <v>0</v>
      </c>
      <c r="M631" s="181">
        <f t="shared" si="370"/>
        <v>0</v>
      </c>
      <c r="N631" s="181">
        <f t="shared" si="370"/>
        <v>0</v>
      </c>
      <c r="O631" s="181">
        <f t="shared" si="370"/>
        <v>0</v>
      </c>
      <c r="P631" s="181">
        <f t="shared" si="370"/>
        <v>0</v>
      </c>
      <c r="Q631" s="181">
        <f t="shared" si="370"/>
        <v>0</v>
      </c>
      <c r="R631" s="181">
        <f t="shared" si="370"/>
        <v>0</v>
      </c>
      <c r="S631" s="181">
        <f t="shared" si="370"/>
        <v>0</v>
      </c>
      <c r="T631" s="181">
        <f t="shared" si="370"/>
        <v>0</v>
      </c>
    </row>
    <row r="632" spans="1:20" s="89" customFormat="1" ht="25.5" hidden="1" customHeight="1" x14ac:dyDescent="0.2">
      <c r="A632" s="177" t="s">
        <v>49</v>
      </c>
      <c r="B632" s="70" t="s">
        <v>349</v>
      </c>
      <c r="C632" s="54" t="s">
        <v>95</v>
      </c>
      <c r="D632" s="55" t="s">
        <v>69</v>
      </c>
      <c r="E632" s="59" t="s">
        <v>179</v>
      </c>
      <c r="F632" s="59" t="s">
        <v>131</v>
      </c>
      <c r="G632" s="59" t="s">
        <v>131</v>
      </c>
      <c r="H632" s="59" t="s">
        <v>131</v>
      </c>
      <c r="I632" s="59" t="s">
        <v>18</v>
      </c>
      <c r="J632" s="60" t="s">
        <v>131</v>
      </c>
      <c r="K632" s="262"/>
      <c r="L632" s="181">
        <f t="shared" si="370"/>
        <v>0</v>
      </c>
      <c r="M632" s="181">
        <f t="shared" si="370"/>
        <v>0</v>
      </c>
      <c r="N632" s="181">
        <f t="shared" si="370"/>
        <v>0</v>
      </c>
      <c r="O632" s="181">
        <f t="shared" si="370"/>
        <v>0</v>
      </c>
      <c r="P632" s="181">
        <f t="shared" si="370"/>
        <v>0</v>
      </c>
      <c r="Q632" s="181">
        <f t="shared" si="370"/>
        <v>0</v>
      </c>
      <c r="R632" s="182">
        <f t="shared" si="370"/>
        <v>0</v>
      </c>
      <c r="S632" s="182">
        <f t="shared" si="370"/>
        <v>0</v>
      </c>
      <c r="T632" s="182">
        <f t="shared" si="370"/>
        <v>0</v>
      </c>
    </row>
    <row r="633" spans="1:20" s="89" customFormat="1" ht="25.5" hidden="1" customHeight="1" x14ac:dyDescent="0.2">
      <c r="A633" s="177" t="s">
        <v>52</v>
      </c>
      <c r="B633" s="70" t="s">
        <v>349</v>
      </c>
      <c r="C633" s="54" t="s">
        <v>95</v>
      </c>
      <c r="D633" s="55" t="s">
        <v>69</v>
      </c>
      <c r="E633" s="59" t="s">
        <v>179</v>
      </c>
      <c r="F633" s="59" t="s">
        <v>131</v>
      </c>
      <c r="G633" s="59" t="s">
        <v>131</v>
      </c>
      <c r="H633" s="59" t="s">
        <v>131</v>
      </c>
      <c r="I633" s="59" t="s">
        <v>18</v>
      </c>
      <c r="J633" s="60" t="s">
        <v>131</v>
      </c>
      <c r="K633" s="262" t="s">
        <v>53</v>
      </c>
      <c r="L633" s="181">
        <f t="shared" si="370"/>
        <v>0</v>
      </c>
      <c r="M633" s="181">
        <f t="shared" si="370"/>
        <v>0</v>
      </c>
      <c r="N633" s="181">
        <f t="shared" si="370"/>
        <v>0</v>
      </c>
      <c r="O633" s="181">
        <f t="shared" si="370"/>
        <v>0</v>
      </c>
      <c r="P633" s="181">
        <f t="shared" si="370"/>
        <v>0</v>
      </c>
      <c r="Q633" s="181">
        <f t="shared" si="370"/>
        <v>0</v>
      </c>
      <c r="R633" s="182">
        <f t="shared" si="370"/>
        <v>0</v>
      </c>
      <c r="S633" s="182">
        <f t="shared" si="370"/>
        <v>0</v>
      </c>
      <c r="T633" s="182">
        <f t="shared" si="370"/>
        <v>0</v>
      </c>
    </row>
    <row r="634" spans="1:20" s="89" customFormat="1" ht="25.5" hidden="1" customHeight="1" x14ac:dyDescent="0.2">
      <c r="A634" s="177" t="s">
        <v>54</v>
      </c>
      <c r="B634" s="70" t="s">
        <v>349</v>
      </c>
      <c r="C634" s="54" t="s">
        <v>95</v>
      </c>
      <c r="D634" s="55" t="s">
        <v>69</v>
      </c>
      <c r="E634" s="59" t="s">
        <v>179</v>
      </c>
      <c r="F634" s="59" t="s">
        <v>131</v>
      </c>
      <c r="G634" s="59" t="s">
        <v>131</v>
      </c>
      <c r="H634" s="59" t="s">
        <v>131</v>
      </c>
      <c r="I634" s="59" t="s">
        <v>18</v>
      </c>
      <c r="J634" s="60" t="s">
        <v>131</v>
      </c>
      <c r="K634" s="262" t="s">
        <v>55</v>
      </c>
      <c r="L634" s="181">
        <v>0</v>
      </c>
      <c r="M634" s="181">
        <v>0</v>
      </c>
      <c r="N634" s="181">
        <v>0</v>
      </c>
      <c r="O634" s="181">
        <v>0</v>
      </c>
      <c r="P634" s="181">
        <v>0</v>
      </c>
      <c r="Q634" s="181">
        <v>0</v>
      </c>
      <c r="R634" s="182">
        <v>0</v>
      </c>
      <c r="S634" s="182">
        <v>0</v>
      </c>
      <c r="T634" s="182">
        <v>0</v>
      </c>
    </row>
    <row r="635" spans="1:20" s="89" customFormat="1" ht="25.5" hidden="1" customHeight="1" x14ac:dyDescent="0.2">
      <c r="A635" s="343" t="s">
        <v>185</v>
      </c>
      <c r="B635" s="70" t="s">
        <v>349</v>
      </c>
      <c r="C635" s="54" t="s">
        <v>95</v>
      </c>
      <c r="D635" s="55" t="s">
        <v>73</v>
      </c>
      <c r="E635" s="56"/>
      <c r="F635" s="56"/>
      <c r="G635" s="59"/>
      <c r="H635" s="59"/>
      <c r="I635" s="56"/>
      <c r="J635" s="69"/>
      <c r="K635" s="349"/>
      <c r="L635" s="181">
        <f t="shared" ref="L635:T638" si="371">L636</f>
        <v>0</v>
      </c>
      <c r="M635" s="181">
        <f t="shared" si="371"/>
        <v>0</v>
      </c>
      <c r="N635" s="181">
        <f t="shared" si="371"/>
        <v>0</v>
      </c>
      <c r="O635" s="181">
        <f t="shared" si="371"/>
        <v>0</v>
      </c>
      <c r="P635" s="181">
        <f t="shared" si="371"/>
        <v>0</v>
      </c>
      <c r="Q635" s="181">
        <f t="shared" si="371"/>
        <v>0</v>
      </c>
      <c r="R635" s="182">
        <f t="shared" si="371"/>
        <v>0</v>
      </c>
      <c r="S635" s="182">
        <f t="shared" si="371"/>
        <v>0</v>
      </c>
      <c r="T635" s="182">
        <f t="shared" si="371"/>
        <v>0</v>
      </c>
    </row>
    <row r="636" spans="1:20" s="89" customFormat="1" ht="25.5" hidden="1" customHeight="1" x14ac:dyDescent="0.2">
      <c r="A636" s="190" t="s">
        <v>340</v>
      </c>
      <c r="B636" s="70" t="s">
        <v>349</v>
      </c>
      <c r="C636" s="54" t="s">
        <v>95</v>
      </c>
      <c r="D636" s="55" t="s">
        <v>73</v>
      </c>
      <c r="E636" s="74" t="s">
        <v>179</v>
      </c>
      <c r="F636" s="74" t="s">
        <v>131</v>
      </c>
      <c r="G636" s="59" t="s">
        <v>131</v>
      </c>
      <c r="H636" s="59" t="s">
        <v>131</v>
      </c>
      <c r="I636" s="74" t="s">
        <v>132</v>
      </c>
      <c r="J636" s="60" t="s">
        <v>131</v>
      </c>
      <c r="K636" s="247"/>
      <c r="L636" s="181">
        <f t="shared" si="371"/>
        <v>0</v>
      </c>
      <c r="M636" s="181">
        <f t="shared" si="371"/>
        <v>0</v>
      </c>
      <c r="N636" s="181">
        <f t="shared" si="371"/>
        <v>0</v>
      </c>
      <c r="O636" s="181">
        <f t="shared" si="371"/>
        <v>0</v>
      </c>
      <c r="P636" s="181">
        <f t="shared" si="371"/>
        <v>0</v>
      </c>
      <c r="Q636" s="181">
        <f t="shared" si="371"/>
        <v>0</v>
      </c>
      <c r="R636" s="181">
        <f t="shared" si="371"/>
        <v>0</v>
      </c>
      <c r="S636" s="181">
        <f t="shared" si="371"/>
        <v>0</v>
      </c>
      <c r="T636" s="181">
        <f t="shared" si="371"/>
        <v>0</v>
      </c>
    </row>
    <row r="637" spans="1:20" s="89" customFormat="1" ht="25.5" hidden="1" customHeight="1" x14ac:dyDescent="0.2">
      <c r="A637" s="177" t="s">
        <v>49</v>
      </c>
      <c r="B637" s="70" t="s">
        <v>349</v>
      </c>
      <c r="C637" s="54" t="s">
        <v>95</v>
      </c>
      <c r="D637" s="55" t="s">
        <v>73</v>
      </c>
      <c r="E637" s="59" t="s">
        <v>179</v>
      </c>
      <c r="F637" s="59" t="s">
        <v>131</v>
      </c>
      <c r="G637" s="59" t="s">
        <v>131</v>
      </c>
      <c r="H637" s="59" t="s">
        <v>131</v>
      </c>
      <c r="I637" s="59" t="s">
        <v>18</v>
      </c>
      <c r="J637" s="60" t="s">
        <v>131</v>
      </c>
      <c r="K637" s="262"/>
      <c r="L637" s="181">
        <f t="shared" si="371"/>
        <v>0</v>
      </c>
      <c r="M637" s="181">
        <f t="shared" si="371"/>
        <v>0</v>
      </c>
      <c r="N637" s="181">
        <f t="shared" si="371"/>
        <v>0</v>
      </c>
      <c r="O637" s="181">
        <f t="shared" si="371"/>
        <v>0</v>
      </c>
      <c r="P637" s="181">
        <f t="shared" si="371"/>
        <v>0</v>
      </c>
      <c r="Q637" s="181">
        <f t="shared" si="371"/>
        <v>0</v>
      </c>
      <c r="R637" s="181">
        <f t="shared" si="371"/>
        <v>0</v>
      </c>
      <c r="S637" s="181">
        <f t="shared" si="371"/>
        <v>0</v>
      </c>
      <c r="T637" s="181">
        <f t="shared" si="371"/>
        <v>0</v>
      </c>
    </row>
    <row r="638" spans="1:20" s="89" customFormat="1" ht="25.5" hidden="1" customHeight="1" x14ac:dyDescent="0.2">
      <c r="A638" s="177" t="s">
        <v>67</v>
      </c>
      <c r="B638" s="70" t="s">
        <v>349</v>
      </c>
      <c r="C638" s="54" t="s">
        <v>95</v>
      </c>
      <c r="D638" s="55" t="s">
        <v>73</v>
      </c>
      <c r="E638" s="59" t="s">
        <v>179</v>
      </c>
      <c r="F638" s="59" t="s">
        <v>131</v>
      </c>
      <c r="G638" s="59" t="s">
        <v>131</v>
      </c>
      <c r="H638" s="59" t="s">
        <v>131</v>
      </c>
      <c r="I638" s="59" t="s">
        <v>18</v>
      </c>
      <c r="J638" s="60" t="s">
        <v>131</v>
      </c>
      <c r="K638" s="262" t="s">
        <v>60</v>
      </c>
      <c r="L638" s="181">
        <f t="shared" si="371"/>
        <v>0</v>
      </c>
      <c r="M638" s="181">
        <f t="shared" si="371"/>
        <v>0</v>
      </c>
      <c r="N638" s="181">
        <f t="shared" si="371"/>
        <v>0</v>
      </c>
      <c r="O638" s="181">
        <f t="shared" si="371"/>
        <v>0</v>
      </c>
      <c r="P638" s="181">
        <f t="shared" si="371"/>
        <v>0</v>
      </c>
      <c r="Q638" s="181">
        <f t="shared" si="371"/>
        <v>0</v>
      </c>
      <c r="R638" s="181">
        <f t="shared" si="371"/>
        <v>0</v>
      </c>
      <c r="S638" s="181">
        <f t="shared" si="371"/>
        <v>0</v>
      </c>
      <c r="T638" s="181">
        <f t="shared" si="371"/>
        <v>0</v>
      </c>
    </row>
    <row r="639" spans="1:20" s="89" customFormat="1" ht="25.5" hidden="1" customHeight="1" x14ac:dyDescent="0.2">
      <c r="A639" s="237" t="s">
        <v>61</v>
      </c>
      <c r="B639" s="78" t="s">
        <v>349</v>
      </c>
      <c r="C639" s="109" t="s">
        <v>95</v>
      </c>
      <c r="D639" s="108" t="s">
        <v>73</v>
      </c>
      <c r="E639" s="81" t="s">
        <v>179</v>
      </c>
      <c r="F639" s="81" t="s">
        <v>131</v>
      </c>
      <c r="G639" s="81" t="s">
        <v>131</v>
      </c>
      <c r="H639" s="81" t="s">
        <v>131</v>
      </c>
      <c r="I639" s="81" t="s">
        <v>18</v>
      </c>
      <c r="J639" s="83" t="s">
        <v>131</v>
      </c>
      <c r="K639" s="259" t="s">
        <v>166</v>
      </c>
      <c r="L639" s="278">
        <v>0</v>
      </c>
      <c r="M639" s="278">
        <v>0</v>
      </c>
      <c r="N639" s="278">
        <v>0</v>
      </c>
      <c r="O639" s="278">
        <v>0</v>
      </c>
      <c r="P639" s="278">
        <v>0</v>
      </c>
      <c r="Q639" s="278">
        <v>0</v>
      </c>
      <c r="R639" s="278">
        <v>0</v>
      </c>
      <c r="S639" s="278">
        <v>0</v>
      </c>
      <c r="T639" s="278">
        <v>0</v>
      </c>
    </row>
    <row r="640" spans="1:20" s="89" customFormat="1" ht="25.5" customHeight="1" x14ac:dyDescent="0.2">
      <c r="A640" s="281" t="s">
        <v>409</v>
      </c>
      <c r="B640" s="244" t="s">
        <v>406</v>
      </c>
      <c r="C640" s="337"/>
      <c r="D640" s="337"/>
      <c r="E640" s="338"/>
      <c r="F640" s="339"/>
      <c r="G640" s="194"/>
      <c r="H640" s="194"/>
      <c r="I640" s="340"/>
      <c r="J640" s="192"/>
      <c r="K640" s="351"/>
      <c r="L640" s="321">
        <f>L641+L649+L657+L663+L669</f>
        <v>11865947.67</v>
      </c>
      <c r="M640" s="321">
        <f>M641+M649+M657+M663+M669</f>
        <v>0</v>
      </c>
      <c r="N640" s="321">
        <f>N641+N649+N657+N663+N669</f>
        <v>11865947.67</v>
      </c>
      <c r="O640" s="321">
        <f t="shared" ref="O640:R640" si="372">O641+O649+O657+O663+O669</f>
        <v>12853664.719999999</v>
      </c>
      <c r="P640" s="321">
        <f t="shared" ref="P640:Q640" si="373">P641+P649+P657+P663+P669</f>
        <v>0</v>
      </c>
      <c r="Q640" s="321">
        <f t="shared" si="373"/>
        <v>12853664.719999999</v>
      </c>
      <c r="R640" s="321">
        <f t="shared" si="372"/>
        <v>13044619.33</v>
      </c>
      <c r="S640" s="321">
        <f t="shared" ref="S640:T640" si="374">S641+S649+S657+S663+S669</f>
        <v>0</v>
      </c>
      <c r="T640" s="321">
        <f t="shared" si="374"/>
        <v>13044619.33</v>
      </c>
    </row>
    <row r="641" spans="1:20" s="89" customFormat="1" ht="25.5" customHeight="1" x14ac:dyDescent="0.2">
      <c r="A641" s="177" t="s">
        <v>84</v>
      </c>
      <c r="B641" s="70" t="s">
        <v>406</v>
      </c>
      <c r="C641" s="71" t="s">
        <v>69</v>
      </c>
      <c r="D641" s="71"/>
      <c r="E641" s="338"/>
      <c r="F641" s="339"/>
      <c r="G641" s="194"/>
      <c r="H641" s="194"/>
      <c r="I641" s="340"/>
      <c r="J641" s="192"/>
      <c r="K641" s="351"/>
      <c r="L641" s="181">
        <f>L642</f>
        <v>6970959.4699999997</v>
      </c>
      <c r="M641" s="181">
        <f>M642</f>
        <v>0</v>
      </c>
      <c r="N641" s="181">
        <f>N642</f>
        <v>6970959.4699999997</v>
      </c>
      <c r="O641" s="181">
        <f t="shared" ref="O641:T641" si="375">O642</f>
        <v>6970959.4699999997</v>
      </c>
      <c r="P641" s="181">
        <f t="shared" si="375"/>
        <v>0</v>
      </c>
      <c r="Q641" s="181">
        <f t="shared" si="375"/>
        <v>6970959.4699999997</v>
      </c>
      <c r="R641" s="181">
        <f t="shared" si="375"/>
        <v>6970959.4699999997</v>
      </c>
      <c r="S641" s="181">
        <f t="shared" si="375"/>
        <v>0</v>
      </c>
      <c r="T641" s="181">
        <f t="shared" si="375"/>
        <v>6970959.4699999997</v>
      </c>
    </row>
    <row r="642" spans="1:20" s="89" customFormat="1" ht="45.75" customHeight="1" x14ac:dyDescent="0.2">
      <c r="A642" s="173" t="s">
        <v>421</v>
      </c>
      <c r="B642" s="70" t="s">
        <v>406</v>
      </c>
      <c r="C642" s="71" t="s">
        <v>69</v>
      </c>
      <c r="D642" s="71" t="s">
        <v>71</v>
      </c>
      <c r="E642" s="93"/>
      <c r="F642" s="63"/>
      <c r="G642" s="59"/>
      <c r="H642" s="59"/>
      <c r="I642" s="64"/>
      <c r="J642" s="60"/>
      <c r="K642" s="320"/>
      <c r="L642" s="181">
        <f t="shared" ref="L642:T643" si="376">L643</f>
        <v>6970959.4699999997</v>
      </c>
      <c r="M642" s="181">
        <f t="shared" si="376"/>
        <v>0</v>
      </c>
      <c r="N642" s="181">
        <f t="shared" si="376"/>
        <v>6970959.4699999997</v>
      </c>
      <c r="O642" s="181">
        <f t="shared" si="376"/>
        <v>6970959.4699999997</v>
      </c>
      <c r="P642" s="181">
        <f t="shared" si="376"/>
        <v>0</v>
      </c>
      <c r="Q642" s="181">
        <f t="shared" si="376"/>
        <v>6970959.4699999997</v>
      </c>
      <c r="R642" s="181">
        <f t="shared" si="376"/>
        <v>6970959.4699999997</v>
      </c>
      <c r="S642" s="181">
        <f t="shared" si="376"/>
        <v>0</v>
      </c>
      <c r="T642" s="181">
        <f t="shared" si="376"/>
        <v>6970959.4699999997</v>
      </c>
    </row>
    <row r="643" spans="1:20" s="89" customFormat="1" ht="25.5" customHeight="1" x14ac:dyDescent="0.2">
      <c r="A643" s="177" t="s">
        <v>31</v>
      </c>
      <c r="B643" s="70" t="s">
        <v>406</v>
      </c>
      <c r="C643" s="71" t="s">
        <v>69</v>
      </c>
      <c r="D643" s="71" t="s">
        <v>71</v>
      </c>
      <c r="E643" s="103" t="s">
        <v>5</v>
      </c>
      <c r="F643" s="65" t="s">
        <v>131</v>
      </c>
      <c r="G643" s="59" t="s">
        <v>131</v>
      </c>
      <c r="H643" s="59" t="s">
        <v>131</v>
      </c>
      <c r="I643" s="65" t="s">
        <v>132</v>
      </c>
      <c r="J643" s="60" t="s">
        <v>131</v>
      </c>
      <c r="K643" s="320"/>
      <c r="L643" s="181">
        <f t="shared" si="376"/>
        <v>6970959.4699999997</v>
      </c>
      <c r="M643" s="181">
        <f t="shared" si="376"/>
        <v>0</v>
      </c>
      <c r="N643" s="181">
        <f t="shared" si="376"/>
        <v>6970959.4699999997</v>
      </c>
      <c r="O643" s="181">
        <f t="shared" si="376"/>
        <v>6970959.4699999997</v>
      </c>
      <c r="P643" s="181">
        <f t="shared" si="376"/>
        <v>0</v>
      </c>
      <c r="Q643" s="181">
        <f t="shared" si="376"/>
        <v>6970959.4699999997</v>
      </c>
      <c r="R643" s="181">
        <f t="shared" si="376"/>
        <v>6970959.4699999997</v>
      </c>
      <c r="S643" s="181">
        <f t="shared" si="376"/>
        <v>0</v>
      </c>
      <c r="T643" s="181">
        <f t="shared" si="376"/>
        <v>6970959.4699999997</v>
      </c>
    </row>
    <row r="644" spans="1:20" s="89" customFormat="1" ht="25.5" customHeight="1" x14ac:dyDescent="0.2">
      <c r="A644" s="178" t="s">
        <v>29</v>
      </c>
      <c r="B644" s="70" t="s">
        <v>406</v>
      </c>
      <c r="C644" s="71" t="s">
        <v>69</v>
      </c>
      <c r="D644" s="71" t="s">
        <v>71</v>
      </c>
      <c r="E644" s="91" t="s">
        <v>5</v>
      </c>
      <c r="F644" s="59" t="s">
        <v>131</v>
      </c>
      <c r="G644" s="59" t="s">
        <v>131</v>
      </c>
      <c r="H644" s="59" t="s">
        <v>131</v>
      </c>
      <c r="I644" s="59" t="s">
        <v>27</v>
      </c>
      <c r="J644" s="60" t="s">
        <v>131</v>
      </c>
      <c r="K644" s="262"/>
      <c r="L644" s="181">
        <f t="shared" ref="L644:T644" si="377">L645+L647</f>
        <v>6970959.4699999997</v>
      </c>
      <c r="M644" s="181">
        <f t="shared" si="377"/>
        <v>0</v>
      </c>
      <c r="N644" s="181">
        <f t="shared" si="377"/>
        <v>6970959.4699999997</v>
      </c>
      <c r="O644" s="181">
        <f t="shared" si="377"/>
        <v>6970959.4699999997</v>
      </c>
      <c r="P644" s="181">
        <f t="shared" si="377"/>
        <v>0</v>
      </c>
      <c r="Q644" s="181">
        <f t="shared" si="377"/>
        <v>6970959.4699999997</v>
      </c>
      <c r="R644" s="181">
        <f t="shared" si="377"/>
        <v>6970959.4699999997</v>
      </c>
      <c r="S644" s="181">
        <f t="shared" si="377"/>
        <v>0</v>
      </c>
      <c r="T644" s="181">
        <f t="shared" si="377"/>
        <v>6970959.4699999997</v>
      </c>
    </row>
    <row r="645" spans="1:20" s="89" customFormat="1" ht="72" customHeight="1" x14ac:dyDescent="0.2">
      <c r="A645" s="177" t="s">
        <v>67</v>
      </c>
      <c r="B645" s="70" t="s">
        <v>406</v>
      </c>
      <c r="C645" s="71" t="s">
        <v>69</v>
      </c>
      <c r="D645" s="71" t="s">
        <v>71</v>
      </c>
      <c r="E645" s="91" t="s">
        <v>5</v>
      </c>
      <c r="F645" s="59" t="s">
        <v>131</v>
      </c>
      <c r="G645" s="59" t="s">
        <v>131</v>
      </c>
      <c r="H645" s="59" t="s">
        <v>131</v>
      </c>
      <c r="I645" s="59" t="s">
        <v>27</v>
      </c>
      <c r="J645" s="60" t="s">
        <v>131</v>
      </c>
      <c r="K645" s="262">
        <v>100</v>
      </c>
      <c r="L645" s="181">
        <f t="shared" ref="L645:T645" si="378">L646</f>
        <v>6818159.2199999997</v>
      </c>
      <c r="M645" s="181">
        <f t="shared" si="378"/>
        <v>0</v>
      </c>
      <c r="N645" s="181">
        <f t="shared" si="378"/>
        <v>6818159.2199999997</v>
      </c>
      <c r="O645" s="181">
        <f t="shared" si="378"/>
        <v>6818159.2199999997</v>
      </c>
      <c r="P645" s="181">
        <f t="shared" si="378"/>
        <v>0</v>
      </c>
      <c r="Q645" s="181">
        <f t="shared" si="378"/>
        <v>6818159.2199999997</v>
      </c>
      <c r="R645" s="181">
        <f t="shared" si="378"/>
        <v>6818159.2199999997</v>
      </c>
      <c r="S645" s="181">
        <f t="shared" si="378"/>
        <v>0</v>
      </c>
      <c r="T645" s="181">
        <f t="shared" si="378"/>
        <v>6818159.2199999997</v>
      </c>
    </row>
    <row r="646" spans="1:20" s="89" customFormat="1" ht="25.5" customHeight="1" x14ac:dyDescent="0.2">
      <c r="A646" s="177" t="s">
        <v>61</v>
      </c>
      <c r="B646" s="70" t="s">
        <v>406</v>
      </c>
      <c r="C646" s="71" t="s">
        <v>69</v>
      </c>
      <c r="D646" s="71" t="s">
        <v>71</v>
      </c>
      <c r="E646" s="91" t="s">
        <v>5</v>
      </c>
      <c r="F646" s="59" t="s">
        <v>131</v>
      </c>
      <c r="G646" s="59" t="s">
        <v>131</v>
      </c>
      <c r="H646" s="59" t="s">
        <v>131</v>
      </c>
      <c r="I646" s="59" t="s">
        <v>27</v>
      </c>
      <c r="J646" s="60" t="s">
        <v>131</v>
      </c>
      <c r="K646" s="262">
        <v>120</v>
      </c>
      <c r="L646" s="181">
        <v>6818159.2199999997</v>
      </c>
      <c r="M646" s="181">
        <v>0</v>
      </c>
      <c r="N646" s="181">
        <v>6818159.2199999997</v>
      </c>
      <c r="O646" s="181">
        <v>6818159.2199999997</v>
      </c>
      <c r="P646" s="181">
        <v>0</v>
      </c>
      <c r="Q646" s="181">
        <v>6818159.2199999997</v>
      </c>
      <c r="R646" s="181">
        <v>6818159.2199999997</v>
      </c>
      <c r="S646" s="181">
        <v>0</v>
      </c>
      <c r="T646" s="181">
        <v>6818159.2199999997</v>
      </c>
    </row>
    <row r="647" spans="1:20" s="89" customFormat="1" ht="25.5" customHeight="1" x14ac:dyDescent="0.2">
      <c r="A647" s="177" t="s">
        <v>52</v>
      </c>
      <c r="B647" s="70" t="s">
        <v>406</v>
      </c>
      <c r="C647" s="71" t="s">
        <v>69</v>
      </c>
      <c r="D647" s="71" t="s">
        <v>71</v>
      </c>
      <c r="E647" s="91" t="s">
        <v>5</v>
      </c>
      <c r="F647" s="59" t="s">
        <v>131</v>
      </c>
      <c r="G647" s="59" t="s">
        <v>131</v>
      </c>
      <c r="H647" s="59" t="s">
        <v>131</v>
      </c>
      <c r="I647" s="59" t="s">
        <v>27</v>
      </c>
      <c r="J647" s="60" t="s">
        <v>131</v>
      </c>
      <c r="K647" s="262">
        <v>200</v>
      </c>
      <c r="L647" s="181">
        <f t="shared" ref="L647:T647" si="379">L648</f>
        <v>152800.25</v>
      </c>
      <c r="M647" s="181">
        <f t="shared" si="379"/>
        <v>0</v>
      </c>
      <c r="N647" s="181">
        <f t="shared" si="379"/>
        <v>152800.25</v>
      </c>
      <c r="O647" s="181">
        <f t="shared" si="379"/>
        <v>152800.25</v>
      </c>
      <c r="P647" s="181">
        <f t="shared" si="379"/>
        <v>0</v>
      </c>
      <c r="Q647" s="181">
        <f t="shared" si="379"/>
        <v>152800.25</v>
      </c>
      <c r="R647" s="181">
        <f t="shared" si="379"/>
        <v>152800.25</v>
      </c>
      <c r="S647" s="181">
        <f t="shared" si="379"/>
        <v>0</v>
      </c>
      <c r="T647" s="181">
        <f t="shared" si="379"/>
        <v>152800.25</v>
      </c>
    </row>
    <row r="648" spans="1:20" s="89" customFormat="1" ht="25.5" customHeight="1" x14ac:dyDescent="0.2">
      <c r="A648" s="177" t="s">
        <v>54</v>
      </c>
      <c r="B648" s="70" t="s">
        <v>406</v>
      </c>
      <c r="C648" s="71" t="s">
        <v>69</v>
      </c>
      <c r="D648" s="71" t="s">
        <v>71</v>
      </c>
      <c r="E648" s="91" t="s">
        <v>5</v>
      </c>
      <c r="F648" s="59" t="s">
        <v>131</v>
      </c>
      <c r="G648" s="59" t="s">
        <v>131</v>
      </c>
      <c r="H648" s="59" t="s">
        <v>131</v>
      </c>
      <c r="I648" s="59" t="s">
        <v>27</v>
      </c>
      <c r="J648" s="60" t="s">
        <v>131</v>
      </c>
      <c r="K648" s="262">
        <v>240</v>
      </c>
      <c r="L648" s="181">
        <v>152800.25</v>
      </c>
      <c r="M648" s="181">
        <v>0</v>
      </c>
      <c r="N648" s="181">
        <v>152800.25</v>
      </c>
      <c r="O648" s="181">
        <v>152800.25</v>
      </c>
      <c r="P648" s="181">
        <v>0</v>
      </c>
      <c r="Q648" s="181">
        <v>152800.25</v>
      </c>
      <c r="R648" s="181">
        <v>152800.25</v>
      </c>
      <c r="S648" s="181">
        <v>0</v>
      </c>
      <c r="T648" s="181">
        <v>152800.25</v>
      </c>
    </row>
    <row r="649" spans="1:20" s="89" customFormat="1" ht="25.5" customHeight="1" x14ac:dyDescent="0.2">
      <c r="A649" s="173" t="s">
        <v>269</v>
      </c>
      <c r="B649" s="70" t="s">
        <v>406</v>
      </c>
      <c r="C649" s="54" t="s">
        <v>76</v>
      </c>
      <c r="D649" s="55"/>
      <c r="E649" s="56"/>
      <c r="F649" s="56"/>
      <c r="G649" s="59"/>
      <c r="H649" s="59"/>
      <c r="I649" s="56"/>
      <c r="J649" s="69"/>
      <c r="K649" s="349"/>
      <c r="L649" s="209">
        <f t="shared" ref="L649:T651" si="380">L650</f>
        <v>697588.2</v>
      </c>
      <c r="M649" s="209">
        <f t="shared" si="380"/>
        <v>0</v>
      </c>
      <c r="N649" s="209">
        <f t="shared" si="380"/>
        <v>697588.2</v>
      </c>
      <c r="O649" s="209">
        <f t="shared" si="380"/>
        <v>771955.25</v>
      </c>
      <c r="P649" s="209">
        <f t="shared" si="380"/>
        <v>0</v>
      </c>
      <c r="Q649" s="209">
        <f t="shared" si="380"/>
        <v>771955.25</v>
      </c>
      <c r="R649" s="209">
        <f t="shared" si="380"/>
        <v>796409.86</v>
      </c>
      <c r="S649" s="209">
        <f t="shared" si="380"/>
        <v>0</v>
      </c>
      <c r="T649" s="209">
        <f t="shared" si="380"/>
        <v>796409.86</v>
      </c>
    </row>
    <row r="650" spans="1:20" s="89" customFormat="1" ht="25.5" customHeight="1" x14ac:dyDescent="0.2">
      <c r="A650" s="218" t="s">
        <v>270</v>
      </c>
      <c r="B650" s="70" t="s">
        <v>406</v>
      </c>
      <c r="C650" s="54" t="s">
        <v>76</v>
      </c>
      <c r="D650" s="55" t="s">
        <v>72</v>
      </c>
      <c r="E650" s="56"/>
      <c r="F650" s="56"/>
      <c r="G650" s="59"/>
      <c r="H650" s="59"/>
      <c r="I650" s="56"/>
      <c r="J650" s="69"/>
      <c r="K650" s="349"/>
      <c r="L650" s="209">
        <f t="shared" ref="L650:N651" si="381">L651</f>
        <v>697588.2</v>
      </c>
      <c r="M650" s="209">
        <f t="shared" si="381"/>
        <v>0</v>
      </c>
      <c r="N650" s="209">
        <f t="shared" si="381"/>
        <v>697588.2</v>
      </c>
      <c r="O650" s="209">
        <f t="shared" si="380"/>
        <v>771955.25</v>
      </c>
      <c r="P650" s="209">
        <f t="shared" si="380"/>
        <v>0</v>
      </c>
      <c r="Q650" s="209">
        <f t="shared" si="380"/>
        <v>771955.25</v>
      </c>
      <c r="R650" s="209">
        <f t="shared" si="380"/>
        <v>796409.86</v>
      </c>
      <c r="S650" s="209">
        <f t="shared" si="380"/>
        <v>0</v>
      </c>
      <c r="T650" s="209">
        <f t="shared" si="380"/>
        <v>796409.86</v>
      </c>
    </row>
    <row r="651" spans="1:20" s="89" customFormat="1" ht="25.5" customHeight="1" x14ac:dyDescent="0.2">
      <c r="A651" s="177" t="s">
        <v>293</v>
      </c>
      <c r="B651" s="70" t="s">
        <v>406</v>
      </c>
      <c r="C651" s="54" t="s">
        <v>76</v>
      </c>
      <c r="D651" s="55" t="s">
        <v>72</v>
      </c>
      <c r="E651" s="59" t="s">
        <v>294</v>
      </c>
      <c r="F651" s="59" t="s">
        <v>131</v>
      </c>
      <c r="G651" s="59" t="s">
        <v>131</v>
      </c>
      <c r="H651" s="59" t="s">
        <v>131</v>
      </c>
      <c r="I651" s="59" t="s">
        <v>132</v>
      </c>
      <c r="J651" s="60" t="s">
        <v>131</v>
      </c>
      <c r="K651" s="262"/>
      <c r="L651" s="181">
        <f t="shared" si="381"/>
        <v>697588.2</v>
      </c>
      <c r="M651" s="181">
        <f t="shared" si="381"/>
        <v>0</v>
      </c>
      <c r="N651" s="181">
        <f t="shared" si="381"/>
        <v>697588.2</v>
      </c>
      <c r="O651" s="181">
        <f t="shared" si="380"/>
        <v>771955.25</v>
      </c>
      <c r="P651" s="181">
        <f t="shared" si="380"/>
        <v>0</v>
      </c>
      <c r="Q651" s="181">
        <f t="shared" si="380"/>
        <v>771955.25</v>
      </c>
      <c r="R651" s="181">
        <f t="shared" si="380"/>
        <v>796409.86</v>
      </c>
      <c r="S651" s="181">
        <f t="shared" si="380"/>
        <v>0</v>
      </c>
      <c r="T651" s="181">
        <f t="shared" si="380"/>
        <v>796409.86</v>
      </c>
    </row>
    <row r="652" spans="1:20" s="89" customFormat="1" ht="87" customHeight="1" x14ac:dyDescent="0.2">
      <c r="A652" s="177" t="s">
        <v>272</v>
      </c>
      <c r="B652" s="70" t="s">
        <v>406</v>
      </c>
      <c r="C652" s="54" t="s">
        <v>76</v>
      </c>
      <c r="D652" s="55" t="s">
        <v>72</v>
      </c>
      <c r="E652" s="59" t="s">
        <v>294</v>
      </c>
      <c r="F652" s="59" t="s">
        <v>131</v>
      </c>
      <c r="G652" s="59" t="s">
        <v>131</v>
      </c>
      <c r="H652" s="59" t="s">
        <v>131</v>
      </c>
      <c r="I652" s="59" t="s">
        <v>271</v>
      </c>
      <c r="J652" s="60" t="s">
        <v>133</v>
      </c>
      <c r="K652" s="262"/>
      <c r="L652" s="181">
        <f>L653+L655</f>
        <v>697588.2</v>
      </c>
      <c r="M652" s="181">
        <f>M653+M655</f>
        <v>0</v>
      </c>
      <c r="N652" s="181">
        <f>N653+N655</f>
        <v>697588.2</v>
      </c>
      <c r="O652" s="181">
        <f t="shared" ref="O652:R652" si="382">O653+O655</f>
        <v>771955.25</v>
      </c>
      <c r="P652" s="181">
        <f t="shared" ref="P652:Q652" si="383">P653+P655</f>
        <v>0</v>
      </c>
      <c r="Q652" s="181">
        <f t="shared" si="383"/>
        <v>771955.25</v>
      </c>
      <c r="R652" s="181">
        <f t="shared" si="382"/>
        <v>796409.86</v>
      </c>
      <c r="S652" s="181">
        <f t="shared" ref="S652:T652" si="384">S653+S655</f>
        <v>0</v>
      </c>
      <c r="T652" s="181">
        <f t="shared" si="384"/>
        <v>796409.86</v>
      </c>
    </row>
    <row r="653" spans="1:20" s="89" customFormat="1" ht="92.25" customHeight="1" x14ac:dyDescent="0.2">
      <c r="A653" s="177" t="s">
        <v>67</v>
      </c>
      <c r="B653" s="70" t="s">
        <v>406</v>
      </c>
      <c r="C653" s="54" t="s">
        <v>76</v>
      </c>
      <c r="D653" s="55" t="s">
        <v>72</v>
      </c>
      <c r="E653" s="59" t="s">
        <v>294</v>
      </c>
      <c r="F653" s="59" t="s">
        <v>131</v>
      </c>
      <c r="G653" s="59" t="s">
        <v>131</v>
      </c>
      <c r="H653" s="59" t="s">
        <v>131</v>
      </c>
      <c r="I653" s="59" t="s">
        <v>271</v>
      </c>
      <c r="J653" s="60" t="s">
        <v>133</v>
      </c>
      <c r="K653" s="262" t="s">
        <v>60</v>
      </c>
      <c r="L653" s="181">
        <f>L654</f>
        <v>596362.86</v>
      </c>
      <c r="M653" s="181">
        <f>M654</f>
        <v>0</v>
      </c>
      <c r="N653" s="181">
        <f>N654</f>
        <v>596362.86</v>
      </c>
      <c r="O653" s="181">
        <f t="shared" ref="O653:T653" si="385">O654</f>
        <v>620217.38</v>
      </c>
      <c r="P653" s="181">
        <f t="shared" si="385"/>
        <v>0</v>
      </c>
      <c r="Q653" s="181">
        <f t="shared" si="385"/>
        <v>620217.38</v>
      </c>
      <c r="R653" s="181">
        <f t="shared" si="385"/>
        <v>645026.06999999995</v>
      </c>
      <c r="S653" s="181">
        <f t="shared" si="385"/>
        <v>0</v>
      </c>
      <c r="T653" s="181">
        <f t="shared" si="385"/>
        <v>645026.06999999995</v>
      </c>
    </row>
    <row r="654" spans="1:20" s="89" customFormat="1" ht="25.5" customHeight="1" x14ac:dyDescent="0.2">
      <c r="A654" s="177" t="s">
        <v>61</v>
      </c>
      <c r="B654" s="71" t="s">
        <v>406</v>
      </c>
      <c r="C654" s="55" t="s">
        <v>76</v>
      </c>
      <c r="D654" s="55" t="s">
        <v>72</v>
      </c>
      <c r="E654" s="59" t="s">
        <v>294</v>
      </c>
      <c r="F654" s="59" t="s">
        <v>131</v>
      </c>
      <c r="G654" s="59" t="s">
        <v>131</v>
      </c>
      <c r="H654" s="59" t="s">
        <v>131</v>
      </c>
      <c r="I654" s="59" t="s">
        <v>271</v>
      </c>
      <c r="J654" s="60" t="s">
        <v>133</v>
      </c>
      <c r="K654" s="262" t="s">
        <v>166</v>
      </c>
      <c r="L654" s="181">
        <v>596362.86</v>
      </c>
      <c r="M654" s="181">
        <v>0</v>
      </c>
      <c r="N654" s="181">
        <v>596362.86</v>
      </c>
      <c r="O654" s="181">
        <v>620217.38</v>
      </c>
      <c r="P654" s="181">
        <v>0</v>
      </c>
      <c r="Q654" s="181">
        <v>620217.38</v>
      </c>
      <c r="R654" s="181">
        <v>645026.06999999995</v>
      </c>
      <c r="S654" s="181">
        <v>0</v>
      </c>
      <c r="T654" s="181">
        <v>645026.06999999995</v>
      </c>
    </row>
    <row r="655" spans="1:20" s="89" customFormat="1" ht="25.5" customHeight="1" x14ac:dyDescent="0.2">
      <c r="A655" s="177" t="s">
        <v>52</v>
      </c>
      <c r="B655" s="71" t="s">
        <v>406</v>
      </c>
      <c r="C655" s="55" t="s">
        <v>76</v>
      </c>
      <c r="D655" s="55" t="s">
        <v>72</v>
      </c>
      <c r="E655" s="59" t="s">
        <v>294</v>
      </c>
      <c r="F655" s="59" t="s">
        <v>131</v>
      </c>
      <c r="G655" s="59" t="s">
        <v>131</v>
      </c>
      <c r="H655" s="59" t="s">
        <v>131</v>
      </c>
      <c r="I655" s="59" t="s">
        <v>271</v>
      </c>
      <c r="J655" s="60" t="s">
        <v>133</v>
      </c>
      <c r="K655" s="262" t="s">
        <v>53</v>
      </c>
      <c r="L655" s="181">
        <f>L656</f>
        <v>101225.34</v>
      </c>
      <c r="M655" s="181">
        <f>M656</f>
        <v>0</v>
      </c>
      <c r="N655" s="181">
        <f>N656</f>
        <v>101225.34</v>
      </c>
      <c r="O655" s="181">
        <f t="shared" ref="O655:T655" si="386">O656</f>
        <v>151737.87</v>
      </c>
      <c r="P655" s="181">
        <f t="shared" si="386"/>
        <v>0</v>
      </c>
      <c r="Q655" s="181">
        <f t="shared" si="386"/>
        <v>151737.87</v>
      </c>
      <c r="R655" s="181">
        <f t="shared" si="386"/>
        <v>151383.79</v>
      </c>
      <c r="S655" s="181">
        <f t="shared" si="386"/>
        <v>0</v>
      </c>
      <c r="T655" s="181">
        <f t="shared" si="386"/>
        <v>151383.79</v>
      </c>
    </row>
    <row r="656" spans="1:20" s="89" customFormat="1" ht="45" customHeight="1" x14ac:dyDescent="0.2">
      <c r="A656" s="177" t="s">
        <v>54</v>
      </c>
      <c r="B656" s="71" t="s">
        <v>406</v>
      </c>
      <c r="C656" s="55" t="s">
        <v>76</v>
      </c>
      <c r="D656" s="55" t="s">
        <v>72</v>
      </c>
      <c r="E656" s="59" t="s">
        <v>294</v>
      </c>
      <c r="F656" s="59" t="s">
        <v>131</v>
      </c>
      <c r="G656" s="59" t="s">
        <v>131</v>
      </c>
      <c r="H656" s="59" t="s">
        <v>131</v>
      </c>
      <c r="I656" s="59" t="s">
        <v>271</v>
      </c>
      <c r="J656" s="60" t="s">
        <v>133</v>
      </c>
      <c r="K656" s="262" t="s">
        <v>55</v>
      </c>
      <c r="L656" s="181">
        <v>101225.34</v>
      </c>
      <c r="M656" s="181">
        <v>0</v>
      </c>
      <c r="N656" s="181">
        <f>M656+L656</f>
        <v>101225.34</v>
      </c>
      <c r="O656" s="181">
        <v>151737.87</v>
      </c>
      <c r="P656" s="181">
        <v>0</v>
      </c>
      <c r="Q656" s="181">
        <f>P656+O656</f>
        <v>151737.87</v>
      </c>
      <c r="R656" s="181">
        <v>151383.79</v>
      </c>
      <c r="S656" s="181">
        <v>0</v>
      </c>
      <c r="T656" s="181">
        <f>S656+R656</f>
        <v>151383.79</v>
      </c>
    </row>
    <row r="657" spans="1:20" s="89" customFormat="1" ht="45" customHeight="1" x14ac:dyDescent="0.2">
      <c r="A657" s="177" t="s">
        <v>85</v>
      </c>
      <c r="B657" s="71" t="s">
        <v>406</v>
      </c>
      <c r="C657" s="71" t="s">
        <v>72</v>
      </c>
      <c r="D657" s="71"/>
      <c r="E657" s="91"/>
      <c r="F657" s="59"/>
      <c r="G657" s="59"/>
      <c r="H657" s="59"/>
      <c r="I657" s="59"/>
      <c r="J657" s="60"/>
      <c r="K657" s="262"/>
      <c r="L657" s="181">
        <f t="shared" ref="L657:N659" si="387">L658</f>
        <v>266000</v>
      </c>
      <c r="M657" s="181">
        <f t="shared" si="387"/>
        <v>0</v>
      </c>
      <c r="N657" s="181">
        <f t="shared" si="387"/>
        <v>266000</v>
      </c>
      <c r="O657" s="181">
        <f t="shared" ref="L657:T660" si="388">O658</f>
        <v>266000</v>
      </c>
      <c r="P657" s="181">
        <f t="shared" si="388"/>
        <v>0</v>
      </c>
      <c r="Q657" s="181">
        <f t="shared" si="388"/>
        <v>266000</v>
      </c>
      <c r="R657" s="181">
        <f t="shared" si="388"/>
        <v>266000</v>
      </c>
      <c r="S657" s="181">
        <f t="shared" si="388"/>
        <v>0</v>
      </c>
      <c r="T657" s="181">
        <f t="shared" si="388"/>
        <v>266000</v>
      </c>
    </row>
    <row r="658" spans="1:20" s="89" customFormat="1" ht="45" customHeight="1" x14ac:dyDescent="0.2">
      <c r="A658" s="173" t="s">
        <v>220</v>
      </c>
      <c r="B658" s="71" t="s">
        <v>406</v>
      </c>
      <c r="C658" s="71" t="s">
        <v>72</v>
      </c>
      <c r="D658" s="71" t="s">
        <v>88</v>
      </c>
      <c r="E658" s="91"/>
      <c r="F658" s="59"/>
      <c r="G658" s="59"/>
      <c r="H658" s="59"/>
      <c r="I658" s="59"/>
      <c r="J658" s="60"/>
      <c r="K658" s="262"/>
      <c r="L658" s="181">
        <f t="shared" si="387"/>
        <v>266000</v>
      </c>
      <c r="M658" s="181">
        <f t="shared" si="387"/>
        <v>0</v>
      </c>
      <c r="N658" s="181">
        <f t="shared" si="387"/>
        <v>266000</v>
      </c>
      <c r="O658" s="181">
        <f t="shared" si="388"/>
        <v>266000</v>
      </c>
      <c r="P658" s="181">
        <f t="shared" si="388"/>
        <v>0</v>
      </c>
      <c r="Q658" s="181">
        <f t="shared" si="388"/>
        <v>266000</v>
      </c>
      <c r="R658" s="181">
        <f t="shared" si="388"/>
        <v>266000</v>
      </c>
      <c r="S658" s="181">
        <f t="shared" si="388"/>
        <v>0</v>
      </c>
      <c r="T658" s="181">
        <f t="shared" si="388"/>
        <v>266000</v>
      </c>
    </row>
    <row r="659" spans="1:20" s="89" customFormat="1" ht="81.75" customHeight="1" x14ac:dyDescent="0.2">
      <c r="A659" s="177" t="s">
        <v>328</v>
      </c>
      <c r="B659" s="71" t="s">
        <v>406</v>
      </c>
      <c r="C659" s="71" t="s">
        <v>72</v>
      </c>
      <c r="D659" s="71" t="s">
        <v>88</v>
      </c>
      <c r="E659" s="91" t="s">
        <v>241</v>
      </c>
      <c r="F659" s="59" t="s">
        <v>131</v>
      </c>
      <c r="G659" s="59" t="s">
        <v>131</v>
      </c>
      <c r="H659" s="59" t="s">
        <v>131</v>
      </c>
      <c r="I659" s="59" t="s">
        <v>132</v>
      </c>
      <c r="J659" s="60" t="s">
        <v>131</v>
      </c>
      <c r="K659" s="262"/>
      <c r="L659" s="181">
        <f t="shared" si="387"/>
        <v>266000</v>
      </c>
      <c r="M659" s="181">
        <f t="shared" si="387"/>
        <v>0</v>
      </c>
      <c r="N659" s="181">
        <f t="shared" si="387"/>
        <v>266000</v>
      </c>
      <c r="O659" s="181">
        <f t="shared" si="388"/>
        <v>266000</v>
      </c>
      <c r="P659" s="181">
        <f t="shared" si="388"/>
        <v>0</v>
      </c>
      <c r="Q659" s="181">
        <f t="shared" si="388"/>
        <v>266000</v>
      </c>
      <c r="R659" s="181">
        <f t="shared" si="388"/>
        <v>266000</v>
      </c>
      <c r="S659" s="181">
        <f t="shared" si="388"/>
        <v>0</v>
      </c>
      <c r="T659" s="181">
        <f t="shared" si="388"/>
        <v>266000</v>
      </c>
    </row>
    <row r="660" spans="1:20" s="89" customFormat="1" ht="45" customHeight="1" x14ac:dyDescent="0.2">
      <c r="A660" s="177" t="s">
        <v>242</v>
      </c>
      <c r="B660" s="71" t="s">
        <v>406</v>
      </c>
      <c r="C660" s="71" t="s">
        <v>72</v>
      </c>
      <c r="D660" s="71" t="s">
        <v>88</v>
      </c>
      <c r="E660" s="91" t="s">
        <v>241</v>
      </c>
      <c r="F660" s="59" t="s">
        <v>131</v>
      </c>
      <c r="G660" s="59" t="s">
        <v>131</v>
      </c>
      <c r="H660" s="59" t="s">
        <v>131</v>
      </c>
      <c r="I660" s="59" t="s">
        <v>191</v>
      </c>
      <c r="J660" s="60" t="s">
        <v>131</v>
      </c>
      <c r="K660" s="262"/>
      <c r="L660" s="181">
        <f t="shared" si="388"/>
        <v>266000</v>
      </c>
      <c r="M660" s="181">
        <f t="shared" si="388"/>
        <v>0</v>
      </c>
      <c r="N660" s="181">
        <f t="shared" si="388"/>
        <v>266000</v>
      </c>
      <c r="O660" s="181">
        <f t="shared" si="388"/>
        <v>266000</v>
      </c>
      <c r="P660" s="181">
        <f t="shared" si="388"/>
        <v>0</v>
      </c>
      <c r="Q660" s="181">
        <f t="shared" si="388"/>
        <v>266000</v>
      </c>
      <c r="R660" s="181">
        <f t="shared" si="388"/>
        <v>266000</v>
      </c>
      <c r="S660" s="181">
        <f t="shared" si="388"/>
        <v>0</v>
      </c>
      <c r="T660" s="181">
        <f t="shared" si="388"/>
        <v>266000</v>
      </c>
    </row>
    <row r="661" spans="1:20" s="89" customFormat="1" ht="45" customHeight="1" x14ac:dyDescent="0.2">
      <c r="A661" s="177" t="s">
        <v>52</v>
      </c>
      <c r="B661" s="71" t="s">
        <v>406</v>
      </c>
      <c r="C661" s="71" t="s">
        <v>72</v>
      </c>
      <c r="D661" s="71" t="s">
        <v>88</v>
      </c>
      <c r="E661" s="91" t="s">
        <v>241</v>
      </c>
      <c r="F661" s="59" t="s">
        <v>131</v>
      </c>
      <c r="G661" s="59" t="s">
        <v>131</v>
      </c>
      <c r="H661" s="59" t="s">
        <v>131</v>
      </c>
      <c r="I661" s="59" t="s">
        <v>191</v>
      </c>
      <c r="J661" s="60" t="s">
        <v>131</v>
      </c>
      <c r="K661" s="262" t="s">
        <v>53</v>
      </c>
      <c r="L661" s="181">
        <f t="shared" ref="L661:T661" si="389">L662</f>
        <v>266000</v>
      </c>
      <c r="M661" s="181">
        <f t="shared" si="389"/>
        <v>0</v>
      </c>
      <c r="N661" s="181">
        <f t="shared" si="389"/>
        <v>266000</v>
      </c>
      <c r="O661" s="181">
        <f t="shared" si="389"/>
        <v>266000</v>
      </c>
      <c r="P661" s="181">
        <f t="shared" si="389"/>
        <v>0</v>
      </c>
      <c r="Q661" s="181">
        <f t="shared" si="389"/>
        <v>266000</v>
      </c>
      <c r="R661" s="181">
        <f t="shared" si="389"/>
        <v>266000</v>
      </c>
      <c r="S661" s="181">
        <f t="shared" si="389"/>
        <v>0</v>
      </c>
      <c r="T661" s="181">
        <f t="shared" si="389"/>
        <v>266000</v>
      </c>
    </row>
    <row r="662" spans="1:20" s="89" customFormat="1" ht="45" customHeight="1" x14ac:dyDescent="0.2">
      <c r="A662" s="177" t="s">
        <v>54</v>
      </c>
      <c r="B662" s="71" t="s">
        <v>406</v>
      </c>
      <c r="C662" s="71" t="s">
        <v>72</v>
      </c>
      <c r="D662" s="71" t="s">
        <v>88</v>
      </c>
      <c r="E662" s="91" t="s">
        <v>241</v>
      </c>
      <c r="F662" s="59" t="s">
        <v>131</v>
      </c>
      <c r="G662" s="59" t="s">
        <v>131</v>
      </c>
      <c r="H662" s="59" t="s">
        <v>131</v>
      </c>
      <c r="I662" s="59" t="s">
        <v>191</v>
      </c>
      <c r="J662" s="60" t="s">
        <v>131</v>
      </c>
      <c r="K662" s="262" t="s">
        <v>55</v>
      </c>
      <c r="L662" s="175">
        <v>266000</v>
      </c>
      <c r="M662" s="175">
        <v>0</v>
      </c>
      <c r="N662" s="175">
        <v>266000</v>
      </c>
      <c r="O662" s="175">
        <v>266000</v>
      </c>
      <c r="P662" s="175">
        <v>0</v>
      </c>
      <c r="Q662" s="175">
        <v>266000</v>
      </c>
      <c r="R662" s="175">
        <v>266000</v>
      </c>
      <c r="S662" s="175">
        <v>0</v>
      </c>
      <c r="T662" s="175">
        <v>266000</v>
      </c>
    </row>
    <row r="663" spans="1:20" s="89" customFormat="1" ht="25.5" customHeight="1" x14ac:dyDescent="0.2">
      <c r="A663" s="173" t="s">
        <v>87</v>
      </c>
      <c r="B663" s="71" t="s">
        <v>406</v>
      </c>
      <c r="C663" s="55" t="s">
        <v>71</v>
      </c>
      <c r="D663" s="55"/>
      <c r="E663" s="91"/>
      <c r="F663" s="59"/>
      <c r="G663" s="59"/>
      <c r="H663" s="59"/>
      <c r="I663" s="59"/>
      <c r="J663" s="60"/>
      <c r="K663" s="262"/>
      <c r="L663" s="175">
        <f>L664</f>
        <v>3931400</v>
      </c>
      <c r="M663" s="175">
        <f>M664</f>
        <v>0</v>
      </c>
      <c r="N663" s="175">
        <f>N664</f>
        <v>3931400</v>
      </c>
      <c r="O663" s="175">
        <f t="shared" ref="L663:T666" si="390">O664</f>
        <v>4163800</v>
      </c>
      <c r="P663" s="175">
        <f t="shared" si="390"/>
        <v>0</v>
      </c>
      <c r="Q663" s="175">
        <f t="shared" si="390"/>
        <v>4163800</v>
      </c>
      <c r="R663" s="175">
        <f t="shared" si="390"/>
        <v>4330300</v>
      </c>
      <c r="S663" s="175">
        <f t="shared" si="390"/>
        <v>0</v>
      </c>
      <c r="T663" s="175">
        <f t="shared" si="390"/>
        <v>4330300</v>
      </c>
    </row>
    <row r="664" spans="1:20" s="89" customFormat="1" ht="45" customHeight="1" x14ac:dyDescent="0.2">
      <c r="A664" s="173" t="s">
        <v>118</v>
      </c>
      <c r="B664" s="71" t="s">
        <v>406</v>
      </c>
      <c r="C664" s="55" t="s">
        <v>71</v>
      </c>
      <c r="D664" s="55" t="s">
        <v>86</v>
      </c>
      <c r="E664" s="54"/>
      <c r="F664" s="56"/>
      <c r="G664" s="59"/>
      <c r="H664" s="59"/>
      <c r="I664" s="56"/>
      <c r="J664" s="69"/>
      <c r="K664" s="349"/>
      <c r="L664" s="175">
        <f t="shared" si="390"/>
        <v>3931400</v>
      </c>
      <c r="M664" s="175">
        <f t="shared" si="390"/>
        <v>0</v>
      </c>
      <c r="N664" s="175">
        <f t="shared" si="390"/>
        <v>3931400</v>
      </c>
      <c r="O664" s="175">
        <f t="shared" si="390"/>
        <v>4163800</v>
      </c>
      <c r="P664" s="175">
        <f t="shared" si="390"/>
        <v>0</v>
      </c>
      <c r="Q664" s="175">
        <f t="shared" si="390"/>
        <v>4163800</v>
      </c>
      <c r="R664" s="175">
        <f t="shared" si="390"/>
        <v>4330300</v>
      </c>
      <c r="S664" s="175">
        <f t="shared" si="390"/>
        <v>0</v>
      </c>
      <c r="T664" s="175">
        <f t="shared" si="390"/>
        <v>4330300</v>
      </c>
    </row>
    <row r="665" spans="1:20" s="89" customFormat="1" ht="93" customHeight="1" x14ac:dyDescent="0.2">
      <c r="A665" s="177" t="s">
        <v>339</v>
      </c>
      <c r="B665" s="71" t="s">
        <v>406</v>
      </c>
      <c r="C665" s="55" t="s">
        <v>71</v>
      </c>
      <c r="D665" s="55" t="s">
        <v>86</v>
      </c>
      <c r="E665" s="92" t="s">
        <v>95</v>
      </c>
      <c r="F665" s="74" t="s">
        <v>131</v>
      </c>
      <c r="G665" s="59" t="s">
        <v>131</v>
      </c>
      <c r="H665" s="59" t="s">
        <v>131</v>
      </c>
      <c r="I665" s="74" t="s">
        <v>132</v>
      </c>
      <c r="J665" s="60" t="s">
        <v>131</v>
      </c>
      <c r="K665" s="247"/>
      <c r="L665" s="175">
        <f t="shared" si="390"/>
        <v>3931400</v>
      </c>
      <c r="M665" s="175">
        <f t="shared" si="390"/>
        <v>0</v>
      </c>
      <c r="N665" s="175">
        <f t="shared" si="390"/>
        <v>3931400</v>
      </c>
      <c r="O665" s="175">
        <f t="shared" si="390"/>
        <v>4163800</v>
      </c>
      <c r="P665" s="175">
        <f t="shared" si="390"/>
        <v>0</v>
      </c>
      <c r="Q665" s="175">
        <f t="shared" si="390"/>
        <v>4163800</v>
      </c>
      <c r="R665" s="175">
        <f t="shared" si="390"/>
        <v>4330300</v>
      </c>
      <c r="S665" s="175">
        <f t="shared" si="390"/>
        <v>0</v>
      </c>
      <c r="T665" s="175">
        <f t="shared" si="390"/>
        <v>4330300</v>
      </c>
    </row>
    <row r="666" spans="1:20" s="89" customFormat="1" ht="72" customHeight="1" x14ac:dyDescent="0.2">
      <c r="A666" s="177" t="s">
        <v>199</v>
      </c>
      <c r="B666" s="71" t="s">
        <v>406</v>
      </c>
      <c r="C666" s="54" t="s">
        <v>71</v>
      </c>
      <c r="D666" s="55" t="s">
        <v>86</v>
      </c>
      <c r="E666" s="59" t="s">
        <v>95</v>
      </c>
      <c r="F666" s="59" t="s">
        <v>131</v>
      </c>
      <c r="G666" s="59" t="s">
        <v>131</v>
      </c>
      <c r="H666" s="59" t="s">
        <v>131</v>
      </c>
      <c r="I666" s="59" t="s">
        <v>198</v>
      </c>
      <c r="J666" s="60" t="s">
        <v>195</v>
      </c>
      <c r="K666" s="262"/>
      <c r="L666" s="188">
        <f>L667</f>
        <v>3931400</v>
      </c>
      <c r="M666" s="188">
        <f>M667</f>
        <v>0</v>
      </c>
      <c r="N666" s="188">
        <f>N667</f>
        <v>3931400</v>
      </c>
      <c r="O666" s="188">
        <f t="shared" si="390"/>
        <v>4163800</v>
      </c>
      <c r="P666" s="188">
        <f t="shared" si="390"/>
        <v>0</v>
      </c>
      <c r="Q666" s="188">
        <f t="shared" si="390"/>
        <v>4163800</v>
      </c>
      <c r="R666" s="188">
        <f t="shared" si="390"/>
        <v>4330300</v>
      </c>
      <c r="S666" s="188">
        <f t="shared" si="390"/>
        <v>0</v>
      </c>
      <c r="T666" s="188">
        <f t="shared" si="390"/>
        <v>4330300</v>
      </c>
    </row>
    <row r="667" spans="1:20" s="89" customFormat="1" ht="45" customHeight="1" x14ac:dyDescent="0.2">
      <c r="A667" s="177" t="s">
        <v>52</v>
      </c>
      <c r="B667" s="71" t="s">
        <v>406</v>
      </c>
      <c r="C667" s="54" t="s">
        <v>71</v>
      </c>
      <c r="D667" s="55" t="s">
        <v>86</v>
      </c>
      <c r="E667" s="59" t="s">
        <v>95</v>
      </c>
      <c r="F667" s="59" t="s">
        <v>131</v>
      </c>
      <c r="G667" s="59" t="s">
        <v>131</v>
      </c>
      <c r="H667" s="59" t="s">
        <v>131</v>
      </c>
      <c r="I667" s="59" t="s">
        <v>198</v>
      </c>
      <c r="J667" s="60" t="s">
        <v>195</v>
      </c>
      <c r="K667" s="262" t="s">
        <v>53</v>
      </c>
      <c r="L667" s="188">
        <f t="shared" ref="L667:T667" si="391">L668</f>
        <v>3931400</v>
      </c>
      <c r="M667" s="188">
        <f t="shared" si="391"/>
        <v>0</v>
      </c>
      <c r="N667" s="188">
        <f t="shared" si="391"/>
        <v>3931400</v>
      </c>
      <c r="O667" s="188">
        <f t="shared" si="391"/>
        <v>4163800</v>
      </c>
      <c r="P667" s="188">
        <f t="shared" si="391"/>
        <v>0</v>
      </c>
      <c r="Q667" s="188">
        <f t="shared" si="391"/>
        <v>4163800</v>
      </c>
      <c r="R667" s="188">
        <f t="shared" si="391"/>
        <v>4330300</v>
      </c>
      <c r="S667" s="188">
        <f t="shared" si="391"/>
        <v>0</v>
      </c>
      <c r="T667" s="188">
        <f t="shared" si="391"/>
        <v>4330300</v>
      </c>
    </row>
    <row r="668" spans="1:20" s="89" customFormat="1" ht="45" customHeight="1" x14ac:dyDescent="0.2">
      <c r="A668" s="177" t="s">
        <v>54</v>
      </c>
      <c r="B668" s="71" t="s">
        <v>406</v>
      </c>
      <c r="C668" s="54" t="s">
        <v>71</v>
      </c>
      <c r="D668" s="55" t="s">
        <v>86</v>
      </c>
      <c r="E668" s="59" t="s">
        <v>95</v>
      </c>
      <c r="F668" s="59" t="s">
        <v>131</v>
      </c>
      <c r="G668" s="59" t="s">
        <v>131</v>
      </c>
      <c r="H668" s="59" t="s">
        <v>131</v>
      </c>
      <c r="I668" s="59" t="s">
        <v>198</v>
      </c>
      <c r="J668" s="60" t="s">
        <v>195</v>
      </c>
      <c r="K668" s="262" t="s">
        <v>55</v>
      </c>
      <c r="L668" s="188">
        <v>3931400</v>
      </c>
      <c r="M668" s="188">
        <v>0</v>
      </c>
      <c r="N668" s="188">
        <v>3931400</v>
      </c>
      <c r="O668" s="188">
        <v>4163800</v>
      </c>
      <c r="P668" s="188">
        <v>0</v>
      </c>
      <c r="Q668" s="188">
        <v>4163800</v>
      </c>
      <c r="R668" s="188">
        <v>4330300</v>
      </c>
      <c r="S668" s="188">
        <v>0</v>
      </c>
      <c r="T668" s="188">
        <v>4330300</v>
      </c>
    </row>
    <row r="669" spans="1:20" s="89" customFormat="1" ht="45" customHeight="1" x14ac:dyDescent="0.2">
      <c r="A669" s="177" t="s">
        <v>77</v>
      </c>
      <c r="B669" s="71" t="s">
        <v>406</v>
      </c>
      <c r="C669" s="54" t="s">
        <v>73</v>
      </c>
      <c r="D669" s="55"/>
      <c r="E669" s="59"/>
      <c r="F669" s="59"/>
      <c r="G669" s="59"/>
      <c r="H669" s="59"/>
      <c r="I669" s="59"/>
      <c r="J669" s="60"/>
      <c r="K669" s="262"/>
      <c r="L669" s="188">
        <f t="shared" ref="L669:T673" si="392">L670</f>
        <v>0</v>
      </c>
      <c r="M669" s="188">
        <f t="shared" si="392"/>
        <v>0</v>
      </c>
      <c r="N669" s="188">
        <f t="shared" si="392"/>
        <v>0</v>
      </c>
      <c r="O669" s="188">
        <f t="shared" si="392"/>
        <v>680950</v>
      </c>
      <c r="P669" s="188">
        <f t="shared" si="392"/>
        <v>0</v>
      </c>
      <c r="Q669" s="188">
        <f t="shared" si="392"/>
        <v>680950</v>
      </c>
      <c r="R669" s="189">
        <f t="shared" si="392"/>
        <v>680950</v>
      </c>
      <c r="S669" s="189">
        <f t="shared" si="392"/>
        <v>0</v>
      </c>
      <c r="T669" s="189">
        <f t="shared" si="392"/>
        <v>680950</v>
      </c>
    </row>
    <row r="670" spans="1:20" s="89" customFormat="1" ht="45" customHeight="1" x14ac:dyDescent="0.2">
      <c r="A670" s="177" t="s">
        <v>158</v>
      </c>
      <c r="B670" s="71" t="s">
        <v>406</v>
      </c>
      <c r="C670" s="54" t="s">
        <v>73</v>
      </c>
      <c r="D670" s="55" t="s">
        <v>72</v>
      </c>
      <c r="E670" s="59"/>
      <c r="F670" s="59"/>
      <c r="G670" s="59"/>
      <c r="H670" s="59"/>
      <c r="I670" s="59"/>
      <c r="J670" s="60"/>
      <c r="K670" s="262"/>
      <c r="L670" s="188">
        <f>L671+L679+L675</f>
        <v>0</v>
      </c>
      <c r="M670" s="188">
        <f>M671+M679+M675</f>
        <v>0</v>
      </c>
      <c r="N670" s="188">
        <f>N671+N679+N675</f>
        <v>0</v>
      </c>
      <c r="O670" s="188">
        <f t="shared" ref="O670:R670" si="393">O671+O679+O675</f>
        <v>680950</v>
      </c>
      <c r="P670" s="188">
        <f t="shared" ref="P670:Q670" si="394">P671+P679+P675</f>
        <v>0</v>
      </c>
      <c r="Q670" s="188">
        <f t="shared" si="394"/>
        <v>680950</v>
      </c>
      <c r="R670" s="188">
        <f t="shared" si="393"/>
        <v>680950</v>
      </c>
      <c r="S670" s="188">
        <f t="shared" ref="S670:T670" si="395">S671+S679+S675</f>
        <v>0</v>
      </c>
      <c r="T670" s="188">
        <f t="shared" si="395"/>
        <v>680950</v>
      </c>
    </row>
    <row r="671" spans="1:20" s="89" customFormat="1" ht="45" customHeight="1" x14ac:dyDescent="0.2">
      <c r="A671" s="190" t="s">
        <v>307</v>
      </c>
      <c r="B671" s="71" t="s">
        <v>406</v>
      </c>
      <c r="C671" s="55" t="s">
        <v>73</v>
      </c>
      <c r="D671" s="54" t="s">
        <v>72</v>
      </c>
      <c r="E671" s="93" t="s">
        <v>152</v>
      </c>
      <c r="F671" s="63" t="s">
        <v>131</v>
      </c>
      <c r="G671" s="59" t="s">
        <v>131</v>
      </c>
      <c r="H671" s="59" t="s">
        <v>131</v>
      </c>
      <c r="I671" s="64" t="s">
        <v>132</v>
      </c>
      <c r="J671" s="60" t="s">
        <v>131</v>
      </c>
      <c r="K671" s="320"/>
      <c r="L671" s="188">
        <f t="shared" ref="L671:N673" si="396">L672</f>
        <v>0</v>
      </c>
      <c r="M671" s="188">
        <f t="shared" si="396"/>
        <v>0</v>
      </c>
      <c r="N671" s="188">
        <f t="shared" si="396"/>
        <v>0</v>
      </c>
      <c r="O671" s="188">
        <f t="shared" si="392"/>
        <v>200000</v>
      </c>
      <c r="P671" s="188">
        <f t="shared" si="392"/>
        <v>0</v>
      </c>
      <c r="Q671" s="188">
        <f t="shared" si="392"/>
        <v>200000</v>
      </c>
      <c r="R671" s="189">
        <f t="shared" si="392"/>
        <v>200000</v>
      </c>
      <c r="S671" s="189">
        <f t="shared" si="392"/>
        <v>0</v>
      </c>
      <c r="T671" s="189">
        <f t="shared" si="392"/>
        <v>200000</v>
      </c>
    </row>
    <row r="672" spans="1:20" s="89" customFormat="1" ht="45" customHeight="1" x14ac:dyDescent="0.2">
      <c r="A672" s="218" t="s">
        <v>174</v>
      </c>
      <c r="B672" s="71" t="s">
        <v>406</v>
      </c>
      <c r="C672" s="55" t="s">
        <v>73</v>
      </c>
      <c r="D672" s="54" t="s">
        <v>72</v>
      </c>
      <c r="E672" s="93" t="s">
        <v>152</v>
      </c>
      <c r="F672" s="63" t="s">
        <v>131</v>
      </c>
      <c r="G672" s="59" t="s">
        <v>131</v>
      </c>
      <c r="H672" s="59" t="s">
        <v>131</v>
      </c>
      <c r="I672" s="64" t="s">
        <v>162</v>
      </c>
      <c r="J672" s="60" t="s">
        <v>131</v>
      </c>
      <c r="K672" s="320"/>
      <c r="L672" s="181">
        <f t="shared" si="396"/>
        <v>0</v>
      </c>
      <c r="M672" s="181">
        <f t="shared" si="396"/>
        <v>0</v>
      </c>
      <c r="N672" s="181">
        <f t="shared" si="396"/>
        <v>0</v>
      </c>
      <c r="O672" s="181">
        <f t="shared" si="392"/>
        <v>200000</v>
      </c>
      <c r="P672" s="181">
        <f t="shared" si="392"/>
        <v>0</v>
      </c>
      <c r="Q672" s="181">
        <f t="shared" si="392"/>
        <v>200000</v>
      </c>
      <c r="R672" s="181">
        <f t="shared" si="392"/>
        <v>200000</v>
      </c>
      <c r="S672" s="181">
        <f t="shared" si="392"/>
        <v>0</v>
      </c>
      <c r="T672" s="181">
        <f t="shared" si="392"/>
        <v>200000</v>
      </c>
    </row>
    <row r="673" spans="1:20" s="89" customFormat="1" ht="45" customHeight="1" x14ac:dyDescent="0.2">
      <c r="A673" s="177" t="s">
        <v>52</v>
      </c>
      <c r="B673" s="71" t="s">
        <v>406</v>
      </c>
      <c r="C673" s="55" t="s">
        <v>73</v>
      </c>
      <c r="D673" s="54" t="s">
        <v>72</v>
      </c>
      <c r="E673" s="93" t="s">
        <v>152</v>
      </c>
      <c r="F673" s="63" t="s">
        <v>131</v>
      </c>
      <c r="G673" s="59" t="s">
        <v>131</v>
      </c>
      <c r="H673" s="59" t="s">
        <v>131</v>
      </c>
      <c r="I673" s="64" t="s">
        <v>162</v>
      </c>
      <c r="J673" s="60" t="s">
        <v>131</v>
      </c>
      <c r="K673" s="320" t="s">
        <v>53</v>
      </c>
      <c r="L673" s="181">
        <f t="shared" si="396"/>
        <v>0</v>
      </c>
      <c r="M673" s="181">
        <f t="shared" si="396"/>
        <v>0</v>
      </c>
      <c r="N673" s="181">
        <f t="shared" si="396"/>
        <v>0</v>
      </c>
      <c r="O673" s="181">
        <f t="shared" si="392"/>
        <v>200000</v>
      </c>
      <c r="P673" s="181">
        <f t="shared" si="392"/>
        <v>0</v>
      </c>
      <c r="Q673" s="181">
        <f t="shared" si="392"/>
        <v>200000</v>
      </c>
      <c r="R673" s="181">
        <f t="shared" si="392"/>
        <v>200000</v>
      </c>
      <c r="S673" s="181">
        <f t="shared" si="392"/>
        <v>0</v>
      </c>
      <c r="T673" s="181">
        <f t="shared" si="392"/>
        <v>200000</v>
      </c>
    </row>
    <row r="674" spans="1:20" s="89" customFormat="1" ht="45" customHeight="1" x14ac:dyDescent="0.2">
      <c r="A674" s="177" t="s">
        <v>54</v>
      </c>
      <c r="B674" s="71" t="s">
        <v>406</v>
      </c>
      <c r="C674" s="55" t="s">
        <v>73</v>
      </c>
      <c r="D674" s="54" t="s">
        <v>72</v>
      </c>
      <c r="E674" s="93" t="s">
        <v>152</v>
      </c>
      <c r="F674" s="63" t="s">
        <v>131</v>
      </c>
      <c r="G674" s="59" t="s">
        <v>131</v>
      </c>
      <c r="H674" s="59" t="s">
        <v>131</v>
      </c>
      <c r="I674" s="64" t="s">
        <v>162</v>
      </c>
      <c r="J674" s="60" t="s">
        <v>131</v>
      </c>
      <c r="K674" s="320" t="s">
        <v>55</v>
      </c>
      <c r="L674" s="181">
        <v>0</v>
      </c>
      <c r="M674" s="181">
        <v>0</v>
      </c>
      <c r="N674" s="181">
        <v>0</v>
      </c>
      <c r="O674" s="181">
        <v>200000</v>
      </c>
      <c r="P674" s="181">
        <v>0</v>
      </c>
      <c r="Q674" s="181">
        <v>200000</v>
      </c>
      <c r="R674" s="181">
        <v>200000</v>
      </c>
      <c r="S674" s="181">
        <v>0</v>
      </c>
      <c r="T674" s="181">
        <v>200000</v>
      </c>
    </row>
    <row r="675" spans="1:20" s="89" customFormat="1" ht="45" customHeight="1" x14ac:dyDescent="0.2">
      <c r="A675" s="177" t="s">
        <v>315</v>
      </c>
      <c r="B675" s="71" t="s">
        <v>406</v>
      </c>
      <c r="C675" s="54" t="s">
        <v>73</v>
      </c>
      <c r="D675" s="54" t="s">
        <v>72</v>
      </c>
      <c r="E675" s="378" t="s">
        <v>314</v>
      </c>
      <c r="F675" s="64" t="s">
        <v>131</v>
      </c>
      <c r="G675" s="59" t="s">
        <v>131</v>
      </c>
      <c r="H675" s="59" t="s">
        <v>131</v>
      </c>
      <c r="I675" s="64" t="s">
        <v>132</v>
      </c>
      <c r="J675" s="60" t="s">
        <v>131</v>
      </c>
      <c r="K675" s="320"/>
      <c r="L675" s="181">
        <f t="shared" ref="L675:N677" si="397">L676</f>
        <v>0</v>
      </c>
      <c r="M675" s="181">
        <f t="shared" si="397"/>
        <v>0</v>
      </c>
      <c r="N675" s="181">
        <f t="shared" si="397"/>
        <v>0</v>
      </c>
      <c r="O675" s="181">
        <f t="shared" ref="O675:T677" si="398">O676</f>
        <v>480950</v>
      </c>
      <c r="P675" s="181">
        <f t="shared" si="398"/>
        <v>0</v>
      </c>
      <c r="Q675" s="181">
        <f t="shared" si="398"/>
        <v>480950</v>
      </c>
      <c r="R675" s="181">
        <f t="shared" si="398"/>
        <v>480950</v>
      </c>
      <c r="S675" s="181">
        <f t="shared" si="398"/>
        <v>0</v>
      </c>
      <c r="T675" s="181">
        <f t="shared" si="398"/>
        <v>480950</v>
      </c>
    </row>
    <row r="676" spans="1:20" s="89" customFormat="1" ht="45" customHeight="1" x14ac:dyDescent="0.2">
      <c r="A676" s="218" t="s">
        <v>317</v>
      </c>
      <c r="B676" s="71" t="s">
        <v>406</v>
      </c>
      <c r="C676" s="54" t="s">
        <v>73</v>
      </c>
      <c r="D676" s="55" t="s">
        <v>72</v>
      </c>
      <c r="E676" s="63" t="s">
        <v>314</v>
      </c>
      <c r="F676" s="63" t="s">
        <v>131</v>
      </c>
      <c r="G676" s="59" t="s">
        <v>131</v>
      </c>
      <c r="H676" s="59" t="s">
        <v>131</v>
      </c>
      <c r="I676" s="64" t="s">
        <v>316</v>
      </c>
      <c r="J676" s="60" t="s">
        <v>131</v>
      </c>
      <c r="K676" s="320"/>
      <c r="L676" s="181">
        <f t="shared" si="397"/>
        <v>0</v>
      </c>
      <c r="M676" s="181">
        <f t="shared" si="397"/>
        <v>0</v>
      </c>
      <c r="N676" s="181">
        <f t="shared" si="397"/>
        <v>0</v>
      </c>
      <c r="O676" s="181">
        <f t="shared" si="398"/>
        <v>480950</v>
      </c>
      <c r="P676" s="181">
        <f t="shared" si="398"/>
        <v>0</v>
      </c>
      <c r="Q676" s="181">
        <f t="shared" si="398"/>
        <v>480950</v>
      </c>
      <c r="R676" s="181">
        <f t="shared" si="398"/>
        <v>480950</v>
      </c>
      <c r="S676" s="181">
        <f t="shared" si="398"/>
        <v>0</v>
      </c>
      <c r="T676" s="181">
        <f t="shared" si="398"/>
        <v>480950</v>
      </c>
    </row>
    <row r="677" spans="1:20" s="89" customFormat="1" ht="45" customHeight="1" x14ac:dyDescent="0.2">
      <c r="A677" s="177" t="s">
        <v>52</v>
      </c>
      <c r="B677" s="71" t="s">
        <v>406</v>
      </c>
      <c r="C677" s="54" t="s">
        <v>73</v>
      </c>
      <c r="D677" s="55" t="s">
        <v>72</v>
      </c>
      <c r="E677" s="63" t="s">
        <v>314</v>
      </c>
      <c r="F677" s="63" t="s">
        <v>131</v>
      </c>
      <c r="G677" s="59" t="s">
        <v>131</v>
      </c>
      <c r="H677" s="59" t="s">
        <v>131</v>
      </c>
      <c r="I677" s="64" t="s">
        <v>316</v>
      </c>
      <c r="J677" s="60" t="s">
        <v>131</v>
      </c>
      <c r="K677" s="320" t="s">
        <v>53</v>
      </c>
      <c r="L677" s="181">
        <f t="shared" si="397"/>
        <v>0</v>
      </c>
      <c r="M677" s="181">
        <f t="shared" si="397"/>
        <v>0</v>
      </c>
      <c r="N677" s="181">
        <f t="shared" si="397"/>
        <v>0</v>
      </c>
      <c r="O677" s="181">
        <f t="shared" si="398"/>
        <v>480950</v>
      </c>
      <c r="P677" s="181">
        <f t="shared" si="398"/>
        <v>0</v>
      </c>
      <c r="Q677" s="181">
        <f t="shared" si="398"/>
        <v>480950</v>
      </c>
      <c r="R677" s="181">
        <f t="shared" si="398"/>
        <v>480950</v>
      </c>
      <c r="S677" s="181">
        <f t="shared" si="398"/>
        <v>0</v>
      </c>
      <c r="T677" s="181">
        <f t="shared" si="398"/>
        <v>480950</v>
      </c>
    </row>
    <row r="678" spans="1:20" s="89" customFormat="1" ht="45" customHeight="1" x14ac:dyDescent="0.2">
      <c r="A678" s="177" t="s">
        <v>54</v>
      </c>
      <c r="B678" s="71" t="s">
        <v>406</v>
      </c>
      <c r="C678" s="54" t="s">
        <v>73</v>
      </c>
      <c r="D678" s="55" t="s">
        <v>72</v>
      </c>
      <c r="E678" s="63" t="s">
        <v>314</v>
      </c>
      <c r="F678" s="63" t="s">
        <v>131</v>
      </c>
      <c r="G678" s="59" t="s">
        <v>131</v>
      </c>
      <c r="H678" s="59" t="s">
        <v>131</v>
      </c>
      <c r="I678" s="64" t="s">
        <v>316</v>
      </c>
      <c r="J678" s="60" t="s">
        <v>131</v>
      </c>
      <c r="K678" s="320" t="s">
        <v>55</v>
      </c>
      <c r="L678" s="181">
        <v>0</v>
      </c>
      <c r="M678" s="181">
        <v>0</v>
      </c>
      <c r="N678" s="181">
        <v>0</v>
      </c>
      <c r="O678" s="181">
        <v>480950</v>
      </c>
      <c r="P678" s="181">
        <v>0</v>
      </c>
      <c r="Q678" s="181">
        <v>480950</v>
      </c>
      <c r="R678" s="181">
        <v>480950</v>
      </c>
      <c r="S678" s="181">
        <v>0</v>
      </c>
      <c r="T678" s="181">
        <v>480950</v>
      </c>
    </row>
    <row r="679" spans="1:20" s="89" customFormat="1" ht="9.75" customHeight="1" x14ac:dyDescent="0.2">
      <c r="A679" s="237"/>
      <c r="B679" s="78"/>
      <c r="C679" s="108"/>
      <c r="D679" s="108"/>
      <c r="E679" s="81"/>
      <c r="F679" s="81"/>
      <c r="G679" s="81"/>
      <c r="H679" s="81"/>
      <c r="I679" s="81"/>
      <c r="J679" s="83"/>
      <c r="K679" s="259"/>
      <c r="L679" s="278"/>
      <c r="M679" s="278"/>
      <c r="N679" s="278"/>
      <c r="O679" s="278"/>
      <c r="P679" s="278"/>
      <c r="Q679" s="278"/>
      <c r="R679" s="278"/>
      <c r="S679" s="278"/>
      <c r="T679" s="278"/>
    </row>
    <row r="680" spans="1:20" s="89" customFormat="1" ht="25.5" customHeight="1" x14ac:dyDescent="0.2">
      <c r="A680" s="281" t="s">
        <v>410</v>
      </c>
      <c r="B680" s="244" t="s">
        <v>407</v>
      </c>
      <c r="C680" s="337"/>
      <c r="D680" s="337"/>
      <c r="E680" s="338"/>
      <c r="F680" s="339"/>
      <c r="G680" s="194"/>
      <c r="H680" s="194"/>
      <c r="I680" s="340"/>
      <c r="J680" s="192"/>
      <c r="K680" s="351"/>
      <c r="L680" s="321">
        <f>L681+L689+L697+L703+L709</f>
        <v>18917114.02</v>
      </c>
      <c r="M680" s="321">
        <f>M681+M689+M697+M703+M709</f>
        <v>0</v>
      </c>
      <c r="N680" s="321">
        <f>N681+N689+N697+N703+N709</f>
        <v>18917114.02</v>
      </c>
      <c r="O680" s="321">
        <f t="shared" ref="O680:R680" si="399">O681+O689+O697+O703+O709</f>
        <v>20421759.600000001</v>
      </c>
      <c r="P680" s="321">
        <f t="shared" ref="P680:Q680" si="400">P681+P689+P697+P703+P709</f>
        <v>0</v>
      </c>
      <c r="Q680" s="321">
        <f t="shared" si="400"/>
        <v>20421759.600000001</v>
      </c>
      <c r="R680" s="321">
        <f t="shared" si="399"/>
        <v>20811355.5</v>
      </c>
      <c r="S680" s="321">
        <f t="shared" ref="S680:T680" si="401">S681+S689+S697+S703+S709</f>
        <v>0</v>
      </c>
      <c r="T680" s="321">
        <f t="shared" si="401"/>
        <v>20811355.5</v>
      </c>
    </row>
    <row r="681" spans="1:20" s="89" customFormat="1" ht="25.5" customHeight="1" x14ac:dyDescent="0.2">
      <c r="A681" s="177" t="s">
        <v>84</v>
      </c>
      <c r="B681" s="70" t="s">
        <v>407</v>
      </c>
      <c r="C681" s="71" t="s">
        <v>69</v>
      </c>
      <c r="D681" s="71"/>
      <c r="E681" s="338"/>
      <c r="F681" s="339"/>
      <c r="G681" s="194"/>
      <c r="H681" s="194"/>
      <c r="I681" s="340"/>
      <c r="J681" s="192"/>
      <c r="K681" s="351"/>
      <c r="L681" s="181">
        <f>L682</f>
        <v>9708235.6199999992</v>
      </c>
      <c r="M681" s="181">
        <f>M682</f>
        <v>0</v>
      </c>
      <c r="N681" s="181">
        <f>N682</f>
        <v>9708235.6199999992</v>
      </c>
      <c r="O681" s="181">
        <f t="shared" ref="O681:Q681" si="402">O682</f>
        <v>9708235.6199999992</v>
      </c>
      <c r="P681" s="181">
        <f t="shared" si="402"/>
        <v>0</v>
      </c>
      <c r="Q681" s="181">
        <f t="shared" si="402"/>
        <v>9708235.6199999992</v>
      </c>
      <c r="R681" s="181">
        <f t="shared" ref="R681:T681" si="403">R682</f>
        <v>9708235.6199999992</v>
      </c>
      <c r="S681" s="181">
        <f t="shared" si="403"/>
        <v>0</v>
      </c>
      <c r="T681" s="181">
        <f t="shared" si="403"/>
        <v>9708235.6199999992</v>
      </c>
    </row>
    <row r="682" spans="1:20" s="89" customFormat="1" ht="55.5" customHeight="1" x14ac:dyDescent="0.2">
      <c r="A682" s="173" t="s">
        <v>421</v>
      </c>
      <c r="B682" s="70" t="s">
        <v>407</v>
      </c>
      <c r="C682" s="71" t="s">
        <v>69</v>
      </c>
      <c r="D682" s="71" t="s">
        <v>71</v>
      </c>
      <c r="E682" s="93"/>
      <c r="F682" s="63"/>
      <c r="G682" s="59"/>
      <c r="H682" s="59"/>
      <c r="I682" s="64"/>
      <c r="J682" s="60"/>
      <c r="K682" s="320"/>
      <c r="L682" s="181">
        <f t="shared" ref="L682:T683" si="404">L683</f>
        <v>9708235.6199999992</v>
      </c>
      <c r="M682" s="181">
        <f t="shared" si="404"/>
        <v>0</v>
      </c>
      <c r="N682" s="181">
        <f t="shared" si="404"/>
        <v>9708235.6199999992</v>
      </c>
      <c r="O682" s="181">
        <f t="shared" si="404"/>
        <v>9708235.6199999992</v>
      </c>
      <c r="P682" s="181">
        <f t="shared" si="404"/>
        <v>0</v>
      </c>
      <c r="Q682" s="181">
        <f t="shared" si="404"/>
        <v>9708235.6199999992</v>
      </c>
      <c r="R682" s="181">
        <f t="shared" si="404"/>
        <v>9708235.6199999992</v>
      </c>
      <c r="S682" s="181">
        <f t="shared" si="404"/>
        <v>0</v>
      </c>
      <c r="T682" s="181">
        <f t="shared" si="404"/>
        <v>9708235.6199999992</v>
      </c>
    </row>
    <row r="683" spans="1:20" s="89" customFormat="1" ht="55.5" customHeight="1" x14ac:dyDescent="0.2">
      <c r="A683" s="177" t="s">
        <v>31</v>
      </c>
      <c r="B683" s="70" t="s">
        <v>407</v>
      </c>
      <c r="C683" s="71" t="s">
        <v>69</v>
      </c>
      <c r="D683" s="71" t="s">
        <v>71</v>
      </c>
      <c r="E683" s="103" t="s">
        <v>5</v>
      </c>
      <c r="F683" s="65" t="s">
        <v>131</v>
      </c>
      <c r="G683" s="59" t="s">
        <v>131</v>
      </c>
      <c r="H683" s="59" t="s">
        <v>131</v>
      </c>
      <c r="I683" s="65" t="s">
        <v>132</v>
      </c>
      <c r="J683" s="60" t="s">
        <v>131</v>
      </c>
      <c r="K683" s="320"/>
      <c r="L683" s="181">
        <f t="shared" si="404"/>
        <v>9708235.6199999992</v>
      </c>
      <c r="M683" s="181">
        <f t="shared" si="404"/>
        <v>0</v>
      </c>
      <c r="N683" s="181">
        <f t="shared" si="404"/>
        <v>9708235.6199999992</v>
      </c>
      <c r="O683" s="181">
        <f t="shared" si="404"/>
        <v>9708235.6199999992</v>
      </c>
      <c r="P683" s="181">
        <f t="shared" si="404"/>
        <v>0</v>
      </c>
      <c r="Q683" s="181">
        <f t="shared" si="404"/>
        <v>9708235.6199999992</v>
      </c>
      <c r="R683" s="181">
        <f t="shared" si="404"/>
        <v>9708235.6199999992</v>
      </c>
      <c r="S683" s="181">
        <f t="shared" si="404"/>
        <v>0</v>
      </c>
      <c r="T683" s="181">
        <f t="shared" si="404"/>
        <v>9708235.6199999992</v>
      </c>
    </row>
    <row r="684" spans="1:20" s="89" customFormat="1" ht="54" customHeight="1" x14ac:dyDescent="0.2">
      <c r="A684" s="178" t="s">
        <v>29</v>
      </c>
      <c r="B684" s="70" t="s">
        <v>407</v>
      </c>
      <c r="C684" s="71" t="s">
        <v>69</v>
      </c>
      <c r="D684" s="71" t="s">
        <v>71</v>
      </c>
      <c r="E684" s="91" t="s">
        <v>5</v>
      </c>
      <c r="F684" s="59" t="s">
        <v>131</v>
      </c>
      <c r="G684" s="59" t="s">
        <v>131</v>
      </c>
      <c r="H684" s="59" t="s">
        <v>131</v>
      </c>
      <c r="I684" s="59" t="s">
        <v>27</v>
      </c>
      <c r="J684" s="60" t="s">
        <v>131</v>
      </c>
      <c r="K684" s="262"/>
      <c r="L684" s="181">
        <f t="shared" ref="L684:T684" si="405">L685+L687</f>
        <v>9708235.6199999992</v>
      </c>
      <c r="M684" s="181">
        <f t="shared" si="405"/>
        <v>0</v>
      </c>
      <c r="N684" s="181">
        <f t="shared" si="405"/>
        <v>9708235.6199999992</v>
      </c>
      <c r="O684" s="181">
        <f t="shared" si="405"/>
        <v>9708235.6199999992</v>
      </c>
      <c r="P684" s="181">
        <f t="shared" si="405"/>
        <v>0</v>
      </c>
      <c r="Q684" s="181">
        <f t="shared" si="405"/>
        <v>9708235.6199999992</v>
      </c>
      <c r="R684" s="181">
        <f t="shared" si="405"/>
        <v>9708235.6199999992</v>
      </c>
      <c r="S684" s="181">
        <f t="shared" si="405"/>
        <v>0</v>
      </c>
      <c r="T684" s="181">
        <f t="shared" si="405"/>
        <v>9708235.6199999992</v>
      </c>
    </row>
    <row r="685" spans="1:20" s="89" customFormat="1" ht="83.25" customHeight="1" x14ac:dyDescent="0.2">
      <c r="A685" s="177" t="s">
        <v>67</v>
      </c>
      <c r="B685" s="70" t="s">
        <v>407</v>
      </c>
      <c r="C685" s="71" t="s">
        <v>69</v>
      </c>
      <c r="D685" s="71" t="s">
        <v>71</v>
      </c>
      <c r="E685" s="91" t="s">
        <v>5</v>
      </c>
      <c r="F685" s="59" t="s">
        <v>131</v>
      </c>
      <c r="G685" s="59" t="s">
        <v>131</v>
      </c>
      <c r="H685" s="59" t="s">
        <v>131</v>
      </c>
      <c r="I685" s="59" t="s">
        <v>27</v>
      </c>
      <c r="J685" s="60" t="s">
        <v>131</v>
      </c>
      <c r="K685" s="262">
        <v>100</v>
      </c>
      <c r="L685" s="181">
        <f t="shared" ref="L685:T685" si="406">L686</f>
        <v>9608235.6199999992</v>
      </c>
      <c r="M685" s="181">
        <f t="shared" si="406"/>
        <v>0</v>
      </c>
      <c r="N685" s="181">
        <f t="shared" si="406"/>
        <v>9608235.6199999992</v>
      </c>
      <c r="O685" s="181">
        <f t="shared" si="406"/>
        <v>9608235.6199999992</v>
      </c>
      <c r="P685" s="181">
        <f t="shared" si="406"/>
        <v>0</v>
      </c>
      <c r="Q685" s="181">
        <f t="shared" si="406"/>
        <v>9608235.6199999992</v>
      </c>
      <c r="R685" s="181">
        <f t="shared" si="406"/>
        <v>9608235.6199999992</v>
      </c>
      <c r="S685" s="181">
        <f t="shared" si="406"/>
        <v>0</v>
      </c>
      <c r="T685" s="181">
        <f t="shared" si="406"/>
        <v>9608235.6199999992</v>
      </c>
    </row>
    <row r="686" spans="1:20" s="89" customFormat="1" ht="25.5" customHeight="1" x14ac:dyDescent="0.2">
      <c r="A686" s="177" t="s">
        <v>61</v>
      </c>
      <c r="B686" s="70" t="s">
        <v>407</v>
      </c>
      <c r="C686" s="71" t="s">
        <v>69</v>
      </c>
      <c r="D686" s="71" t="s">
        <v>71</v>
      </c>
      <c r="E686" s="91" t="s">
        <v>5</v>
      </c>
      <c r="F686" s="59" t="s">
        <v>131</v>
      </c>
      <c r="G686" s="59" t="s">
        <v>131</v>
      </c>
      <c r="H686" s="59" t="s">
        <v>131</v>
      </c>
      <c r="I686" s="59" t="s">
        <v>27</v>
      </c>
      <c r="J686" s="60" t="s">
        <v>131</v>
      </c>
      <c r="K686" s="262">
        <v>120</v>
      </c>
      <c r="L686" s="181">
        <v>9608235.6199999992</v>
      </c>
      <c r="M686" s="181">
        <v>0</v>
      </c>
      <c r="N686" s="181">
        <v>9608235.6199999992</v>
      </c>
      <c r="O686" s="181">
        <v>9608235.6199999992</v>
      </c>
      <c r="P686" s="181">
        <v>0</v>
      </c>
      <c r="Q686" s="181">
        <v>9608235.6199999992</v>
      </c>
      <c r="R686" s="181">
        <v>9608235.6199999992</v>
      </c>
      <c r="S686" s="181">
        <v>0</v>
      </c>
      <c r="T686" s="181">
        <v>9608235.6199999992</v>
      </c>
    </row>
    <row r="687" spans="1:20" s="89" customFormat="1" ht="25.5" customHeight="1" x14ac:dyDescent="0.2">
      <c r="A687" s="177" t="s">
        <v>52</v>
      </c>
      <c r="B687" s="70" t="s">
        <v>407</v>
      </c>
      <c r="C687" s="71" t="s">
        <v>69</v>
      </c>
      <c r="D687" s="71" t="s">
        <v>71</v>
      </c>
      <c r="E687" s="91" t="s">
        <v>5</v>
      </c>
      <c r="F687" s="59" t="s">
        <v>131</v>
      </c>
      <c r="G687" s="59" t="s">
        <v>131</v>
      </c>
      <c r="H687" s="59" t="s">
        <v>131</v>
      </c>
      <c r="I687" s="59" t="s">
        <v>27</v>
      </c>
      <c r="J687" s="60" t="s">
        <v>131</v>
      </c>
      <c r="K687" s="262">
        <v>200</v>
      </c>
      <c r="L687" s="181">
        <f t="shared" ref="L687:T687" si="407">L688</f>
        <v>100000</v>
      </c>
      <c r="M687" s="181">
        <f t="shared" si="407"/>
        <v>0</v>
      </c>
      <c r="N687" s="181">
        <f t="shared" si="407"/>
        <v>100000</v>
      </c>
      <c r="O687" s="181">
        <f t="shared" si="407"/>
        <v>100000</v>
      </c>
      <c r="P687" s="181">
        <f t="shared" si="407"/>
        <v>0</v>
      </c>
      <c r="Q687" s="181">
        <f t="shared" si="407"/>
        <v>100000</v>
      </c>
      <c r="R687" s="181">
        <f t="shared" si="407"/>
        <v>100000</v>
      </c>
      <c r="S687" s="181">
        <f t="shared" si="407"/>
        <v>0</v>
      </c>
      <c r="T687" s="181">
        <f t="shared" si="407"/>
        <v>100000</v>
      </c>
    </row>
    <row r="688" spans="1:20" s="89" customFormat="1" ht="52.5" customHeight="1" x14ac:dyDescent="0.2">
      <c r="A688" s="177" t="s">
        <v>54</v>
      </c>
      <c r="B688" s="70" t="s">
        <v>407</v>
      </c>
      <c r="C688" s="71" t="s">
        <v>69</v>
      </c>
      <c r="D688" s="71" t="s">
        <v>71</v>
      </c>
      <c r="E688" s="91" t="s">
        <v>5</v>
      </c>
      <c r="F688" s="59" t="s">
        <v>131</v>
      </c>
      <c r="G688" s="59" t="s">
        <v>131</v>
      </c>
      <c r="H688" s="59" t="s">
        <v>131</v>
      </c>
      <c r="I688" s="59" t="s">
        <v>27</v>
      </c>
      <c r="J688" s="60" t="s">
        <v>131</v>
      </c>
      <c r="K688" s="262">
        <v>240</v>
      </c>
      <c r="L688" s="181">
        <v>100000</v>
      </c>
      <c r="M688" s="181">
        <v>0</v>
      </c>
      <c r="N688" s="181">
        <v>100000</v>
      </c>
      <c r="O688" s="181">
        <v>100000</v>
      </c>
      <c r="P688" s="181">
        <v>0</v>
      </c>
      <c r="Q688" s="181">
        <v>100000</v>
      </c>
      <c r="R688" s="181">
        <v>100000</v>
      </c>
      <c r="S688" s="181">
        <v>0</v>
      </c>
      <c r="T688" s="181">
        <v>100000</v>
      </c>
    </row>
    <row r="689" spans="1:20" s="89" customFormat="1" ht="25.5" customHeight="1" x14ac:dyDescent="0.2">
      <c r="A689" s="173" t="s">
        <v>269</v>
      </c>
      <c r="B689" s="70" t="s">
        <v>407</v>
      </c>
      <c r="C689" s="54" t="s">
        <v>76</v>
      </c>
      <c r="D689" s="55"/>
      <c r="E689" s="56"/>
      <c r="F689" s="56"/>
      <c r="G689" s="59"/>
      <c r="H689" s="59"/>
      <c r="I689" s="56"/>
      <c r="J689" s="69"/>
      <c r="K689" s="349"/>
      <c r="L689" s="209">
        <f t="shared" ref="L689:T693" si="408">L690</f>
        <v>620078.39999999991</v>
      </c>
      <c r="M689" s="209">
        <f t="shared" si="408"/>
        <v>0</v>
      </c>
      <c r="N689" s="209">
        <f t="shared" si="408"/>
        <v>620078.39999999991</v>
      </c>
      <c r="O689" s="209">
        <f t="shared" si="408"/>
        <v>680723.98</v>
      </c>
      <c r="P689" s="209">
        <f t="shared" si="408"/>
        <v>0</v>
      </c>
      <c r="Q689" s="209">
        <f t="shared" si="408"/>
        <v>680723.98</v>
      </c>
      <c r="R689" s="209">
        <f t="shared" si="408"/>
        <v>707919.88</v>
      </c>
      <c r="S689" s="209">
        <f t="shared" si="408"/>
        <v>0</v>
      </c>
      <c r="T689" s="209">
        <f t="shared" si="408"/>
        <v>707919.88</v>
      </c>
    </row>
    <row r="690" spans="1:20" s="89" customFormat="1" ht="25.5" customHeight="1" x14ac:dyDescent="0.2">
      <c r="A690" s="218" t="s">
        <v>270</v>
      </c>
      <c r="B690" s="70" t="s">
        <v>407</v>
      </c>
      <c r="C690" s="54" t="s">
        <v>76</v>
      </c>
      <c r="D690" s="55" t="s">
        <v>72</v>
      </c>
      <c r="E690" s="56"/>
      <c r="F690" s="56"/>
      <c r="G690" s="59"/>
      <c r="H690" s="59"/>
      <c r="I690" s="56"/>
      <c r="J690" s="69"/>
      <c r="K690" s="349"/>
      <c r="L690" s="209">
        <f t="shared" si="408"/>
        <v>620078.39999999991</v>
      </c>
      <c r="M690" s="209">
        <f t="shared" si="408"/>
        <v>0</v>
      </c>
      <c r="N690" s="209">
        <f t="shared" si="408"/>
        <v>620078.39999999991</v>
      </c>
      <c r="O690" s="209">
        <f t="shared" si="408"/>
        <v>680723.98</v>
      </c>
      <c r="P690" s="209">
        <f t="shared" si="408"/>
        <v>0</v>
      </c>
      <c r="Q690" s="209">
        <f t="shared" si="408"/>
        <v>680723.98</v>
      </c>
      <c r="R690" s="209">
        <f t="shared" si="408"/>
        <v>707919.88</v>
      </c>
      <c r="S690" s="209">
        <f t="shared" si="408"/>
        <v>0</v>
      </c>
      <c r="T690" s="209">
        <f t="shared" si="408"/>
        <v>707919.88</v>
      </c>
    </row>
    <row r="691" spans="1:20" s="89" customFormat="1" ht="25.5" customHeight="1" x14ac:dyDescent="0.2">
      <c r="A691" s="177" t="s">
        <v>293</v>
      </c>
      <c r="B691" s="70" t="s">
        <v>407</v>
      </c>
      <c r="C691" s="54" t="s">
        <v>76</v>
      </c>
      <c r="D691" s="55" t="s">
        <v>72</v>
      </c>
      <c r="E691" s="59" t="s">
        <v>294</v>
      </c>
      <c r="F691" s="59" t="s">
        <v>131</v>
      </c>
      <c r="G691" s="59" t="s">
        <v>131</v>
      </c>
      <c r="H691" s="59" t="s">
        <v>131</v>
      </c>
      <c r="I691" s="59" t="s">
        <v>132</v>
      </c>
      <c r="J691" s="60" t="s">
        <v>131</v>
      </c>
      <c r="K691" s="262"/>
      <c r="L691" s="181">
        <f t="shared" si="408"/>
        <v>620078.39999999991</v>
      </c>
      <c r="M691" s="181">
        <f t="shared" si="408"/>
        <v>0</v>
      </c>
      <c r="N691" s="181">
        <f t="shared" si="408"/>
        <v>620078.39999999991</v>
      </c>
      <c r="O691" s="181">
        <f t="shared" si="408"/>
        <v>680723.98</v>
      </c>
      <c r="P691" s="181">
        <f>P692</f>
        <v>0</v>
      </c>
      <c r="Q691" s="181">
        <f t="shared" si="408"/>
        <v>680723.98</v>
      </c>
      <c r="R691" s="181">
        <f t="shared" si="408"/>
        <v>707919.88</v>
      </c>
      <c r="S691" s="181">
        <f t="shared" si="408"/>
        <v>0</v>
      </c>
      <c r="T691" s="181">
        <f t="shared" si="408"/>
        <v>707919.88</v>
      </c>
    </row>
    <row r="692" spans="1:20" s="89" customFormat="1" ht="56.25" customHeight="1" x14ac:dyDescent="0.2">
      <c r="A692" s="177" t="s">
        <v>272</v>
      </c>
      <c r="B692" s="70" t="s">
        <v>407</v>
      </c>
      <c r="C692" s="54" t="s">
        <v>76</v>
      </c>
      <c r="D692" s="55" t="s">
        <v>72</v>
      </c>
      <c r="E692" s="59" t="s">
        <v>294</v>
      </c>
      <c r="F692" s="59" t="s">
        <v>131</v>
      </c>
      <c r="G692" s="59" t="s">
        <v>131</v>
      </c>
      <c r="H692" s="59" t="s">
        <v>131</v>
      </c>
      <c r="I692" s="59" t="s">
        <v>271</v>
      </c>
      <c r="J692" s="60" t="s">
        <v>133</v>
      </c>
      <c r="K692" s="262"/>
      <c r="L692" s="181">
        <f t="shared" ref="L692:T692" si="409">L693+L695</f>
        <v>620078.39999999991</v>
      </c>
      <c r="M692" s="181">
        <f t="shared" si="409"/>
        <v>0</v>
      </c>
      <c r="N692" s="181">
        <f t="shared" si="409"/>
        <v>620078.39999999991</v>
      </c>
      <c r="O692" s="181">
        <f t="shared" si="409"/>
        <v>680723.98</v>
      </c>
      <c r="P692" s="181">
        <f t="shared" si="409"/>
        <v>0</v>
      </c>
      <c r="Q692" s="181">
        <f t="shared" si="409"/>
        <v>680723.98</v>
      </c>
      <c r="R692" s="181">
        <f t="shared" si="409"/>
        <v>707919.88</v>
      </c>
      <c r="S692" s="181">
        <f t="shared" si="409"/>
        <v>0</v>
      </c>
      <c r="T692" s="181">
        <f t="shared" si="409"/>
        <v>707919.88</v>
      </c>
    </row>
    <row r="693" spans="1:20" s="89" customFormat="1" ht="70.5" customHeight="1" x14ac:dyDescent="0.2">
      <c r="A693" s="177" t="s">
        <v>67</v>
      </c>
      <c r="B693" s="70" t="s">
        <v>407</v>
      </c>
      <c r="C693" s="54" t="s">
        <v>76</v>
      </c>
      <c r="D693" s="55" t="s">
        <v>72</v>
      </c>
      <c r="E693" s="59" t="s">
        <v>294</v>
      </c>
      <c r="F693" s="59" t="s">
        <v>131</v>
      </c>
      <c r="G693" s="59" t="s">
        <v>131</v>
      </c>
      <c r="H693" s="59" t="s">
        <v>131</v>
      </c>
      <c r="I693" s="59" t="s">
        <v>271</v>
      </c>
      <c r="J693" s="60" t="s">
        <v>133</v>
      </c>
      <c r="K693" s="262" t="s">
        <v>60</v>
      </c>
      <c r="L693" s="181">
        <f t="shared" ref="L693:N693" si="410">L694</f>
        <v>530100.31999999995</v>
      </c>
      <c r="M693" s="181">
        <f t="shared" si="410"/>
        <v>0</v>
      </c>
      <c r="N693" s="181">
        <f t="shared" si="410"/>
        <v>530100.31999999995</v>
      </c>
      <c r="O693" s="181">
        <f t="shared" si="408"/>
        <v>545845.88</v>
      </c>
      <c r="P693" s="181">
        <f t="shared" si="408"/>
        <v>0</v>
      </c>
      <c r="Q693" s="181">
        <f t="shared" si="408"/>
        <v>545845.88</v>
      </c>
      <c r="R693" s="181">
        <f t="shared" si="408"/>
        <v>573356.51</v>
      </c>
      <c r="S693" s="181">
        <f t="shared" si="408"/>
        <v>0</v>
      </c>
      <c r="T693" s="181">
        <f t="shared" si="408"/>
        <v>573356.51</v>
      </c>
    </row>
    <row r="694" spans="1:20" s="89" customFormat="1" ht="25.5" customHeight="1" x14ac:dyDescent="0.2">
      <c r="A694" s="177" t="s">
        <v>61</v>
      </c>
      <c r="B694" s="70" t="s">
        <v>407</v>
      </c>
      <c r="C694" s="54" t="s">
        <v>76</v>
      </c>
      <c r="D694" s="55" t="s">
        <v>72</v>
      </c>
      <c r="E694" s="59" t="s">
        <v>294</v>
      </c>
      <c r="F694" s="59" t="s">
        <v>131</v>
      </c>
      <c r="G694" s="59" t="s">
        <v>131</v>
      </c>
      <c r="H694" s="59" t="s">
        <v>131</v>
      </c>
      <c r="I694" s="59" t="s">
        <v>271</v>
      </c>
      <c r="J694" s="60" t="s">
        <v>133</v>
      </c>
      <c r="K694" s="262" t="s">
        <v>166</v>
      </c>
      <c r="L694" s="181">
        <v>530100.31999999995</v>
      </c>
      <c r="M694" s="181">
        <v>0</v>
      </c>
      <c r="N694" s="181">
        <v>530100.31999999995</v>
      </c>
      <c r="O694" s="181">
        <v>545845.88</v>
      </c>
      <c r="P694" s="181">
        <v>0</v>
      </c>
      <c r="Q694" s="181">
        <v>545845.88</v>
      </c>
      <c r="R694" s="181">
        <v>573356.51</v>
      </c>
      <c r="S694" s="181">
        <v>0</v>
      </c>
      <c r="T694" s="181">
        <v>573356.51</v>
      </c>
    </row>
    <row r="695" spans="1:20" s="89" customFormat="1" ht="36" customHeight="1" x14ac:dyDescent="0.2">
      <c r="A695" s="177" t="s">
        <v>52</v>
      </c>
      <c r="B695" s="70" t="s">
        <v>407</v>
      </c>
      <c r="C695" s="54" t="s">
        <v>76</v>
      </c>
      <c r="D695" s="55" t="s">
        <v>72</v>
      </c>
      <c r="E695" s="59" t="s">
        <v>294</v>
      </c>
      <c r="F695" s="59" t="s">
        <v>131</v>
      </c>
      <c r="G695" s="59" t="s">
        <v>131</v>
      </c>
      <c r="H695" s="59" t="s">
        <v>131</v>
      </c>
      <c r="I695" s="59" t="s">
        <v>271</v>
      </c>
      <c r="J695" s="60" t="s">
        <v>133</v>
      </c>
      <c r="K695" s="262" t="s">
        <v>53</v>
      </c>
      <c r="L695" s="181">
        <f t="shared" ref="L695:N695" si="411">L696</f>
        <v>89978.08</v>
      </c>
      <c r="M695" s="181">
        <f t="shared" si="411"/>
        <v>0</v>
      </c>
      <c r="N695" s="181">
        <f t="shared" si="411"/>
        <v>89978.08</v>
      </c>
      <c r="O695" s="181">
        <f t="shared" ref="O695:T695" si="412">O696</f>
        <v>134878.1</v>
      </c>
      <c r="P695" s="181">
        <f t="shared" si="412"/>
        <v>0</v>
      </c>
      <c r="Q695" s="181">
        <f t="shared" si="412"/>
        <v>134878.1</v>
      </c>
      <c r="R695" s="181">
        <f t="shared" si="412"/>
        <v>134563.37</v>
      </c>
      <c r="S695" s="181">
        <f t="shared" si="412"/>
        <v>0</v>
      </c>
      <c r="T695" s="181">
        <f t="shared" si="412"/>
        <v>134563.37</v>
      </c>
    </row>
    <row r="696" spans="1:20" s="89" customFormat="1" ht="41.25" customHeight="1" x14ac:dyDescent="0.2">
      <c r="A696" s="177" t="s">
        <v>54</v>
      </c>
      <c r="B696" s="71" t="s">
        <v>407</v>
      </c>
      <c r="C696" s="55" t="s">
        <v>76</v>
      </c>
      <c r="D696" s="55" t="s">
        <v>72</v>
      </c>
      <c r="E696" s="59" t="s">
        <v>294</v>
      </c>
      <c r="F696" s="59" t="s">
        <v>131</v>
      </c>
      <c r="G696" s="59" t="s">
        <v>131</v>
      </c>
      <c r="H696" s="59" t="s">
        <v>131</v>
      </c>
      <c r="I696" s="59" t="s">
        <v>271</v>
      </c>
      <c r="J696" s="60" t="s">
        <v>133</v>
      </c>
      <c r="K696" s="262" t="s">
        <v>55</v>
      </c>
      <c r="L696" s="181">
        <v>89978.08</v>
      </c>
      <c r="M696" s="181">
        <v>0</v>
      </c>
      <c r="N696" s="181">
        <f>M696+L696</f>
        <v>89978.08</v>
      </c>
      <c r="O696" s="181">
        <v>134878.1</v>
      </c>
      <c r="P696" s="181">
        <v>0</v>
      </c>
      <c r="Q696" s="181">
        <f>P696+O696</f>
        <v>134878.1</v>
      </c>
      <c r="R696" s="181">
        <v>134563.37</v>
      </c>
      <c r="S696" s="181">
        <v>0</v>
      </c>
      <c r="T696" s="181">
        <f>S696+R696</f>
        <v>134563.37</v>
      </c>
    </row>
    <row r="697" spans="1:20" s="89" customFormat="1" ht="26.25" customHeight="1" x14ac:dyDescent="0.2">
      <c r="A697" s="177" t="s">
        <v>85</v>
      </c>
      <c r="B697" s="71" t="s">
        <v>407</v>
      </c>
      <c r="C697" s="71" t="s">
        <v>72</v>
      </c>
      <c r="D697" s="71"/>
      <c r="E697" s="91"/>
      <c r="F697" s="59"/>
      <c r="G697" s="59"/>
      <c r="H697" s="59"/>
      <c r="I697" s="59"/>
      <c r="J697" s="60"/>
      <c r="K697" s="262"/>
      <c r="L697" s="181">
        <f t="shared" ref="L697:N699" si="413">L698</f>
        <v>202300</v>
      </c>
      <c r="M697" s="181">
        <f t="shared" si="413"/>
        <v>0</v>
      </c>
      <c r="N697" s="181">
        <f t="shared" si="413"/>
        <v>202300</v>
      </c>
      <c r="O697" s="181">
        <f t="shared" ref="L697:T700" si="414">O698</f>
        <v>202300</v>
      </c>
      <c r="P697" s="181">
        <f t="shared" si="414"/>
        <v>0</v>
      </c>
      <c r="Q697" s="181">
        <f t="shared" si="414"/>
        <v>202300</v>
      </c>
      <c r="R697" s="181">
        <f t="shared" si="414"/>
        <v>202300</v>
      </c>
      <c r="S697" s="181">
        <f t="shared" si="414"/>
        <v>0</v>
      </c>
      <c r="T697" s="181">
        <f t="shared" si="414"/>
        <v>202300</v>
      </c>
    </row>
    <row r="698" spans="1:20" s="89" customFormat="1" ht="30" customHeight="1" x14ac:dyDescent="0.2">
      <c r="A698" s="173" t="s">
        <v>220</v>
      </c>
      <c r="B698" s="71" t="s">
        <v>407</v>
      </c>
      <c r="C698" s="71" t="s">
        <v>72</v>
      </c>
      <c r="D698" s="71" t="s">
        <v>88</v>
      </c>
      <c r="E698" s="91"/>
      <c r="F698" s="59"/>
      <c r="G698" s="59"/>
      <c r="H698" s="59"/>
      <c r="I698" s="59"/>
      <c r="J698" s="60"/>
      <c r="K698" s="262"/>
      <c r="L698" s="181">
        <f t="shared" si="413"/>
        <v>202300</v>
      </c>
      <c r="M698" s="181">
        <f t="shared" si="413"/>
        <v>0</v>
      </c>
      <c r="N698" s="181">
        <f t="shared" si="413"/>
        <v>202300</v>
      </c>
      <c r="O698" s="181">
        <f t="shared" si="414"/>
        <v>202300</v>
      </c>
      <c r="P698" s="181">
        <f t="shared" si="414"/>
        <v>0</v>
      </c>
      <c r="Q698" s="181">
        <f t="shared" si="414"/>
        <v>202300</v>
      </c>
      <c r="R698" s="181">
        <f t="shared" si="414"/>
        <v>202300</v>
      </c>
      <c r="S698" s="181">
        <f t="shared" si="414"/>
        <v>0</v>
      </c>
      <c r="T698" s="181">
        <f t="shared" si="414"/>
        <v>202300</v>
      </c>
    </row>
    <row r="699" spans="1:20" s="89" customFormat="1" ht="72.75" customHeight="1" x14ac:dyDescent="0.2">
      <c r="A699" s="177" t="s">
        <v>328</v>
      </c>
      <c r="B699" s="71" t="s">
        <v>407</v>
      </c>
      <c r="C699" s="71" t="s">
        <v>72</v>
      </c>
      <c r="D699" s="71" t="s">
        <v>88</v>
      </c>
      <c r="E699" s="91" t="s">
        <v>241</v>
      </c>
      <c r="F699" s="59" t="s">
        <v>131</v>
      </c>
      <c r="G699" s="59" t="s">
        <v>131</v>
      </c>
      <c r="H699" s="59" t="s">
        <v>131</v>
      </c>
      <c r="I699" s="59" t="s">
        <v>132</v>
      </c>
      <c r="J699" s="60" t="s">
        <v>131</v>
      </c>
      <c r="K699" s="262"/>
      <c r="L699" s="181">
        <f t="shared" si="413"/>
        <v>202300</v>
      </c>
      <c r="M699" s="181">
        <f t="shared" si="413"/>
        <v>0</v>
      </c>
      <c r="N699" s="181">
        <f t="shared" si="413"/>
        <v>202300</v>
      </c>
      <c r="O699" s="181">
        <f t="shared" si="414"/>
        <v>202300</v>
      </c>
      <c r="P699" s="181">
        <f t="shared" si="414"/>
        <v>0</v>
      </c>
      <c r="Q699" s="181">
        <f t="shared" si="414"/>
        <v>202300</v>
      </c>
      <c r="R699" s="181">
        <f t="shared" si="414"/>
        <v>202300</v>
      </c>
      <c r="S699" s="181">
        <f t="shared" si="414"/>
        <v>0</v>
      </c>
      <c r="T699" s="181">
        <f t="shared" si="414"/>
        <v>202300</v>
      </c>
    </row>
    <row r="700" spans="1:20" s="89" customFormat="1" ht="41.25" customHeight="1" x14ac:dyDescent="0.2">
      <c r="A700" s="177" t="s">
        <v>242</v>
      </c>
      <c r="B700" s="71" t="s">
        <v>407</v>
      </c>
      <c r="C700" s="71" t="s">
        <v>72</v>
      </c>
      <c r="D700" s="71" t="s">
        <v>88</v>
      </c>
      <c r="E700" s="91" t="s">
        <v>241</v>
      </c>
      <c r="F700" s="59" t="s">
        <v>131</v>
      </c>
      <c r="G700" s="59" t="s">
        <v>131</v>
      </c>
      <c r="H700" s="59" t="s">
        <v>131</v>
      </c>
      <c r="I700" s="59" t="s">
        <v>191</v>
      </c>
      <c r="J700" s="60" t="s">
        <v>131</v>
      </c>
      <c r="K700" s="262"/>
      <c r="L700" s="181">
        <f t="shared" si="414"/>
        <v>202300</v>
      </c>
      <c r="M700" s="181">
        <f t="shared" si="414"/>
        <v>0</v>
      </c>
      <c r="N700" s="181">
        <f t="shared" si="414"/>
        <v>202300</v>
      </c>
      <c r="O700" s="181">
        <f t="shared" si="414"/>
        <v>202300</v>
      </c>
      <c r="P700" s="181">
        <f t="shared" si="414"/>
        <v>0</v>
      </c>
      <c r="Q700" s="181">
        <f t="shared" si="414"/>
        <v>202300</v>
      </c>
      <c r="R700" s="181">
        <f t="shared" si="414"/>
        <v>202300</v>
      </c>
      <c r="S700" s="181">
        <f t="shared" si="414"/>
        <v>0</v>
      </c>
      <c r="T700" s="181">
        <f t="shared" si="414"/>
        <v>202300</v>
      </c>
    </row>
    <row r="701" spans="1:20" s="89" customFormat="1" ht="41.25" customHeight="1" x14ac:dyDescent="0.2">
      <c r="A701" s="177" t="s">
        <v>52</v>
      </c>
      <c r="B701" s="71" t="s">
        <v>407</v>
      </c>
      <c r="C701" s="71" t="s">
        <v>72</v>
      </c>
      <c r="D701" s="71" t="s">
        <v>88</v>
      </c>
      <c r="E701" s="91" t="s">
        <v>241</v>
      </c>
      <c r="F701" s="59" t="s">
        <v>131</v>
      </c>
      <c r="G701" s="59" t="s">
        <v>131</v>
      </c>
      <c r="H701" s="59" t="s">
        <v>131</v>
      </c>
      <c r="I701" s="59" t="s">
        <v>191</v>
      </c>
      <c r="J701" s="60" t="s">
        <v>131</v>
      </c>
      <c r="K701" s="262" t="s">
        <v>53</v>
      </c>
      <c r="L701" s="181">
        <f t="shared" ref="L701:T701" si="415">L702</f>
        <v>202300</v>
      </c>
      <c r="M701" s="181">
        <f t="shared" si="415"/>
        <v>0</v>
      </c>
      <c r="N701" s="181">
        <f t="shared" si="415"/>
        <v>202300</v>
      </c>
      <c r="O701" s="181">
        <f t="shared" si="415"/>
        <v>202300</v>
      </c>
      <c r="P701" s="181">
        <f t="shared" si="415"/>
        <v>0</v>
      </c>
      <c r="Q701" s="181">
        <f t="shared" si="415"/>
        <v>202300</v>
      </c>
      <c r="R701" s="181">
        <f t="shared" si="415"/>
        <v>202300</v>
      </c>
      <c r="S701" s="181">
        <f t="shared" si="415"/>
        <v>0</v>
      </c>
      <c r="T701" s="181">
        <f t="shared" si="415"/>
        <v>202300</v>
      </c>
    </row>
    <row r="702" spans="1:20" s="89" customFormat="1" ht="41.25" customHeight="1" x14ac:dyDescent="0.2">
      <c r="A702" s="177" t="s">
        <v>54</v>
      </c>
      <c r="B702" s="71" t="s">
        <v>407</v>
      </c>
      <c r="C702" s="71" t="s">
        <v>72</v>
      </c>
      <c r="D702" s="71" t="s">
        <v>88</v>
      </c>
      <c r="E702" s="91" t="s">
        <v>241</v>
      </c>
      <c r="F702" s="59" t="s">
        <v>131</v>
      </c>
      <c r="G702" s="59" t="s">
        <v>131</v>
      </c>
      <c r="H702" s="59" t="s">
        <v>131</v>
      </c>
      <c r="I702" s="59" t="s">
        <v>191</v>
      </c>
      <c r="J702" s="60" t="s">
        <v>131</v>
      </c>
      <c r="K702" s="262" t="s">
        <v>55</v>
      </c>
      <c r="L702" s="175">
        <v>202300</v>
      </c>
      <c r="M702" s="175">
        <v>0</v>
      </c>
      <c r="N702" s="175">
        <v>202300</v>
      </c>
      <c r="O702" s="175">
        <v>202300</v>
      </c>
      <c r="P702" s="175">
        <v>0</v>
      </c>
      <c r="Q702" s="175">
        <v>202300</v>
      </c>
      <c r="R702" s="175">
        <v>202300</v>
      </c>
      <c r="S702" s="175">
        <v>0</v>
      </c>
      <c r="T702" s="175">
        <v>202300</v>
      </c>
    </row>
    <row r="703" spans="1:20" s="89" customFormat="1" ht="22.5" customHeight="1" x14ac:dyDescent="0.2">
      <c r="A703" s="173" t="s">
        <v>87</v>
      </c>
      <c r="B703" s="71" t="s">
        <v>407</v>
      </c>
      <c r="C703" s="55" t="s">
        <v>71</v>
      </c>
      <c r="D703" s="55"/>
      <c r="E703" s="91"/>
      <c r="F703" s="59"/>
      <c r="G703" s="59"/>
      <c r="H703" s="59"/>
      <c r="I703" s="59"/>
      <c r="J703" s="60"/>
      <c r="K703" s="262"/>
      <c r="L703" s="175">
        <f>L704</f>
        <v>8386500</v>
      </c>
      <c r="M703" s="175">
        <f>M704</f>
        <v>0</v>
      </c>
      <c r="N703" s="175">
        <f>N704</f>
        <v>8386500</v>
      </c>
      <c r="O703" s="175">
        <f t="shared" ref="L703:T706" si="416">O704</f>
        <v>9058800</v>
      </c>
      <c r="P703" s="175">
        <f t="shared" si="416"/>
        <v>0</v>
      </c>
      <c r="Q703" s="175">
        <f t="shared" si="416"/>
        <v>9058800</v>
      </c>
      <c r="R703" s="175">
        <f t="shared" si="416"/>
        <v>9421200</v>
      </c>
      <c r="S703" s="175">
        <f t="shared" si="416"/>
        <v>0</v>
      </c>
      <c r="T703" s="175">
        <f t="shared" si="416"/>
        <v>9421200</v>
      </c>
    </row>
    <row r="704" spans="1:20" s="89" customFormat="1" ht="28.5" customHeight="1" x14ac:dyDescent="0.2">
      <c r="A704" s="173" t="s">
        <v>118</v>
      </c>
      <c r="B704" s="71" t="s">
        <v>407</v>
      </c>
      <c r="C704" s="55" t="s">
        <v>71</v>
      </c>
      <c r="D704" s="55" t="s">
        <v>86</v>
      </c>
      <c r="E704" s="54"/>
      <c r="F704" s="56"/>
      <c r="G704" s="59"/>
      <c r="H704" s="59"/>
      <c r="I704" s="56"/>
      <c r="J704" s="69"/>
      <c r="K704" s="349"/>
      <c r="L704" s="175">
        <f t="shared" si="416"/>
        <v>8386500</v>
      </c>
      <c r="M704" s="175">
        <f t="shared" si="416"/>
        <v>0</v>
      </c>
      <c r="N704" s="175">
        <f t="shared" si="416"/>
        <v>8386500</v>
      </c>
      <c r="O704" s="175">
        <f t="shared" si="416"/>
        <v>9058800</v>
      </c>
      <c r="P704" s="175">
        <f t="shared" si="416"/>
        <v>0</v>
      </c>
      <c r="Q704" s="175">
        <f t="shared" si="416"/>
        <v>9058800</v>
      </c>
      <c r="R704" s="175">
        <f t="shared" si="416"/>
        <v>9421200</v>
      </c>
      <c r="S704" s="175">
        <f t="shared" si="416"/>
        <v>0</v>
      </c>
      <c r="T704" s="175">
        <f t="shared" si="416"/>
        <v>9421200</v>
      </c>
    </row>
    <row r="705" spans="1:20" s="89" customFormat="1" ht="91.5" customHeight="1" x14ac:dyDescent="0.2">
      <c r="A705" s="177" t="s">
        <v>339</v>
      </c>
      <c r="B705" s="71" t="s">
        <v>407</v>
      </c>
      <c r="C705" s="55" t="s">
        <v>71</v>
      </c>
      <c r="D705" s="55" t="s">
        <v>86</v>
      </c>
      <c r="E705" s="92" t="s">
        <v>95</v>
      </c>
      <c r="F705" s="74" t="s">
        <v>131</v>
      </c>
      <c r="G705" s="59" t="s">
        <v>131</v>
      </c>
      <c r="H705" s="59" t="s">
        <v>131</v>
      </c>
      <c r="I705" s="74" t="s">
        <v>132</v>
      </c>
      <c r="J705" s="60" t="s">
        <v>131</v>
      </c>
      <c r="K705" s="247"/>
      <c r="L705" s="175">
        <f t="shared" si="416"/>
        <v>8386500</v>
      </c>
      <c r="M705" s="175">
        <f t="shared" si="416"/>
        <v>0</v>
      </c>
      <c r="N705" s="175">
        <f t="shared" si="416"/>
        <v>8386500</v>
      </c>
      <c r="O705" s="175">
        <f t="shared" si="416"/>
        <v>9058800</v>
      </c>
      <c r="P705" s="175">
        <f t="shared" si="416"/>
        <v>0</v>
      </c>
      <c r="Q705" s="175">
        <f t="shared" si="416"/>
        <v>9058800</v>
      </c>
      <c r="R705" s="175">
        <f t="shared" si="416"/>
        <v>9421200</v>
      </c>
      <c r="S705" s="175">
        <f t="shared" si="416"/>
        <v>0</v>
      </c>
      <c r="T705" s="175">
        <f t="shared" si="416"/>
        <v>9421200</v>
      </c>
    </row>
    <row r="706" spans="1:20" s="89" customFormat="1" ht="87.75" customHeight="1" x14ac:dyDescent="0.2">
      <c r="A706" s="177" t="s">
        <v>199</v>
      </c>
      <c r="B706" s="71" t="s">
        <v>407</v>
      </c>
      <c r="C706" s="54" t="s">
        <v>71</v>
      </c>
      <c r="D706" s="55" t="s">
        <v>86</v>
      </c>
      <c r="E706" s="59" t="s">
        <v>95</v>
      </c>
      <c r="F706" s="59" t="s">
        <v>131</v>
      </c>
      <c r="G706" s="59" t="s">
        <v>131</v>
      </c>
      <c r="H706" s="59" t="s">
        <v>131</v>
      </c>
      <c r="I706" s="59" t="s">
        <v>198</v>
      </c>
      <c r="J706" s="60" t="s">
        <v>195</v>
      </c>
      <c r="K706" s="262"/>
      <c r="L706" s="188">
        <f>L707</f>
        <v>8386500</v>
      </c>
      <c r="M706" s="188">
        <f>M707</f>
        <v>0</v>
      </c>
      <c r="N706" s="188">
        <f>N707</f>
        <v>8386500</v>
      </c>
      <c r="O706" s="188">
        <f t="shared" si="416"/>
        <v>9058800</v>
      </c>
      <c r="P706" s="188">
        <f t="shared" si="416"/>
        <v>0</v>
      </c>
      <c r="Q706" s="188">
        <f t="shared" si="416"/>
        <v>9058800</v>
      </c>
      <c r="R706" s="188">
        <f t="shared" si="416"/>
        <v>9421200</v>
      </c>
      <c r="S706" s="188">
        <f t="shared" si="416"/>
        <v>0</v>
      </c>
      <c r="T706" s="188">
        <f t="shared" si="416"/>
        <v>9421200</v>
      </c>
    </row>
    <row r="707" spans="1:20" s="89" customFormat="1" ht="41.25" customHeight="1" x14ac:dyDescent="0.2">
      <c r="A707" s="177" t="s">
        <v>52</v>
      </c>
      <c r="B707" s="71" t="s">
        <v>407</v>
      </c>
      <c r="C707" s="54" t="s">
        <v>71</v>
      </c>
      <c r="D707" s="55" t="s">
        <v>86</v>
      </c>
      <c r="E707" s="59" t="s">
        <v>95</v>
      </c>
      <c r="F707" s="59" t="s">
        <v>131</v>
      </c>
      <c r="G707" s="59" t="s">
        <v>131</v>
      </c>
      <c r="H707" s="59" t="s">
        <v>131</v>
      </c>
      <c r="I707" s="59" t="s">
        <v>198</v>
      </c>
      <c r="J707" s="60" t="s">
        <v>195</v>
      </c>
      <c r="K707" s="262" t="s">
        <v>53</v>
      </c>
      <c r="L707" s="188">
        <f t="shared" ref="L707:T707" si="417">L708</f>
        <v>8386500</v>
      </c>
      <c r="M707" s="188">
        <f t="shared" si="417"/>
        <v>0</v>
      </c>
      <c r="N707" s="188">
        <f t="shared" si="417"/>
        <v>8386500</v>
      </c>
      <c r="O707" s="188">
        <f t="shared" si="417"/>
        <v>9058800</v>
      </c>
      <c r="P707" s="188">
        <f t="shared" si="417"/>
        <v>0</v>
      </c>
      <c r="Q707" s="188">
        <f t="shared" si="417"/>
        <v>9058800</v>
      </c>
      <c r="R707" s="188">
        <f t="shared" si="417"/>
        <v>9421200</v>
      </c>
      <c r="S707" s="188">
        <f t="shared" si="417"/>
        <v>0</v>
      </c>
      <c r="T707" s="188">
        <f t="shared" si="417"/>
        <v>9421200</v>
      </c>
    </row>
    <row r="708" spans="1:20" s="89" customFormat="1" ht="41.25" customHeight="1" x14ac:dyDescent="0.2">
      <c r="A708" s="177" t="s">
        <v>54</v>
      </c>
      <c r="B708" s="71" t="s">
        <v>407</v>
      </c>
      <c r="C708" s="54" t="s">
        <v>71</v>
      </c>
      <c r="D708" s="55" t="s">
        <v>86</v>
      </c>
      <c r="E708" s="59" t="s">
        <v>95</v>
      </c>
      <c r="F708" s="59" t="s">
        <v>131</v>
      </c>
      <c r="G708" s="59" t="s">
        <v>131</v>
      </c>
      <c r="H708" s="59" t="s">
        <v>131</v>
      </c>
      <c r="I708" s="59" t="s">
        <v>198</v>
      </c>
      <c r="J708" s="60" t="s">
        <v>195</v>
      </c>
      <c r="K708" s="262" t="s">
        <v>55</v>
      </c>
      <c r="L708" s="188">
        <v>8386500</v>
      </c>
      <c r="M708" s="188">
        <v>0</v>
      </c>
      <c r="N708" s="188">
        <v>8386500</v>
      </c>
      <c r="O708" s="188">
        <v>9058800</v>
      </c>
      <c r="P708" s="188">
        <v>0</v>
      </c>
      <c r="Q708" s="188">
        <v>9058800</v>
      </c>
      <c r="R708" s="188">
        <v>9421200</v>
      </c>
      <c r="S708" s="188">
        <v>0</v>
      </c>
      <c r="T708" s="188">
        <v>9421200</v>
      </c>
    </row>
    <row r="709" spans="1:20" s="89" customFormat="1" ht="41.25" customHeight="1" x14ac:dyDescent="0.2">
      <c r="A709" s="177" t="s">
        <v>77</v>
      </c>
      <c r="B709" s="71" t="s">
        <v>407</v>
      </c>
      <c r="C709" s="54" t="s">
        <v>73</v>
      </c>
      <c r="D709" s="55"/>
      <c r="E709" s="59"/>
      <c r="F709" s="59"/>
      <c r="G709" s="59"/>
      <c r="H709" s="59"/>
      <c r="I709" s="59"/>
      <c r="J709" s="60"/>
      <c r="K709" s="262"/>
      <c r="L709" s="188">
        <f t="shared" ref="L709:T713" si="418">L710</f>
        <v>0</v>
      </c>
      <c r="M709" s="188">
        <f t="shared" si="418"/>
        <v>0</v>
      </c>
      <c r="N709" s="188">
        <f t="shared" si="418"/>
        <v>0</v>
      </c>
      <c r="O709" s="188">
        <f t="shared" si="418"/>
        <v>771700</v>
      </c>
      <c r="P709" s="188">
        <f t="shared" si="418"/>
        <v>0</v>
      </c>
      <c r="Q709" s="188">
        <f t="shared" si="418"/>
        <v>771700</v>
      </c>
      <c r="R709" s="189">
        <f t="shared" si="418"/>
        <v>771700</v>
      </c>
      <c r="S709" s="189">
        <f t="shared" si="418"/>
        <v>0</v>
      </c>
      <c r="T709" s="189">
        <f t="shared" si="418"/>
        <v>771700</v>
      </c>
    </row>
    <row r="710" spans="1:20" s="89" customFormat="1" ht="41.25" customHeight="1" x14ac:dyDescent="0.2">
      <c r="A710" s="177" t="s">
        <v>158</v>
      </c>
      <c r="B710" s="71" t="s">
        <v>407</v>
      </c>
      <c r="C710" s="54" t="s">
        <v>73</v>
      </c>
      <c r="D710" s="55" t="s">
        <v>72</v>
      </c>
      <c r="E710" s="59"/>
      <c r="F710" s="59"/>
      <c r="G710" s="59"/>
      <c r="H710" s="59"/>
      <c r="I710" s="59"/>
      <c r="J710" s="60"/>
      <c r="K710" s="262"/>
      <c r="L710" s="188">
        <f>L711+L719+L715</f>
        <v>0</v>
      </c>
      <c r="M710" s="188">
        <f>M711+M719+M715</f>
        <v>0</v>
      </c>
      <c r="N710" s="188">
        <f>N711+N719+N715</f>
        <v>0</v>
      </c>
      <c r="O710" s="188">
        <f t="shared" ref="O710:R710" si="419">O711+O719+O715</f>
        <v>771700</v>
      </c>
      <c r="P710" s="188">
        <f t="shared" ref="P710:Q710" si="420">P711+P719+P715</f>
        <v>0</v>
      </c>
      <c r="Q710" s="188">
        <f t="shared" si="420"/>
        <v>771700</v>
      </c>
      <c r="R710" s="188">
        <f t="shared" si="419"/>
        <v>771700</v>
      </c>
      <c r="S710" s="188">
        <f t="shared" ref="S710:T710" si="421">S711+S719+S715</f>
        <v>0</v>
      </c>
      <c r="T710" s="188">
        <f t="shared" si="421"/>
        <v>771700</v>
      </c>
    </row>
    <row r="711" spans="1:20" s="89" customFormat="1" ht="41.25" customHeight="1" x14ac:dyDescent="0.2">
      <c r="A711" s="190" t="s">
        <v>307</v>
      </c>
      <c r="B711" s="71" t="s">
        <v>407</v>
      </c>
      <c r="C711" s="55" t="s">
        <v>73</v>
      </c>
      <c r="D711" s="54" t="s">
        <v>72</v>
      </c>
      <c r="E711" s="93" t="s">
        <v>152</v>
      </c>
      <c r="F711" s="63" t="s">
        <v>131</v>
      </c>
      <c r="G711" s="59" t="s">
        <v>131</v>
      </c>
      <c r="H711" s="59" t="s">
        <v>131</v>
      </c>
      <c r="I711" s="64" t="s">
        <v>132</v>
      </c>
      <c r="J711" s="60" t="s">
        <v>131</v>
      </c>
      <c r="K711" s="320"/>
      <c r="L711" s="188">
        <f t="shared" ref="L711:N713" si="422">L712</f>
        <v>0</v>
      </c>
      <c r="M711" s="188">
        <f t="shared" si="422"/>
        <v>0</v>
      </c>
      <c r="N711" s="188">
        <f t="shared" si="422"/>
        <v>0</v>
      </c>
      <c r="O711" s="188">
        <f t="shared" si="418"/>
        <v>200000</v>
      </c>
      <c r="P711" s="188">
        <f t="shared" si="418"/>
        <v>0</v>
      </c>
      <c r="Q711" s="188">
        <f t="shared" si="418"/>
        <v>200000</v>
      </c>
      <c r="R711" s="189">
        <f t="shared" si="418"/>
        <v>200000</v>
      </c>
      <c r="S711" s="189">
        <f t="shared" si="418"/>
        <v>0</v>
      </c>
      <c r="T711" s="189">
        <f t="shared" si="418"/>
        <v>200000</v>
      </c>
    </row>
    <row r="712" spans="1:20" s="89" customFormat="1" ht="41.25" customHeight="1" x14ac:dyDescent="0.2">
      <c r="A712" s="218" t="s">
        <v>174</v>
      </c>
      <c r="B712" s="71" t="s">
        <v>407</v>
      </c>
      <c r="C712" s="55" t="s">
        <v>73</v>
      </c>
      <c r="D712" s="54" t="s">
        <v>72</v>
      </c>
      <c r="E712" s="93" t="s">
        <v>152</v>
      </c>
      <c r="F712" s="63" t="s">
        <v>131</v>
      </c>
      <c r="G712" s="59" t="s">
        <v>131</v>
      </c>
      <c r="H712" s="59" t="s">
        <v>131</v>
      </c>
      <c r="I712" s="64" t="s">
        <v>162</v>
      </c>
      <c r="J712" s="60" t="s">
        <v>131</v>
      </c>
      <c r="K712" s="320"/>
      <c r="L712" s="181">
        <f t="shared" si="422"/>
        <v>0</v>
      </c>
      <c r="M712" s="181">
        <f t="shared" si="422"/>
        <v>0</v>
      </c>
      <c r="N712" s="181">
        <f t="shared" si="422"/>
        <v>0</v>
      </c>
      <c r="O712" s="181">
        <f t="shared" si="418"/>
        <v>200000</v>
      </c>
      <c r="P712" s="181">
        <f t="shared" si="418"/>
        <v>0</v>
      </c>
      <c r="Q712" s="181">
        <f t="shared" si="418"/>
        <v>200000</v>
      </c>
      <c r="R712" s="181">
        <f t="shared" si="418"/>
        <v>200000</v>
      </c>
      <c r="S712" s="181">
        <f t="shared" si="418"/>
        <v>0</v>
      </c>
      <c r="T712" s="181">
        <f t="shared" si="418"/>
        <v>200000</v>
      </c>
    </row>
    <row r="713" spans="1:20" s="89" customFormat="1" ht="41.25" customHeight="1" x14ac:dyDescent="0.2">
      <c r="A713" s="177" t="s">
        <v>52</v>
      </c>
      <c r="B713" s="71" t="s">
        <v>407</v>
      </c>
      <c r="C713" s="55" t="s">
        <v>73</v>
      </c>
      <c r="D713" s="54" t="s">
        <v>72</v>
      </c>
      <c r="E713" s="93" t="s">
        <v>152</v>
      </c>
      <c r="F713" s="63" t="s">
        <v>131</v>
      </c>
      <c r="G713" s="59" t="s">
        <v>131</v>
      </c>
      <c r="H713" s="59" t="s">
        <v>131</v>
      </c>
      <c r="I713" s="64" t="s">
        <v>162</v>
      </c>
      <c r="J713" s="60" t="s">
        <v>131</v>
      </c>
      <c r="K713" s="320" t="s">
        <v>53</v>
      </c>
      <c r="L713" s="181">
        <f t="shared" si="422"/>
        <v>0</v>
      </c>
      <c r="M713" s="181">
        <f t="shared" si="422"/>
        <v>0</v>
      </c>
      <c r="N713" s="181">
        <f t="shared" si="422"/>
        <v>0</v>
      </c>
      <c r="O713" s="181">
        <f t="shared" si="418"/>
        <v>200000</v>
      </c>
      <c r="P713" s="181">
        <f t="shared" si="418"/>
        <v>0</v>
      </c>
      <c r="Q713" s="181">
        <f t="shared" si="418"/>
        <v>200000</v>
      </c>
      <c r="R713" s="181">
        <f t="shared" si="418"/>
        <v>200000</v>
      </c>
      <c r="S713" s="181">
        <f t="shared" si="418"/>
        <v>0</v>
      </c>
      <c r="T713" s="181">
        <f t="shared" si="418"/>
        <v>200000</v>
      </c>
    </row>
    <row r="714" spans="1:20" s="89" customFormat="1" ht="41.25" customHeight="1" x14ac:dyDescent="0.2">
      <c r="A714" s="177" t="s">
        <v>54</v>
      </c>
      <c r="B714" s="71" t="s">
        <v>407</v>
      </c>
      <c r="C714" s="55" t="s">
        <v>73</v>
      </c>
      <c r="D714" s="54" t="s">
        <v>72</v>
      </c>
      <c r="E714" s="93" t="s">
        <v>152</v>
      </c>
      <c r="F714" s="63" t="s">
        <v>131</v>
      </c>
      <c r="G714" s="59" t="s">
        <v>131</v>
      </c>
      <c r="H714" s="59" t="s">
        <v>131</v>
      </c>
      <c r="I714" s="64" t="s">
        <v>162</v>
      </c>
      <c r="J714" s="60" t="s">
        <v>131</v>
      </c>
      <c r="K714" s="320" t="s">
        <v>55</v>
      </c>
      <c r="L714" s="181">
        <v>0</v>
      </c>
      <c r="M714" s="181">
        <v>0</v>
      </c>
      <c r="N714" s="181">
        <v>0</v>
      </c>
      <c r="O714" s="181">
        <v>200000</v>
      </c>
      <c r="P714" s="181">
        <v>0</v>
      </c>
      <c r="Q714" s="181">
        <v>200000</v>
      </c>
      <c r="R714" s="181">
        <v>200000</v>
      </c>
      <c r="S714" s="181">
        <v>0</v>
      </c>
      <c r="T714" s="181">
        <v>200000</v>
      </c>
    </row>
    <row r="715" spans="1:20" s="89" customFormat="1" ht="41.25" customHeight="1" x14ac:dyDescent="0.2">
      <c r="A715" s="177" t="s">
        <v>315</v>
      </c>
      <c r="B715" s="71" t="s">
        <v>407</v>
      </c>
      <c r="C715" s="54" t="s">
        <v>73</v>
      </c>
      <c r="D715" s="54" t="s">
        <v>72</v>
      </c>
      <c r="E715" s="378" t="s">
        <v>314</v>
      </c>
      <c r="F715" s="64" t="s">
        <v>131</v>
      </c>
      <c r="G715" s="59" t="s">
        <v>131</v>
      </c>
      <c r="H715" s="59" t="s">
        <v>131</v>
      </c>
      <c r="I715" s="64" t="s">
        <v>132</v>
      </c>
      <c r="J715" s="60" t="s">
        <v>131</v>
      </c>
      <c r="K715" s="320"/>
      <c r="L715" s="181">
        <f t="shared" ref="L715:N717" si="423">L716</f>
        <v>0</v>
      </c>
      <c r="M715" s="181">
        <f t="shared" si="423"/>
        <v>0</v>
      </c>
      <c r="N715" s="181">
        <f t="shared" si="423"/>
        <v>0</v>
      </c>
      <c r="O715" s="181">
        <f t="shared" ref="O715:Q717" si="424">O716</f>
        <v>571700</v>
      </c>
      <c r="P715" s="181">
        <f t="shared" si="424"/>
        <v>0</v>
      </c>
      <c r="Q715" s="181">
        <f t="shared" si="424"/>
        <v>571700</v>
      </c>
      <c r="R715" s="181">
        <f t="shared" ref="R715:T717" si="425">R716</f>
        <v>571700</v>
      </c>
      <c r="S715" s="181">
        <f t="shared" si="425"/>
        <v>0</v>
      </c>
      <c r="T715" s="181">
        <f t="shared" si="425"/>
        <v>571700</v>
      </c>
    </row>
    <row r="716" spans="1:20" s="89" customFormat="1" ht="41.25" customHeight="1" x14ac:dyDescent="0.2">
      <c r="A716" s="218" t="s">
        <v>317</v>
      </c>
      <c r="B716" s="71" t="s">
        <v>407</v>
      </c>
      <c r="C716" s="54" t="s">
        <v>73</v>
      </c>
      <c r="D716" s="55" t="s">
        <v>72</v>
      </c>
      <c r="E716" s="63" t="s">
        <v>314</v>
      </c>
      <c r="F716" s="63" t="s">
        <v>131</v>
      </c>
      <c r="G716" s="59" t="s">
        <v>131</v>
      </c>
      <c r="H716" s="59" t="s">
        <v>131</v>
      </c>
      <c r="I716" s="64" t="s">
        <v>316</v>
      </c>
      <c r="J716" s="60" t="s">
        <v>131</v>
      </c>
      <c r="K716" s="320"/>
      <c r="L716" s="181">
        <f t="shared" si="423"/>
        <v>0</v>
      </c>
      <c r="M716" s="181">
        <f t="shared" si="423"/>
        <v>0</v>
      </c>
      <c r="N716" s="181">
        <f t="shared" si="423"/>
        <v>0</v>
      </c>
      <c r="O716" s="181">
        <f t="shared" si="424"/>
        <v>571700</v>
      </c>
      <c r="P716" s="181">
        <f t="shared" si="424"/>
        <v>0</v>
      </c>
      <c r="Q716" s="181">
        <f t="shared" si="424"/>
        <v>571700</v>
      </c>
      <c r="R716" s="181">
        <f t="shared" si="425"/>
        <v>571700</v>
      </c>
      <c r="S716" s="181">
        <f t="shared" si="425"/>
        <v>0</v>
      </c>
      <c r="T716" s="181">
        <f t="shared" si="425"/>
        <v>571700</v>
      </c>
    </row>
    <row r="717" spans="1:20" s="89" customFormat="1" ht="41.25" customHeight="1" x14ac:dyDescent="0.2">
      <c r="A717" s="177" t="s">
        <v>52</v>
      </c>
      <c r="B717" s="71" t="s">
        <v>407</v>
      </c>
      <c r="C717" s="54" t="s">
        <v>73</v>
      </c>
      <c r="D717" s="55" t="s">
        <v>72</v>
      </c>
      <c r="E717" s="63" t="s">
        <v>314</v>
      </c>
      <c r="F717" s="63" t="s">
        <v>131</v>
      </c>
      <c r="G717" s="59" t="s">
        <v>131</v>
      </c>
      <c r="H717" s="59" t="s">
        <v>131</v>
      </c>
      <c r="I717" s="64" t="s">
        <v>316</v>
      </c>
      <c r="J717" s="60" t="s">
        <v>131</v>
      </c>
      <c r="K717" s="320" t="s">
        <v>53</v>
      </c>
      <c r="L717" s="181">
        <f t="shared" si="423"/>
        <v>0</v>
      </c>
      <c r="M717" s="181">
        <f t="shared" si="423"/>
        <v>0</v>
      </c>
      <c r="N717" s="181">
        <f t="shared" si="423"/>
        <v>0</v>
      </c>
      <c r="O717" s="181">
        <f t="shared" si="424"/>
        <v>571700</v>
      </c>
      <c r="P717" s="181">
        <f t="shared" si="424"/>
        <v>0</v>
      </c>
      <c r="Q717" s="181">
        <f t="shared" si="424"/>
        <v>571700</v>
      </c>
      <c r="R717" s="181">
        <f t="shared" si="425"/>
        <v>571700</v>
      </c>
      <c r="S717" s="181">
        <f t="shared" si="425"/>
        <v>0</v>
      </c>
      <c r="T717" s="181">
        <f t="shared" si="425"/>
        <v>571700</v>
      </c>
    </row>
    <row r="718" spans="1:20" s="89" customFormat="1" ht="41.25" customHeight="1" x14ac:dyDescent="0.2">
      <c r="A718" s="177" t="s">
        <v>54</v>
      </c>
      <c r="B718" s="71" t="s">
        <v>407</v>
      </c>
      <c r="C718" s="54" t="s">
        <v>73</v>
      </c>
      <c r="D718" s="55" t="s">
        <v>72</v>
      </c>
      <c r="E718" s="63" t="s">
        <v>314</v>
      </c>
      <c r="F718" s="63" t="s">
        <v>131</v>
      </c>
      <c r="G718" s="59" t="s">
        <v>131</v>
      </c>
      <c r="H718" s="59" t="s">
        <v>131</v>
      </c>
      <c r="I718" s="64" t="s">
        <v>316</v>
      </c>
      <c r="J718" s="60" t="s">
        <v>131</v>
      </c>
      <c r="K718" s="320" t="s">
        <v>55</v>
      </c>
      <c r="L718" s="181">
        <v>0</v>
      </c>
      <c r="M718" s="181">
        <v>0</v>
      </c>
      <c r="N718" s="181">
        <v>0</v>
      </c>
      <c r="O718" s="181">
        <v>571700</v>
      </c>
      <c r="P718" s="181">
        <v>0</v>
      </c>
      <c r="Q718" s="181">
        <v>571700</v>
      </c>
      <c r="R718" s="181">
        <v>571700</v>
      </c>
      <c r="S718" s="181">
        <v>0</v>
      </c>
      <c r="T718" s="181">
        <v>571700</v>
      </c>
    </row>
    <row r="719" spans="1:20" s="89" customFormat="1" ht="6" customHeight="1" x14ac:dyDescent="0.2">
      <c r="A719" s="237"/>
      <c r="B719" s="78"/>
      <c r="C719" s="108"/>
      <c r="D719" s="108"/>
      <c r="E719" s="81"/>
      <c r="F719" s="81"/>
      <c r="G719" s="81"/>
      <c r="H719" s="81"/>
      <c r="I719" s="81"/>
      <c r="J719" s="83"/>
      <c r="K719" s="259"/>
      <c r="L719" s="278"/>
      <c r="M719" s="278"/>
      <c r="N719" s="278"/>
      <c r="O719" s="278"/>
      <c r="P719" s="278"/>
      <c r="Q719" s="278"/>
      <c r="R719" s="278"/>
      <c r="S719" s="278"/>
      <c r="T719" s="278"/>
    </row>
    <row r="720" spans="1:20" s="89" customFormat="1" ht="26.25" customHeight="1" x14ac:dyDescent="0.2">
      <c r="A720" s="281" t="s">
        <v>411</v>
      </c>
      <c r="B720" s="244" t="s">
        <v>408</v>
      </c>
      <c r="C720" s="337"/>
      <c r="D720" s="337"/>
      <c r="E720" s="338"/>
      <c r="F720" s="339"/>
      <c r="G720" s="194"/>
      <c r="H720" s="194"/>
      <c r="I720" s="340"/>
      <c r="J720" s="192"/>
      <c r="K720" s="351"/>
      <c r="L720" s="321">
        <f>L721+L738+L746+L752+L758</f>
        <v>22916557.760000002</v>
      </c>
      <c r="M720" s="321">
        <f>M721+M738+M746+M752+M758</f>
        <v>0</v>
      </c>
      <c r="N720" s="321">
        <f>N721+N738+N746+N752+N758</f>
        <v>22916557.760000002</v>
      </c>
      <c r="O720" s="321">
        <f t="shared" ref="O720:R720" si="426">O721+O738+O746+O752+O758</f>
        <v>23590056.530000001</v>
      </c>
      <c r="P720" s="321">
        <f t="shared" ref="P720:Q720" si="427">P721+P738+P746+P752+P758</f>
        <v>0</v>
      </c>
      <c r="Q720" s="321">
        <f t="shared" si="427"/>
        <v>23590056.530000001</v>
      </c>
      <c r="R720" s="321">
        <f t="shared" si="426"/>
        <v>21857251.399999999</v>
      </c>
      <c r="S720" s="321">
        <f t="shared" ref="S720:T720" si="428">S721+S738+S746+S752+S758</f>
        <v>0</v>
      </c>
      <c r="T720" s="321">
        <f t="shared" si="428"/>
        <v>21857251.399999999</v>
      </c>
    </row>
    <row r="721" spans="1:20" s="89" customFormat="1" ht="34.5" customHeight="1" x14ac:dyDescent="0.2">
      <c r="A721" s="177" t="s">
        <v>84</v>
      </c>
      <c r="B721" s="70" t="s">
        <v>408</v>
      </c>
      <c r="C721" s="71" t="s">
        <v>69</v>
      </c>
      <c r="D721" s="71"/>
      <c r="E721" s="338"/>
      <c r="F721" s="339"/>
      <c r="G721" s="194"/>
      <c r="H721" s="194"/>
      <c r="I721" s="340"/>
      <c r="J721" s="192"/>
      <c r="K721" s="351"/>
      <c r="L721" s="181">
        <f>L722+L729</f>
        <v>17674659.760000002</v>
      </c>
      <c r="M721" s="181">
        <f>M722+M729</f>
        <v>0</v>
      </c>
      <c r="N721" s="181">
        <f>N722+N729</f>
        <v>17674659.760000002</v>
      </c>
      <c r="O721" s="181">
        <f t="shared" ref="O721:R721" si="429">O722+O729</f>
        <v>15524251.560000001</v>
      </c>
      <c r="P721" s="181">
        <f t="shared" ref="P721:Q721" si="430">P722+P729</f>
        <v>0</v>
      </c>
      <c r="Q721" s="181">
        <f t="shared" si="430"/>
        <v>15524251.560000001</v>
      </c>
      <c r="R721" s="181">
        <f t="shared" si="429"/>
        <v>15524251.560000001</v>
      </c>
      <c r="S721" s="181">
        <f t="shared" ref="S721:T721" si="431">S722+S729</f>
        <v>0</v>
      </c>
      <c r="T721" s="181">
        <f t="shared" si="431"/>
        <v>15524251.560000001</v>
      </c>
    </row>
    <row r="722" spans="1:20" s="89" customFormat="1" ht="54.75" customHeight="1" x14ac:dyDescent="0.2">
      <c r="A722" s="173" t="s">
        <v>421</v>
      </c>
      <c r="B722" s="70" t="s">
        <v>408</v>
      </c>
      <c r="C722" s="71" t="s">
        <v>69</v>
      </c>
      <c r="D722" s="71" t="s">
        <v>71</v>
      </c>
      <c r="E722" s="93"/>
      <c r="F722" s="63"/>
      <c r="G722" s="59"/>
      <c r="H722" s="59"/>
      <c r="I722" s="64"/>
      <c r="J722" s="60"/>
      <c r="K722" s="320"/>
      <c r="L722" s="181">
        <f t="shared" ref="L722:T723" si="432">L723</f>
        <v>15524251.560000001</v>
      </c>
      <c r="M722" s="181">
        <f t="shared" si="432"/>
        <v>0</v>
      </c>
      <c r="N722" s="181">
        <f t="shared" si="432"/>
        <v>15524251.560000001</v>
      </c>
      <c r="O722" s="181">
        <f t="shared" si="432"/>
        <v>15524251.560000001</v>
      </c>
      <c r="P722" s="181">
        <f t="shared" si="432"/>
        <v>0</v>
      </c>
      <c r="Q722" s="181">
        <f t="shared" si="432"/>
        <v>15524251.560000001</v>
      </c>
      <c r="R722" s="181">
        <f t="shared" si="432"/>
        <v>15524251.560000001</v>
      </c>
      <c r="S722" s="181">
        <f t="shared" si="432"/>
        <v>0</v>
      </c>
      <c r="T722" s="181">
        <f t="shared" si="432"/>
        <v>15524251.560000001</v>
      </c>
    </row>
    <row r="723" spans="1:20" s="89" customFormat="1" ht="51.75" customHeight="1" x14ac:dyDescent="0.2">
      <c r="A723" s="177" t="s">
        <v>31</v>
      </c>
      <c r="B723" s="70" t="s">
        <v>408</v>
      </c>
      <c r="C723" s="71" t="s">
        <v>69</v>
      </c>
      <c r="D723" s="71" t="s">
        <v>71</v>
      </c>
      <c r="E723" s="103" t="s">
        <v>5</v>
      </c>
      <c r="F723" s="65" t="s">
        <v>131</v>
      </c>
      <c r="G723" s="59" t="s">
        <v>131</v>
      </c>
      <c r="H723" s="59" t="s">
        <v>131</v>
      </c>
      <c r="I723" s="65" t="s">
        <v>132</v>
      </c>
      <c r="J723" s="60" t="s">
        <v>131</v>
      </c>
      <c r="K723" s="320"/>
      <c r="L723" s="181">
        <f t="shared" si="432"/>
        <v>15524251.560000001</v>
      </c>
      <c r="M723" s="181">
        <f t="shared" si="432"/>
        <v>0</v>
      </c>
      <c r="N723" s="181">
        <f t="shared" si="432"/>
        <v>15524251.560000001</v>
      </c>
      <c r="O723" s="181">
        <f t="shared" si="432"/>
        <v>15524251.560000001</v>
      </c>
      <c r="P723" s="181">
        <f t="shared" si="432"/>
        <v>0</v>
      </c>
      <c r="Q723" s="181">
        <f t="shared" si="432"/>
        <v>15524251.560000001</v>
      </c>
      <c r="R723" s="181">
        <f t="shared" si="432"/>
        <v>15524251.560000001</v>
      </c>
      <c r="S723" s="181">
        <f t="shared" si="432"/>
        <v>0</v>
      </c>
      <c r="T723" s="181">
        <f t="shared" si="432"/>
        <v>15524251.560000001</v>
      </c>
    </row>
    <row r="724" spans="1:20" s="89" customFormat="1" ht="48" customHeight="1" x14ac:dyDescent="0.2">
      <c r="A724" s="178" t="s">
        <v>29</v>
      </c>
      <c r="B724" s="70" t="s">
        <v>408</v>
      </c>
      <c r="C724" s="71" t="s">
        <v>69</v>
      </c>
      <c r="D724" s="71" t="s">
        <v>71</v>
      </c>
      <c r="E724" s="91" t="s">
        <v>5</v>
      </c>
      <c r="F724" s="59" t="s">
        <v>131</v>
      </c>
      <c r="G724" s="59" t="s">
        <v>131</v>
      </c>
      <c r="H724" s="59" t="s">
        <v>131</v>
      </c>
      <c r="I724" s="59" t="s">
        <v>27</v>
      </c>
      <c r="J724" s="60" t="s">
        <v>131</v>
      </c>
      <c r="K724" s="262"/>
      <c r="L724" s="181">
        <f t="shared" ref="L724:T724" si="433">L725+L727</f>
        <v>15524251.560000001</v>
      </c>
      <c r="M724" s="181">
        <f t="shared" si="433"/>
        <v>0</v>
      </c>
      <c r="N724" s="181">
        <f t="shared" si="433"/>
        <v>15524251.560000001</v>
      </c>
      <c r="O724" s="181">
        <f t="shared" si="433"/>
        <v>15524251.560000001</v>
      </c>
      <c r="P724" s="181">
        <f t="shared" si="433"/>
        <v>0</v>
      </c>
      <c r="Q724" s="181">
        <f t="shared" si="433"/>
        <v>15524251.560000001</v>
      </c>
      <c r="R724" s="181">
        <f t="shared" si="433"/>
        <v>15524251.560000001</v>
      </c>
      <c r="S724" s="181">
        <f t="shared" si="433"/>
        <v>0</v>
      </c>
      <c r="T724" s="181">
        <f t="shared" si="433"/>
        <v>15524251.560000001</v>
      </c>
    </row>
    <row r="725" spans="1:20" s="89" customFormat="1" ht="68.25" customHeight="1" x14ac:dyDescent="0.2">
      <c r="A725" s="177" t="s">
        <v>67</v>
      </c>
      <c r="B725" s="70" t="s">
        <v>408</v>
      </c>
      <c r="C725" s="71" t="s">
        <v>69</v>
      </c>
      <c r="D725" s="71" t="s">
        <v>71</v>
      </c>
      <c r="E725" s="91" t="s">
        <v>5</v>
      </c>
      <c r="F725" s="59" t="s">
        <v>131</v>
      </c>
      <c r="G725" s="59" t="s">
        <v>131</v>
      </c>
      <c r="H725" s="59" t="s">
        <v>131</v>
      </c>
      <c r="I725" s="59" t="s">
        <v>27</v>
      </c>
      <c r="J725" s="60" t="s">
        <v>131</v>
      </c>
      <c r="K725" s="262">
        <v>100</v>
      </c>
      <c r="L725" s="181">
        <f t="shared" ref="L725:T725" si="434">L726</f>
        <v>15462376.560000001</v>
      </c>
      <c r="M725" s="181">
        <f t="shared" si="434"/>
        <v>0</v>
      </c>
      <c r="N725" s="181">
        <f t="shared" si="434"/>
        <v>15462376.560000001</v>
      </c>
      <c r="O725" s="181">
        <f t="shared" si="434"/>
        <v>15462376.560000001</v>
      </c>
      <c r="P725" s="181">
        <f t="shared" si="434"/>
        <v>0</v>
      </c>
      <c r="Q725" s="181">
        <f t="shared" si="434"/>
        <v>15462376.560000001</v>
      </c>
      <c r="R725" s="181">
        <f t="shared" si="434"/>
        <v>15462376.560000001</v>
      </c>
      <c r="S725" s="181">
        <f t="shared" si="434"/>
        <v>0</v>
      </c>
      <c r="T725" s="181">
        <f t="shared" si="434"/>
        <v>15462376.560000001</v>
      </c>
    </row>
    <row r="726" spans="1:20" s="89" customFormat="1" ht="42" customHeight="1" x14ac:dyDescent="0.2">
      <c r="A726" s="177" t="s">
        <v>61</v>
      </c>
      <c r="B726" s="70" t="s">
        <v>408</v>
      </c>
      <c r="C726" s="71" t="s">
        <v>69</v>
      </c>
      <c r="D726" s="71" t="s">
        <v>71</v>
      </c>
      <c r="E726" s="91" t="s">
        <v>5</v>
      </c>
      <c r="F726" s="59" t="s">
        <v>131</v>
      </c>
      <c r="G726" s="59" t="s">
        <v>131</v>
      </c>
      <c r="H726" s="59" t="s">
        <v>131</v>
      </c>
      <c r="I726" s="59" t="s">
        <v>27</v>
      </c>
      <c r="J726" s="60" t="s">
        <v>131</v>
      </c>
      <c r="K726" s="262">
        <v>120</v>
      </c>
      <c r="L726" s="181">
        <v>15462376.560000001</v>
      </c>
      <c r="M726" s="181">
        <v>0</v>
      </c>
      <c r="N726" s="181">
        <v>15462376.560000001</v>
      </c>
      <c r="O726" s="181">
        <v>15462376.560000001</v>
      </c>
      <c r="P726" s="181">
        <v>0</v>
      </c>
      <c r="Q726" s="181">
        <v>15462376.560000001</v>
      </c>
      <c r="R726" s="181">
        <v>15462376.560000001</v>
      </c>
      <c r="S726" s="181">
        <v>0</v>
      </c>
      <c r="T726" s="181">
        <v>15462376.560000001</v>
      </c>
    </row>
    <row r="727" spans="1:20" s="89" customFormat="1" ht="42.75" customHeight="1" x14ac:dyDescent="0.2">
      <c r="A727" s="177" t="s">
        <v>52</v>
      </c>
      <c r="B727" s="70" t="s">
        <v>408</v>
      </c>
      <c r="C727" s="71" t="s">
        <v>69</v>
      </c>
      <c r="D727" s="71" t="s">
        <v>71</v>
      </c>
      <c r="E727" s="91" t="s">
        <v>5</v>
      </c>
      <c r="F727" s="59" t="s">
        <v>131</v>
      </c>
      <c r="G727" s="59" t="s">
        <v>131</v>
      </c>
      <c r="H727" s="59" t="s">
        <v>131</v>
      </c>
      <c r="I727" s="59" t="s">
        <v>27</v>
      </c>
      <c r="J727" s="60" t="s">
        <v>131</v>
      </c>
      <c r="K727" s="262">
        <v>200</v>
      </c>
      <c r="L727" s="181">
        <f t="shared" ref="L727:T727" si="435">L728</f>
        <v>61875</v>
      </c>
      <c r="M727" s="181">
        <f t="shared" si="435"/>
        <v>0</v>
      </c>
      <c r="N727" s="181">
        <f t="shared" si="435"/>
        <v>61875</v>
      </c>
      <c r="O727" s="181">
        <f t="shared" si="435"/>
        <v>61875</v>
      </c>
      <c r="P727" s="181">
        <f t="shared" si="435"/>
        <v>0</v>
      </c>
      <c r="Q727" s="181">
        <f t="shared" si="435"/>
        <v>61875</v>
      </c>
      <c r="R727" s="181">
        <f t="shared" si="435"/>
        <v>61875</v>
      </c>
      <c r="S727" s="181">
        <f t="shared" si="435"/>
        <v>0</v>
      </c>
      <c r="T727" s="181">
        <f t="shared" si="435"/>
        <v>61875</v>
      </c>
    </row>
    <row r="728" spans="1:20" s="89" customFormat="1" ht="47.25" customHeight="1" x14ac:dyDescent="0.2">
      <c r="A728" s="177" t="s">
        <v>54</v>
      </c>
      <c r="B728" s="70" t="s">
        <v>408</v>
      </c>
      <c r="C728" s="71" t="s">
        <v>69</v>
      </c>
      <c r="D728" s="71" t="s">
        <v>71</v>
      </c>
      <c r="E728" s="91" t="s">
        <v>5</v>
      </c>
      <c r="F728" s="59" t="s">
        <v>131</v>
      </c>
      <c r="G728" s="59" t="s">
        <v>131</v>
      </c>
      <c r="H728" s="59" t="s">
        <v>131</v>
      </c>
      <c r="I728" s="59" t="s">
        <v>27</v>
      </c>
      <c r="J728" s="60" t="s">
        <v>131</v>
      </c>
      <c r="K728" s="262">
        <v>240</v>
      </c>
      <c r="L728" s="181">
        <v>61875</v>
      </c>
      <c r="M728" s="181">
        <v>0</v>
      </c>
      <c r="N728" s="181">
        <v>61875</v>
      </c>
      <c r="O728" s="181">
        <v>61875</v>
      </c>
      <c r="P728" s="181">
        <v>0</v>
      </c>
      <c r="Q728" s="181">
        <v>61875</v>
      </c>
      <c r="R728" s="181">
        <v>61875</v>
      </c>
      <c r="S728" s="181">
        <v>0</v>
      </c>
      <c r="T728" s="181">
        <v>61875</v>
      </c>
    </row>
    <row r="729" spans="1:20" s="89" customFormat="1" ht="47.25" customHeight="1" x14ac:dyDescent="0.2">
      <c r="A729" s="173" t="s">
        <v>98</v>
      </c>
      <c r="B729" s="70" t="s">
        <v>408</v>
      </c>
      <c r="C729" s="71" t="s">
        <v>69</v>
      </c>
      <c r="D729" s="71" t="s">
        <v>116</v>
      </c>
      <c r="E729" s="93"/>
      <c r="F729" s="63"/>
      <c r="G729" s="59"/>
      <c r="H729" s="59"/>
      <c r="I729" s="64"/>
      <c r="J729" s="60"/>
      <c r="K729" s="320"/>
      <c r="L729" s="181">
        <f>L730+L734</f>
        <v>2150408.2000000002</v>
      </c>
      <c r="M729" s="181">
        <f>M730+M734</f>
        <v>0</v>
      </c>
      <c r="N729" s="181">
        <f>N730+N734</f>
        <v>2150408.2000000002</v>
      </c>
      <c r="O729" s="181">
        <f t="shared" ref="O729:R729" si="436">O730+O734</f>
        <v>0</v>
      </c>
      <c r="P729" s="181">
        <f t="shared" ref="P729:Q729" si="437">P730+P734</f>
        <v>0</v>
      </c>
      <c r="Q729" s="181">
        <f t="shared" si="437"/>
        <v>0</v>
      </c>
      <c r="R729" s="181">
        <f t="shared" si="436"/>
        <v>0</v>
      </c>
      <c r="S729" s="181">
        <f t="shared" ref="S729:T729" si="438">S730+S734</f>
        <v>0</v>
      </c>
      <c r="T729" s="181">
        <f t="shared" si="438"/>
        <v>0</v>
      </c>
    </row>
    <row r="730" spans="1:20" s="89" customFormat="1" ht="47.25" customHeight="1" x14ac:dyDescent="0.2">
      <c r="A730" s="177" t="s">
        <v>334</v>
      </c>
      <c r="B730" s="70" t="s">
        <v>408</v>
      </c>
      <c r="C730" s="70" t="s">
        <v>69</v>
      </c>
      <c r="D730" s="71" t="s">
        <v>116</v>
      </c>
      <c r="E730" s="91" t="s">
        <v>72</v>
      </c>
      <c r="F730" s="59" t="s">
        <v>131</v>
      </c>
      <c r="G730" s="59" t="s">
        <v>131</v>
      </c>
      <c r="H730" s="59" t="s">
        <v>131</v>
      </c>
      <c r="I730" s="65" t="s">
        <v>132</v>
      </c>
      <c r="J730" s="60" t="s">
        <v>131</v>
      </c>
      <c r="K730" s="320"/>
      <c r="L730" s="181">
        <f t="shared" ref="L730:N732" si="439">L731</f>
        <v>1210526.31</v>
      </c>
      <c r="M730" s="181">
        <f t="shared" si="439"/>
        <v>0</v>
      </c>
      <c r="N730" s="181">
        <f t="shared" si="439"/>
        <v>1210526.31</v>
      </c>
      <c r="O730" s="181">
        <f t="shared" ref="O730:T732" si="440">O731</f>
        <v>0</v>
      </c>
      <c r="P730" s="181">
        <f t="shared" si="440"/>
        <v>0</v>
      </c>
      <c r="Q730" s="181">
        <f t="shared" si="440"/>
        <v>0</v>
      </c>
      <c r="R730" s="181">
        <f t="shared" si="440"/>
        <v>0</v>
      </c>
      <c r="S730" s="181">
        <f t="shared" si="440"/>
        <v>0</v>
      </c>
      <c r="T730" s="181">
        <f t="shared" si="440"/>
        <v>0</v>
      </c>
    </row>
    <row r="731" spans="1:20" s="89" customFormat="1" ht="47.25" customHeight="1" x14ac:dyDescent="0.2">
      <c r="A731" s="177" t="s">
        <v>427</v>
      </c>
      <c r="B731" s="70" t="s">
        <v>408</v>
      </c>
      <c r="C731" s="70" t="s">
        <v>69</v>
      </c>
      <c r="D731" s="71" t="s">
        <v>116</v>
      </c>
      <c r="E731" s="70" t="s">
        <v>72</v>
      </c>
      <c r="F731" s="72" t="s">
        <v>131</v>
      </c>
      <c r="G731" s="59" t="s">
        <v>131</v>
      </c>
      <c r="H731" s="59" t="s">
        <v>131</v>
      </c>
      <c r="I731" s="72" t="s">
        <v>428</v>
      </c>
      <c r="J731" s="60" t="s">
        <v>131</v>
      </c>
      <c r="K731" s="320"/>
      <c r="L731" s="181">
        <f t="shared" si="439"/>
        <v>1210526.31</v>
      </c>
      <c r="M731" s="181">
        <f t="shared" si="439"/>
        <v>0</v>
      </c>
      <c r="N731" s="181">
        <f t="shared" si="439"/>
        <v>1210526.31</v>
      </c>
      <c r="O731" s="181">
        <f t="shared" si="440"/>
        <v>0</v>
      </c>
      <c r="P731" s="181">
        <f t="shared" si="440"/>
        <v>0</v>
      </c>
      <c r="Q731" s="181">
        <f t="shared" si="440"/>
        <v>0</v>
      </c>
      <c r="R731" s="181">
        <f t="shared" si="440"/>
        <v>0</v>
      </c>
      <c r="S731" s="181">
        <f t="shared" si="440"/>
        <v>0</v>
      </c>
      <c r="T731" s="181">
        <f t="shared" si="440"/>
        <v>0</v>
      </c>
    </row>
    <row r="732" spans="1:20" s="89" customFormat="1" ht="47.25" customHeight="1" x14ac:dyDescent="0.2">
      <c r="A732" s="177" t="s">
        <v>52</v>
      </c>
      <c r="B732" s="70" t="s">
        <v>408</v>
      </c>
      <c r="C732" s="70" t="s">
        <v>69</v>
      </c>
      <c r="D732" s="71" t="s">
        <v>116</v>
      </c>
      <c r="E732" s="70" t="s">
        <v>72</v>
      </c>
      <c r="F732" s="72" t="s">
        <v>131</v>
      </c>
      <c r="G732" s="59" t="s">
        <v>131</v>
      </c>
      <c r="H732" s="59" t="s">
        <v>131</v>
      </c>
      <c r="I732" s="72" t="s">
        <v>428</v>
      </c>
      <c r="J732" s="60" t="s">
        <v>131</v>
      </c>
      <c r="K732" s="320" t="s">
        <v>53</v>
      </c>
      <c r="L732" s="181">
        <f t="shared" si="439"/>
        <v>1210526.31</v>
      </c>
      <c r="M732" s="181">
        <f t="shared" si="439"/>
        <v>0</v>
      </c>
      <c r="N732" s="181">
        <f t="shared" si="439"/>
        <v>1210526.31</v>
      </c>
      <c r="O732" s="181">
        <f t="shared" si="440"/>
        <v>0</v>
      </c>
      <c r="P732" s="181">
        <f t="shared" si="440"/>
        <v>0</v>
      </c>
      <c r="Q732" s="181">
        <f t="shared" si="440"/>
        <v>0</v>
      </c>
      <c r="R732" s="181">
        <f t="shared" si="440"/>
        <v>0</v>
      </c>
      <c r="S732" s="181">
        <f t="shared" si="440"/>
        <v>0</v>
      </c>
      <c r="T732" s="181">
        <f t="shared" si="440"/>
        <v>0</v>
      </c>
    </row>
    <row r="733" spans="1:20" s="89" customFormat="1" ht="47.25" customHeight="1" x14ac:dyDescent="0.2">
      <c r="A733" s="177" t="s">
        <v>54</v>
      </c>
      <c r="B733" s="70" t="s">
        <v>408</v>
      </c>
      <c r="C733" s="70" t="s">
        <v>69</v>
      </c>
      <c r="D733" s="71" t="s">
        <v>116</v>
      </c>
      <c r="E733" s="70" t="s">
        <v>72</v>
      </c>
      <c r="F733" s="72" t="s">
        <v>131</v>
      </c>
      <c r="G733" s="59" t="s">
        <v>131</v>
      </c>
      <c r="H733" s="59" t="s">
        <v>131</v>
      </c>
      <c r="I733" s="72" t="s">
        <v>428</v>
      </c>
      <c r="J733" s="60" t="s">
        <v>131</v>
      </c>
      <c r="K733" s="320" t="s">
        <v>55</v>
      </c>
      <c r="L733" s="181">
        <v>1210526.31</v>
      </c>
      <c r="M733" s="181">
        <v>0</v>
      </c>
      <c r="N733" s="181">
        <v>1210526.31</v>
      </c>
      <c r="O733" s="181">
        <v>0</v>
      </c>
      <c r="P733" s="181">
        <v>0</v>
      </c>
      <c r="Q733" s="181">
        <v>0</v>
      </c>
      <c r="R733" s="181">
        <v>0</v>
      </c>
      <c r="S733" s="181">
        <v>0</v>
      </c>
      <c r="T733" s="181">
        <v>0</v>
      </c>
    </row>
    <row r="734" spans="1:20" s="89" customFormat="1" ht="47.25" customHeight="1" x14ac:dyDescent="0.2">
      <c r="A734" s="190" t="s">
        <v>307</v>
      </c>
      <c r="B734" s="70" t="s">
        <v>408</v>
      </c>
      <c r="C734" s="71" t="s">
        <v>69</v>
      </c>
      <c r="D734" s="71" t="s">
        <v>116</v>
      </c>
      <c r="E734" s="103" t="s">
        <v>152</v>
      </c>
      <c r="F734" s="65" t="s">
        <v>131</v>
      </c>
      <c r="G734" s="59" t="s">
        <v>131</v>
      </c>
      <c r="H734" s="59" t="s">
        <v>131</v>
      </c>
      <c r="I734" s="65" t="s">
        <v>132</v>
      </c>
      <c r="J734" s="60" t="s">
        <v>131</v>
      </c>
      <c r="K734" s="320"/>
      <c r="L734" s="181">
        <f t="shared" ref="L734:N736" si="441">L735</f>
        <v>939881.89</v>
      </c>
      <c r="M734" s="181">
        <f t="shared" si="441"/>
        <v>0</v>
      </c>
      <c r="N734" s="181">
        <f t="shared" si="441"/>
        <v>939881.89</v>
      </c>
      <c r="O734" s="181">
        <f t="shared" ref="O734:T736" si="442">O735</f>
        <v>0</v>
      </c>
      <c r="P734" s="181">
        <f t="shared" si="442"/>
        <v>0</v>
      </c>
      <c r="Q734" s="181">
        <f t="shared" si="442"/>
        <v>0</v>
      </c>
      <c r="R734" s="181">
        <f t="shared" si="442"/>
        <v>0</v>
      </c>
      <c r="S734" s="181">
        <f t="shared" si="442"/>
        <v>0</v>
      </c>
      <c r="T734" s="181">
        <f t="shared" si="442"/>
        <v>0</v>
      </c>
    </row>
    <row r="735" spans="1:20" s="89" customFormat="1" ht="47.25" customHeight="1" x14ac:dyDescent="0.2">
      <c r="A735" s="173" t="s">
        <v>47</v>
      </c>
      <c r="B735" s="70" t="s">
        <v>408</v>
      </c>
      <c r="C735" s="71" t="s">
        <v>69</v>
      </c>
      <c r="D735" s="71" t="s">
        <v>116</v>
      </c>
      <c r="E735" s="91" t="s">
        <v>152</v>
      </c>
      <c r="F735" s="59" t="s">
        <v>131</v>
      </c>
      <c r="G735" s="59" t="s">
        <v>131</v>
      </c>
      <c r="H735" s="59" t="s">
        <v>131</v>
      </c>
      <c r="I735" s="59" t="s">
        <v>16</v>
      </c>
      <c r="J735" s="60" t="s">
        <v>131</v>
      </c>
      <c r="K735" s="262"/>
      <c r="L735" s="181">
        <f t="shared" si="441"/>
        <v>939881.89</v>
      </c>
      <c r="M735" s="181">
        <f t="shared" si="441"/>
        <v>0</v>
      </c>
      <c r="N735" s="181">
        <f t="shared" si="441"/>
        <v>939881.89</v>
      </c>
      <c r="O735" s="181">
        <f t="shared" si="442"/>
        <v>0</v>
      </c>
      <c r="P735" s="181">
        <f t="shared" si="442"/>
        <v>0</v>
      </c>
      <c r="Q735" s="181">
        <f t="shared" si="442"/>
        <v>0</v>
      </c>
      <c r="R735" s="181">
        <f t="shared" si="442"/>
        <v>0</v>
      </c>
      <c r="S735" s="181">
        <f t="shared" si="442"/>
        <v>0</v>
      </c>
      <c r="T735" s="181">
        <f t="shared" si="442"/>
        <v>0</v>
      </c>
    </row>
    <row r="736" spans="1:20" s="89" customFormat="1" ht="47.25" customHeight="1" x14ac:dyDescent="0.2">
      <c r="A736" s="177" t="s">
        <v>52</v>
      </c>
      <c r="B736" s="70" t="s">
        <v>408</v>
      </c>
      <c r="C736" s="71" t="s">
        <v>69</v>
      </c>
      <c r="D736" s="71" t="s">
        <v>116</v>
      </c>
      <c r="E736" s="91" t="s">
        <v>152</v>
      </c>
      <c r="F736" s="59" t="s">
        <v>131</v>
      </c>
      <c r="G736" s="59" t="s">
        <v>131</v>
      </c>
      <c r="H736" s="59" t="s">
        <v>131</v>
      </c>
      <c r="I736" s="59" t="s">
        <v>16</v>
      </c>
      <c r="J736" s="60" t="s">
        <v>131</v>
      </c>
      <c r="K736" s="262" t="s">
        <v>53</v>
      </c>
      <c r="L736" s="181">
        <f t="shared" si="441"/>
        <v>939881.89</v>
      </c>
      <c r="M736" s="181">
        <f t="shared" si="441"/>
        <v>0</v>
      </c>
      <c r="N736" s="181">
        <f t="shared" si="441"/>
        <v>939881.89</v>
      </c>
      <c r="O736" s="181">
        <f t="shared" si="442"/>
        <v>0</v>
      </c>
      <c r="P736" s="181">
        <f t="shared" si="442"/>
        <v>0</v>
      </c>
      <c r="Q736" s="181">
        <f t="shared" si="442"/>
        <v>0</v>
      </c>
      <c r="R736" s="181">
        <f t="shared" si="442"/>
        <v>0</v>
      </c>
      <c r="S736" s="181">
        <f t="shared" si="442"/>
        <v>0</v>
      </c>
      <c r="T736" s="181">
        <f t="shared" si="442"/>
        <v>0</v>
      </c>
    </row>
    <row r="737" spans="1:20" s="89" customFormat="1" ht="47.25" customHeight="1" x14ac:dyDescent="0.2">
      <c r="A737" s="177" t="s">
        <v>54</v>
      </c>
      <c r="B737" s="70" t="s">
        <v>408</v>
      </c>
      <c r="C737" s="71" t="s">
        <v>69</v>
      </c>
      <c r="D737" s="71" t="s">
        <v>116</v>
      </c>
      <c r="E737" s="91" t="s">
        <v>152</v>
      </c>
      <c r="F737" s="59" t="s">
        <v>131</v>
      </c>
      <c r="G737" s="59" t="s">
        <v>131</v>
      </c>
      <c r="H737" s="59" t="s">
        <v>131</v>
      </c>
      <c r="I737" s="59" t="s">
        <v>16</v>
      </c>
      <c r="J737" s="60" t="s">
        <v>131</v>
      </c>
      <c r="K737" s="262" t="s">
        <v>55</v>
      </c>
      <c r="L737" s="181">
        <v>939881.89</v>
      </c>
      <c r="M737" s="181">
        <v>0</v>
      </c>
      <c r="N737" s="181">
        <v>939881.89</v>
      </c>
      <c r="O737" s="181">
        <v>0</v>
      </c>
      <c r="P737" s="181">
        <v>0</v>
      </c>
      <c r="Q737" s="181">
        <v>0</v>
      </c>
      <c r="R737" s="181">
        <v>0</v>
      </c>
      <c r="S737" s="181">
        <v>0</v>
      </c>
      <c r="T737" s="181">
        <v>0</v>
      </c>
    </row>
    <row r="738" spans="1:20" s="89" customFormat="1" ht="39" customHeight="1" x14ac:dyDescent="0.2">
      <c r="A738" s="173" t="s">
        <v>269</v>
      </c>
      <c r="B738" s="70" t="s">
        <v>408</v>
      </c>
      <c r="C738" s="54" t="s">
        <v>76</v>
      </c>
      <c r="D738" s="55"/>
      <c r="E738" s="56"/>
      <c r="F738" s="56"/>
      <c r="G738" s="59"/>
      <c r="H738" s="59"/>
      <c r="I738" s="56"/>
      <c r="J738" s="69"/>
      <c r="K738" s="349"/>
      <c r="L738" s="209">
        <f t="shared" ref="L738:T742" si="443">L739</f>
        <v>775098</v>
      </c>
      <c r="M738" s="209">
        <f t="shared" si="443"/>
        <v>0</v>
      </c>
      <c r="N738" s="209">
        <f t="shared" si="443"/>
        <v>775098</v>
      </c>
      <c r="O738" s="209">
        <f t="shared" si="443"/>
        <v>850904.97</v>
      </c>
      <c r="P738" s="209">
        <f t="shared" si="443"/>
        <v>0</v>
      </c>
      <c r="Q738" s="209">
        <f t="shared" si="443"/>
        <v>850904.97</v>
      </c>
      <c r="R738" s="209">
        <f t="shared" si="443"/>
        <v>884899.83999999997</v>
      </c>
      <c r="S738" s="209">
        <f t="shared" si="443"/>
        <v>0</v>
      </c>
      <c r="T738" s="209">
        <f t="shared" si="443"/>
        <v>884899.83999999997</v>
      </c>
    </row>
    <row r="739" spans="1:20" s="89" customFormat="1" ht="29.25" customHeight="1" x14ac:dyDescent="0.2">
      <c r="A739" s="218" t="s">
        <v>270</v>
      </c>
      <c r="B739" s="70" t="s">
        <v>408</v>
      </c>
      <c r="C739" s="54" t="s">
        <v>76</v>
      </c>
      <c r="D739" s="55" t="s">
        <v>72</v>
      </c>
      <c r="E739" s="56"/>
      <c r="F739" s="56"/>
      <c r="G739" s="59"/>
      <c r="H739" s="59"/>
      <c r="I739" s="56"/>
      <c r="J739" s="69"/>
      <c r="K739" s="349"/>
      <c r="L739" s="209">
        <f t="shared" si="443"/>
        <v>775098</v>
      </c>
      <c r="M739" s="209">
        <f t="shared" si="443"/>
        <v>0</v>
      </c>
      <c r="N739" s="209">
        <f t="shared" si="443"/>
        <v>775098</v>
      </c>
      <c r="O739" s="209">
        <f t="shared" si="443"/>
        <v>850904.97</v>
      </c>
      <c r="P739" s="209">
        <f t="shared" si="443"/>
        <v>0</v>
      </c>
      <c r="Q739" s="209">
        <f t="shared" si="443"/>
        <v>850904.97</v>
      </c>
      <c r="R739" s="209">
        <f t="shared" si="443"/>
        <v>884899.83999999997</v>
      </c>
      <c r="S739" s="209">
        <f t="shared" si="443"/>
        <v>0</v>
      </c>
      <c r="T739" s="209">
        <f t="shared" si="443"/>
        <v>884899.83999999997</v>
      </c>
    </row>
    <row r="740" spans="1:20" s="89" customFormat="1" ht="54" customHeight="1" x14ac:dyDescent="0.2">
      <c r="A740" s="177" t="s">
        <v>293</v>
      </c>
      <c r="B740" s="70" t="s">
        <v>408</v>
      </c>
      <c r="C740" s="54" t="s">
        <v>76</v>
      </c>
      <c r="D740" s="55" t="s">
        <v>72</v>
      </c>
      <c r="E740" s="59" t="s">
        <v>294</v>
      </c>
      <c r="F740" s="59" t="s">
        <v>131</v>
      </c>
      <c r="G740" s="59" t="s">
        <v>131</v>
      </c>
      <c r="H740" s="59" t="s">
        <v>131</v>
      </c>
      <c r="I740" s="59" t="s">
        <v>132</v>
      </c>
      <c r="J740" s="60" t="s">
        <v>131</v>
      </c>
      <c r="K740" s="262"/>
      <c r="L740" s="181">
        <f t="shared" si="443"/>
        <v>775098</v>
      </c>
      <c r="M740" s="181">
        <f t="shared" si="443"/>
        <v>0</v>
      </c>
      <c r="N740" s="181">
        <f t="shared" si="443"/>
        <v>775098</v>
      </c>
      <c r="O740" s="181">
        <f t="shared" si="443"/>
        <v>850904.97</v>
      </c>
      <c r="P740" s="181">
        <f t="shared" si="443"/>
        <v>0</v>
      </c>
      <c r="Q740" s="181">
        <f t="shared" si="443"/>
        <v>850904.97</v>
      </c>
      <c r="R740" s="181">
        <f t="shared" si="443"/>
        <v>884899.83999999997</v>
      </c>
      <c r="S740" s="181">
        <f t="shared" si="443"/>
        <v>0</v>
      </c>
      <c r="T740" s="181">
        <f t="shared" si="443"/>
        <v>884899.83999999997</v>
      </c>
    </row>
    <row r="741" spans="1:20" s="89" customFormat="1" ht="75.75" customHeight="1" x14ac:dyDescent="0.2">
      <c r="A741" s="177" t="s">
        <v>272</v>
      </c>
      <c r="B741" s="70" t="s">
        <v>408</v>
      </c>
      <c r="C741" s="54" t="s">
        <v>76</v>
      </c>
      <c r="D741" s="55" t="s">
        <v>72</v>
      </c>
      <c r="E741" s="59" t="s">
        <v>294</v>
      </c>
      <c r="F741" s="59" t="s">
        <v>131</v>
      </c>
      <c r="G741" s="59" t="s">
        <v>131</v>
      </c>
      <c r="H741" s="59" t="s">
        <v>131</v>
      </c>
      <c r="I741" s="59" t="s">
        <v>271</v>
      </c>
      <c r="J741" s="60" t="s">
        <v>133</v>
      </c>
      <c r="K741" s="262"/>
      <c r="L741" s="181">
        <f t="shared" ref="L741:T741" si="444">L742+L744</f>
        <v>775098</v>
      </c>
      <c r="M741" s="181">
        <f t="shared" si="444"/>
        <v>0</v>
      </c>
      <c r="N741" s="181">
        <f t="shared" si="444"/>
        <v>775098</v>
      </c>
      <c r="O741" s="181">
        <f t="shared" si="444"/>
        <v>850904.97</v>
      </c>
      <c r="P741" s="181">
        <f t="shared" si="444"/>
        <v>0</v>
      </c>
      <c r="Q741" s="181">
        <f t="shared" si="444"/>
        <v>850904.97</v>
      </c>
      <c r="R741" s="181">
        <f t="shared" si="444"/>
        <v>884899.83999999997</v>
      </c>
      <c r="S741" s="181">
        <f t="shared" si="444"/>
        <v>0</v>
      </c>
      <c r="T741" s="181">
        <f t="shared" si="444"/>
        <v>884899.83999999997</v>
      </c>
    </row>
    <row r="742" spans="1:20" s="89" customFormat="1" ht="80.25" customHeight="1" x14ac:dyDescent="0.2">
      <c r="A742" s="177" t="s">
        <v>67</v>
      </c>
      <c r="B742" s="70" t="s">
        <v>408</v>
      </c>
      <c r="C742" s="54" t="s">
        <v>76</v>
      </c>
      <c r="D742" s="55" t="s">
        <v>72</v>
      </c>
      <c r="E742" s="59" t="s">
        <v>294</v>
      </c>
      <c r="F742" s="59" t="s">
        <v>131</v>
      </c>
      <c r="G742" s="59" t="s">
        <v>131</v>
      </c>
      <c r="H742" s="59" t="s">
        <v>131</v>
      </c>
      <c r="I742" s="59" t="s">
        <v>271</v>
      </c>
      <c r="J742" s="60" t="s">
        <v>133</v>
      </c>
      <c r="K742" s="262" t="s">
        <v>60</v>
      </c>
      <c r="L742" s="181">
        <f t="shared" si="443"/>
        <v>662625.4</v>
      </c>
      <c r="M742" s="181">
        <f t="shared" si="443"/>
        <v>0</v>
      </c>
      <c r="N742" s="181">
        <f t="shared" si="443"/>
        <v>662625.4</v>
      </c>
      <c r="O742" s="181">
        <f t="shared" si="443"/>
        <v>682307.34</v>
      </c>
      <c r="P742" s="181">
        <f t="shared" si="443"/>
        <v>0</v>
      </c>
      <c r="Q742" s="181">
        <f t="shared" si="443"/>
        <v>682307.34</v>
      </c>
      <c r="R742" s="181">
        <f t="shared" si="443"/>
        <v>716695.63</v>
      </c>
      <c r="S742" s="181">
        <f t="shared" si="443"/>
        <v>0</v>
      </c>
      <c r="T742" s="181">
        <f t="shared" si="443"/>
        <v>716695.63</v>
      </c>
    </row>
    <row r="743" spans="1:20" s="89" customFormat="1" ht="70.5" customHeight="1" x14ac:dyDescent="0.2">
      <c r="A743" s="177" t="s">
        <v>61</v>
      </c>
      <c r="B743" s="70" t="s">
        <v>408</v>
      </c>
      <c r="C743" s="54" t="s">
        <v>76</v>
      </c>
      <c r="D743" s="55" t="s">
        <v>72</v>
      </c>
      <c r="E743" s="59" t="s">
        <v>294</v>
      </c>
      <c r="F743" s="59" t="s">
        <v>131</v>
      </c>
      <c r="G743" s="59" t="s">
        <v>131</v>
      </c>
      <c r="H743" s="59" t="s">
        <v>131</v>
      </c>
      <c r="I743" s="59" t="s">
        <v>271</v>
      </c>
      <c r="J743" s="60" t="s">
        <v>133</v>
      </c>
      <c r="K743" s="262" t="s">
        <v>166</v>
      </c>
      <c r="L743" s="181">
        <v>662625.4</v>
      </c>
      <c r="M743" s="181">
        <v>0</v>
      </c>
      <c r="N743" s="181">
        <v>662625.4</v>
      </c>
      <c r="O743" s="181">
        <v>682307.34</v>
      </c>
      <c r="P743" s="181">
        <v>0</v>
      </c>
      <c r="Q743" s="181">
        <v>682307.34</v>
      </c>
      <c r="R743" s="181">
        <v>716695.63</v>
      </c>
      <c r="S743" s="181">
        <v>0</v>
      </c>
      <c r="T743" s="181">
        <v>716695.63</v>
      </c>
    </row>
    <row r="744" spans="1:20" s="89" customFormat="1" ht="46.5" customHeight="1" x14ac:dyDescent="0.2">
      <c r="A744" s="177" t="s">
        <v>52</v>
      </c>
      <c r="B744" s="70" t="s">
        <v>408</v>
      </c>
      <c r="C744" s="54" t="s">
        <v>76</v>
      </c>
      <c r="D744" s="55" t="s">
        <v>72</v>
      </c>
      <c r="E744" s="59" t="s">
        <v>294</v>
      </c>
      <c r="F744" s="59" t="s">
        <v>131</v>
      </c>
      <c r="G744" s="59" t="s">
        <v>131</v>
      </c>
      <c r="H744" s="59" t="s">
        <v>131</v>
      </c>
      <c r="I744" s="59" t="s">
        <v>271</v>
      </c>
      <c r="J744" s="60" t="s">
        <v>133</v>
      </c>
      <c r="K744" s="262" t="s">
        <v>53</v>
      </c>
      <c r="L744" s="181">
        <f t="shared" ref="L744:T744" si="445">L745</f>
        <v>112472.6</v>
      </c>
      <c r="M744" s="181">
        <f t="shared" si="445"/>
        <v>0</v>
      </c>
      <c r="N744" s="181">
        <f t="shared" si="445"/>
        <v>112472.6</v>
      </c>
      <c r="O744" s="181">
        <f t="shared" si="445"/>
        <v>168597.63</v>
      </c>
      <c r="P744" s="181">
        <f t="shared" si="445"/>
        <v>0</v>
      </c>
      <c r="Q744" s="181">
        <f t="shared" si="445"/>
        <v>168597.63</v>
      </c>
      <c r="R744" s="181">
        <f t="shared" si="445"/>
        <v>168204.21</v>
      </c>
      <c r="S744" s="181">
        <f t="shared" si="445"/>
        <v>0</v>
      </c>
      <c r="T744" s="181">
        <f t="shared" si="445"/>
        <v>168204.21</v>
      </c>
    </row>
    <row r="745" spans="1:20" s="89" customFormat="1" ht="51.75" customHeight="1" x14ac:dyDescent="0.2">
      <c r="A745" s="177" t="s">
        <v>54</v>
      </c>
      <c r="B745" s="70" t="s">
        <v>408</v>
      </c>
      <c r="C745" s="55" t="s">
        <v>76</v>
      </c>
      <c r="D745" s="55" t="s">
        <v>72</v>
      </c>
      <c r="E745" s="59" t="s">
        <v>294</v>
      </c>
      <c r="F745" s="59" t="s">
        <v>131</v>
      </c>
      <c r="G745" s="59" t="s">
        <v>131</v>
      </c>
      <c r="H745" s="59" t="s">
        <v>131</v>
      </c>
      <c r="I745" s="59" t="s">
        <v>271</v>
      </c>
      <c r="J745" s="60" t="s">
        <v>133</v>
      </c>
      <c r="K745" s="262" t="s">
        <v>55</v>
      </c>
      <c r="L745" s="181">
        <v>112472.6</v>
      </c>
      <c r="M745" s="181">
        <v>0</v>
      </c>
      <c r="N745" s="181">
        <f>M745+L745</f>
        <v>112472.6</v>
      </c>
      <c r="O745" s="181">
        <v>168597.63</v>
      </c>
      <c r="P745" s="181">
        <v>0</v>
      </c>
      <c r="Q745" s="181">
        <f>P745+O745</f>
        <v>168597.63</v>
      </c>
      <c r="R745" s="181">
        <v>168204.21</v>
      </c>
      <c r="S745" s="181">
        <v>0</v>
      </c>
      <c r="T745" s="181">
        <f>S745+R745</f>
        <v>168204.21</v>
      </c>
    </row>
    <row r="746" spans="1:20" s="89" customFormat="1" ht="36" customHeight="1" x14ac:dyDescent="0.2">
      <c r="A746" s="177" t="s">
        <v>85</v>
      </c>
      <c r="B746" s="70" t="s">
        <v>408</v>
      </c>
      <c r="C746" s="71" t="s">
        <v>72</v>
      </c>
      <c r="D746" s="71"/>
      <c r="E746" s="91"/>
      <c r="F746" s="59"/>
      <c r="G746" s="59"/>
      <c r="H746" s="59"/>
      <c r="I746" s="59"/>
      <c r="J746" s="60"/>
      <c r="K746" s="262"/>
      <c r="L746" s="181">
        <f t="shared" ref="L746:N748" si="446">L747</f>
        <v>304500</v>
      </c>
      <c r="M746" s="181">
        <f t="shared" si="446"/>
        <v>0</v>
      </c>
      <c r="N746" s="181">
        <f t="shared" si="446"/>
        <v>304500</v>
      </c>
      <c r="O746" s="181">
        <f t="shared" ref="L746:T749" si="447">O747</f>
        <v>304500</v>
      </c>
      <c r="P746" s="181">
        <f t="shared" si="447"/>
        <v>0</v>
      </c>
      <c r="Q746" s="181">
        <f t="shared" si="447"/>
        <v>304500</v>
      </c>
      <c r="R746" s="181">
        <f t="shared" si="447"/>
        <v>304500</v>
      </c>
      <c r="S746" s="181">
        <f t="shared" si="447"/>
        <v>0</v>
      </c>
      <c r="T746" s="181">
        <f t="shared" si="447"/>
        <v>304500</v>
      </c>
    </row>
    <row r="747" spans="1:20" s="89" customFormat="1" ht="34.5" customHeight="1" x14ac:dyDescent="0.2">
      <c r="A747" s="173" t="s">
        <v>220</v>
      </c>
      <c r="B747" s="70" t="s">
        <v>408</v>
      </c>
      <c r="C747" s="71" t="s">
        <v>72</v>
      </c>
      <c r="D747" s="71" t="s">
        <v>88</v>
      </c>
      <c r="E747" s="91"/>
      <c r="F747" s="59"/>
      <c r="G747" s="59"/>
      <c r="H747" s="59"/>
      <c r="I747" s="59"/>
      <c r="J747" s="60"/>
      <c r="K747" s="262"/>
      <c r="L747" s="181">
        <f t="shared" si="446"/>
        <v>304500</v>
      </c>
      <c r="M747" s="181">
        <f t="shared" si="446"/>
        <v>0</v>
      </c>
      <c r="N747" s="181">
        <f t="shared" si="446"/>
        <v>304500</v>
      </c>
      <c r="O747" s="181">
        <f t="shared" si="447"/>
        <v>304500</v>
      </c>
      <c r="P747" s="181">
        <f t="shared" si="447"/>
        <v>0</v>
      </c>
      <c r="Q747" s="181">
        <f t="shared" si="447"/>
        <v>304500</v>
      </c>
      <c r="R747" s="181">
        <f t="shared" si="447"/>
        <v>304500</v>
      </c>
      <c r="S747" s="181">
        <f t="shared" si="447"/>
        <v>0</v>
      </c>
      <c r="T747" s="181">
        <f t="shared" si="447"/>
        <v>304500</v>
      </c>
    </row>
    <row r="748" spans="1:20" s="89" customFormat="1" ht="66" customHeight="1" x14ac:dyDescent="0.2">
      <c r="A748" s="177" t="s">
        <v>328</v>
      </c>
      <c r="B748" s="70" t="s">
        <v>408</v>
      </c>
      <c r="C748" s="71" t="s">
        <v>72</v>
      </c>
      <c r="D748" s="71" t="s">
        <v>88</v>
      </c>
      <c r="E748" s="91" t="s">
        <v>241</v>
      </c>
      <c r="F748" s="59" t="s">
        <v>131</v>
      </c>
      <c r="G748" s="59" t="s">
        <v>131</v>
      </c>
      <c r="H748" s="59" t="s">
        <v>131</v>
      </c>
      <c r="I748" s="59" t="s">
        <v>132</v>
      </c>
      <c r="J748" s="60" t="s">
        <v>131</v>
      </c>
      <c r="K748" s="262"/>
      <c r="L748" s="181">
        <f t="shared" si="446"/>
        <v>304500</v>
      </c>
      <c r="M748" s="181">
        <f t="shared" si="446"/>
        <v>0</v>
      </c>
      <c r="N748" s="181">
        <f t="shared" si="446"/>
        <v>304500</v>
      </c>
      <c r="O748" s="181">
        <f t="shared" si="447"/>
        <v>304500</v>
      </c>
      <c r="P748" s="181">
        <f t="shared" si="447"/>
        <v>0</v>
      </c>
      <c r="Q748" s="181">
        <f t="shared" si="447"/>
        <v>304500</v>
      </c>
      <c r="R748" s="181">
        <f t="shared" si="447"/>
        <v>304500</v>
      </c>
      <c r="S748" s="181">
        <f t="shared" si="447"/>
        <v>0</v>
      </c>
      <c r="T748" s="181">
        <f t="shared" si="447"/>
        <v>304500</v>
      </c>
    </row>
    <row r="749" spans="1:20" s="89" customFormat="1" ht="51.75" customHeight="1" x14ac:dyDescent="0.2">
      <c r="A749" s="177" t="s">
        <v>242</v>
      </c>
      <c r="B749" s="70" t="s">
        <v>408</v>
      </c>
      <c r="C749" s="71" t="s">
        <v>72</v>
      </c>
      <c r="D749" s="71" t="s">
        <v>88</v>
      </c>
      <c r="E749" s="91" t="s">
        <v>241</v>
      </c>
      <c r="F749" s="59" t="s">
        <v>131</v>
      </c>
      <c r="G749" s="59" t="s">
        <v>131</v>
      </c>
      <c r="H749" s="59" t="s">
        <v>131</v>
      </c>
      <c r="I749" s="59" t="s">
        <v>191</v>
      </c>
      <c r="J749" s="60" t="s">
        <v>131</v>
      </c>
      <c r="K749" s="262"/>
      <c r="L749" s="181">
        <f t="shared" si="447"/>
        <v>304500</v>
      </c>
      <c r="M749" s="181">
        <f t="shared" si="447"/>
        <v>0</v>
      </c>
      <c r="N749" s="181">
        <f t="shared" si="447"/>
        <v>304500</v>
      </c>
      <c r="O749" s="181">
        <f t="shared" si="447"/>
        <v>304500</v>
      </c>
      <c r="P749" s="181">
        <f t="shared" si="447"/>
        <v>0</v>
      </c>
      <c r="Q749" s="181">
        <f t="shared" si="447"/>
        <v>304500</v>
      </c>
      <c r="R749" s="181">
        <f t="shared" si="447"/>
        <v>304500</v>
      </c>
      <c r="S749" s="181">
        <f t="shared" si="447"/>
        <v>0</v>
      </c>
      <c r="T749" s="181">
        <f t="shared" si="447"/>
        <v>304500</v>
      </c>
    </row>
    <row r="750" spans="1:20" s="89" customFormat="1" ht="51.75" customHeight="1" x14ac:dyDescent="0.2">
      <c r="A750" s="177" t="s">
        <v>52</v>
      </c>
      <c r="B750" s="70" t="s">
        <v>408</v>
      </c>
      <c r="C750" s="71" t="s">
        <v>72</v>
      </c>
      <c r="D750" s="71" t="s">
        <v>88</v>
      </c>
      <c r="E750" s="91" t="s">
        <v>241</v>
      </c>
      <c r="F750" s="59" t="s">
        <v>131</v>
      </c>
      <c r="G750" s="59" t="s">
        <v>131</v>
      </c>
      <c r="H750" s="59" t="s">
        <v>131</v>
      </c>
      <c r="I750" s="59" t="s">
        <v>191</v>
      </c>
      <c r="J750" s="60" t="s">
        <v>131</v>
      </c>
      <c r="K750" s="262" t="s">
        <v>53</v>
      </c>
      <c r="L750" s="181">
        <f t="shared" ref="L750:T750" si="448">L751</f>
        <v>304500</v>
      </c>
      <c r="M750" s="181">
        <f t="shared" si="448"/>
        <v>0</v>
      </c>
      <c r="N750" s="181">
        <f t="shared" si="448"/>
        <v>304500</v>
      </c>
      <c r="O750" s="181">
        <f t="shared" si="448"/>
        <v>304500</v>
      </c>
      <c r="P750" s="181">
        <f t="shared" si="448"/>
        <v>0</v>
      </c>
      <c r="Q750" s="181">
        <f t="shared" si="448"/>
        <v>304500</v>
      </c>
      <c r="R750" s="181">
        <f t="shared" si="448"/>
        <v>304500</v>
      </c>
      <c r="S750" s="181">
        <f t="shared" si="448"/>
        <v>0</v>
      </c>
      <c r="T750" s="181">
        <f t="shared" si="448"/>
        <v>304500</v>
      </c>
    </row>
    <row r="751" spans="1:20" s="89" customFormat="1" ht="51.75" customHeight="1" x14ac:dyDescent="0.2">
      <c r="A751" s="177" t="s">
        <v>54</v>
      </c>
      <c r="B751" s="70" t="s">
        <v>408</v>
      </c>
      <c r="C751" s="71" t="s">
        <v>72</v>
      </c>
      <c r="D751" s="71" t="s">
        <v>88</v>
      </c>
      <c r="E751" s="91" t="s">
        <v>241</v>
      </c>
      <c r="F751" s="59" t="s">
        <v>131</v>
      </c>
      <c r="G751" s="59" t="s">
        <v>131</v>
      </c>
      <c r="H751" s="59" t="s">
        <v>131</v>
      </c>
      <c r="I751" s="59" t="s">
        <v>191</v>
      </c>
      <c r="J751" s="60" t="s">
        <v>131</v>
      </c>
      <c r="K751" s="262" t="s">
        <v>55</v>
      </c>
      <c r="L751" s="175">
        <v>304500</v>
      </c>
      <c r="M751" s="175">
        <v>0</v>
      </c>
      <c r="N751" s="175">
        <v>304500</v>
      </c>
      <c r="O751" s="175">
        <v>304500</v>
      </c>
      <c r="P751" s="175">
        <v>0</v>
      </c>
      <c r="Q751" s="175">
        <v>304500</v>
      </c>
      <c r="R751" s="175">
        <v>304500</v>
      </c>
      <c r="S751" s="175">
        <v>0</v>
      </c>
      <c r="T751" s="175">
        <v>304500</v>
      </c>
    </row>
    <row r="752" spans="1:20" s="89" customFormat="1" ht="20.25" customHeight="1" x14ac:dyDescent="0.2">
      <c r="A752" s="173" t="s">
        <v>87</v>
      </c>
      <c r="B752" s="70" t="s">
        <v>408</v>
      </c>
      <c r="C752" s="55" t="s">
        <v>71</v>
      </c>
      <c r="D752" s="55"/>
      <c r="E752" s="91"/>
      <c r="F752" s="59"/>
      <c r="G752" s="59"/>
      <c r="H752" s="59"/>
      <c r="I752" s="59"/>
      <c r="J752" s="60"/>
      <c r="K752" s="262"/>
      <c r="L752" s="175">
        <f>L753</f>
        <v>4162300</v>
      </c>
      <c r="M752" s="175">
        <f>M753</f>
        <v>0</v>
      </c>
      <c r="N752" s="175">
        <f>N753</f>
        <v>4162300</v>
      </c>
      <c r="O752" s="175">
        <f t="shared" ref="L752:T755" si="449">O753</f>
        <v>4328800</v>
      </c>
      <c r="P752" s="175">
        <f t="shared" si="449"/>
        <v>0</v>
      </c>
      <c r="Q752" s="175">
        <f t="shared" si="449"/>
        <v>4328800</v>
      </c>
      <c r="R752" s="175">
        <f t="shared" si="449"/>
        <v>4502000</v>
      </c>
      <c r="S752" s="175">
        <f t="shared" si="449"/>
        <v>0</v>
      </c>
      <c r="T752" s="175">
        <f t="shared" si="449"/>
        <v>4502000</v>
      </c>
    </row>
    <row r="753" spans="1:20" s="89" customFormat="1" ht="20.25" customHeight="1" x14ac:dyDescent="0.2">
      <c r="A753" s="173" t="s">
        <v>118</v>
      </c>
      <c r="B753" s="70" t="s">
        <v>408</v>
      </c>
      <c r="C753" s="55" t="s">
        <v>71</v>
      </c>
      <c r="D753" s="55" t="s">
        <v>86</v>
      </c>
      <c r="E753" s="54"/>
      <c r="F753" s="56"/>
      <c r="G753" s="59"/>
      <c r="H753" s="59"/>
      <c r="I753" s="56"/>
      <c r="J753" s="69"/>
      <c r="K753" s="349"/>
      <c r="L753" s="175">
        <f t="shared" si="449"/>
        <v>4162300</v>
      </c>
      <c r="M753" s="175">
        <f t="shared" si="449"/>
        <v>0</v>
      </c>
      <c r="N753" s="175">
        <f t="shared" si="449"/>
        <v>4162300</v>
      </c>
      <c r="O753" s="175">
        <f t="shared" si="449"/>
        <v>4328800</v>
      </c>
      <c r="P753" s="175">
        <f t="shared" si="449"/>
        <v>0</v>
      </c>
      <c r="Q753" s="175">
        <f t="shared" si="449"/>
        <v>4328800</v>
      </c>
      <c r="R753" s="175">
        <f t="shared" si="449"/>
        <v>4502000</v>
      </c>
      <c r="S753" s="175">
        <f t="shared" si="449"/>
        <v>0</v>
      </c>
      <c r="T753" s="175">
        <f t="shared" si="449"/>
        <v>4502000</v>
      </c>
    </row>
    <row r="754" spans="1:20" s="89" customFormat="1" ht="79.5" customHeight="1" x14ac:dyDescent="0.2">
      <c r="A754" s="177" t="s">
        <v>339</v>
      </c>
      <c r="B754" s="70" t="s">
        <v>408</v>
      </c>
      <c r="C754" s="55" t="s">
        <v>71</v>
      </c>
      <c r="D754" s="55" t="s">
        <v>86</v>
      </c>
      <c r="E754" s="92" t="s">
        <v>95</v>
      </c>
      <c r="F754" s="74" t="s">
        <v>131</v>
      </c>
      <c r="G754" s="59" t="s">
        <v>131</v>
      </c>
      <c r="H754" s="59" t="s">
        <v>131</v>
      </c>
      <c r="I754" s="74" t="s">
        <v>132</v>
      </c>
      <c r="J754" s="60" t="s">
        <v>131</v>
      </c>
      <c r="K754" s="247"/>
      <c r="L754" s="175">
        <f t="shared" si="449"/>
        <v>4162300</v>
      </c>
      <c r="M754" s="175">
        <f t="shared" si="449"/>
        <v>0</v>
      </c>
      <c r="N754" s="175">
        <f t="shared" si="449"/>
        <v>4162300</v>
      </c>
      <c r="O754" s="175">
        <f t="shared" si="449"/>
        <v>4328800</v>
      </c>
      <c r="P754" s="175">
        <f t="shared" si="449"/>
        <v>0</v>
      </c>
      <c r="Q754" s="175">
        <f t="shared" si="449"/>
        <v>4328800</v>
      </c>
      <c r="R754" s="175">
        <f t="shared" si="449"/>
        <v>4502000</v>
      </c>
      <c r="S754" s="175">
        <f t="shared" si="449"/>
        <v>0</v>
      </c>
      <c r="T754" s="175">
        <f t="shared" si="449"/>
        <v>4502000</v>
      </c>
    </row>
    <row r="755" spans="1:20" s="89" customFormat="1" ht="83.25" customHeight="1" x14ac:dyDescent="0.2">
      <c r="A755" s="177" t="s">
        <v>199</v>
      </c>
      <c r="B755" s="70" t="s">
        <v>408</v>
      </c>
      <c r="C755" s="54" t="s">
        <v>71</v>
      </c>
      <c r="D755" s="55" t="s">
        <v>86</v>
      </c>
      <c r="E755" s="59" t="s">
        <v>95</v>
      </c>
      <c r="F755" s="59" t="s">
        <v>131</v>
      </c>
      <c r="G755" s="59" t="s">
        <v>131</v>
      </c>
      <c r="H755" s="59" t="s">
        <v>131</v>
      </c>
      <c r="I755" s="59" t="s">
        <v>198</v>
      </c>
      <c r="J755" s="60" t="s">
        <v>195</v>
      </c>
      <c r="K755" s="262"/>
      <c r="L755" s="188">
        <f>L756</f>
        <v>4162300</v>
      </c>
      <c r="M755" s="188">
        <f>M756</f>
        <v>0</v>
      </c>
      <c r="N755" s="188">
        <f>N756</f>
        <v>4162300</v>
      </c>
      <c r="O755" s="188">
        <f t="shared" si="449"/>
        <v>4328800</v>
      </c>
      <c r="P755" s="188">
        <f t="shared" si="449"/>
        <v>0</v>
      </c>
      <c r="Q755" s="188">
        <f t="shared" si="449"/>
        <v>4328800</v>
      </c>
      <c r="R755" s="188">
        <f t="shared" si="449"/>
        <v>4502000</v>
      </c>
      <c r="S755" s="188">
        <f t="shared" si="449"/>
        <v>0</v>
      </c>
      <c r="T755" s="188">
        <f t="shared" si="449"/>
        <v>4502000</v>
      </c>
    </row>
    <row r="756" spans="1:20" s="89" customFormat="1" ht="35.25" customHeight="1" x14ac:dyDescent="0.2">
      <c r="A756" s="177" t="s">
        <v>52</v>
      </c>
      <c r="B756" s="70" t="s">
        <v>408</v>
      </c>
      <c r="C756" s="54" t="s">
        <v>71</v>
      </c>
      <c r="D756" s="55" t="s">
        <v>86</v>
      </c>
      <c r="E756" s="59" t="s">
        <v>95</v>
      </c>
      <c r="F756" s="59" t="s">
        <v>131</v>
      </c>
      <c r="G756" s="59" t="s">
        <v>131</v>
      </c>
      <c r="H756" s="59" t="s">
        <v>131</v>
      </c>
      <c r="I756" s="59" t="s">
        <v>198</v>
      </c>
      <c r="J756" s="60" t="s">
        <v>195</v>
      </c>
      <c r="K756" s="262" t="s">
        <v>53</v>
      </c>
      <c r="L756" s="188">
        <f t="shared" ref="L756:T756" si="450">L757</f>
        <v>4162300</v>
      </c>
      <c r="M756" s="188">
        <f t="shared" si="450"/>
        <v>0</v>
      </c>
      <c r="N756" s="188">
        <f t="shared" si="450"/>
        <v>4162300</v>
      </c>
      <c r="O756" s="188">
        <f t="shared" si="450"/>
        <v>4328800</v>
      </c>
      <c r="P756" s="188">
        <f t="shared" si="450"/>
        <v>0</v>
      </c>
      <c r="Q756" s="188">
        <f t="shared" si="450"/>
        <v>4328800</v>
      </c>
      <c r="R756" s="188">
        <f t="shared" si="450"/>
        <v>4502000</v>
      </c>
      <c r="S756" s="188">
        <f t="shared" si="450"/>
        <v>0</v>
      </c>
      <c r="T756" s="188">
        <f t="shared" si="450"/>
        <v>4502000</v>
      </c>
    </row>
    <row r="757" spans="1:20" s="89" customFormat="1" ht="36.75" customHeight="1" x14ac:dyDescent="0.2">
      <c r="A757" s="177" t="s">
        <v>54</v>
      </c>
      <c r="B757" s="70" t="s">
        <v>408</v>
      </c>
      <c r="C757" s="54" t="s">
        <v>71</v>
      </c>
      <c r="D757" s="55" t="s">
        <v>86</v>
      </c>
      <c r="E757" s="59" t="s">
        <v>95</v>
      </c>
      <c r="F757" s="59" t="s">
        <v>131</v>
      </c>
      <c r="G757" s="59" t="s">
        <v>131</v>
      </c>
      <c r="H757" s="59" t="s">
        <v>131</v>
      </c>
      <c r="I757" s="59" t="s">
        <v>198</v>
      </c>
      <c r="J757" s="60" t="s">
        <v>195</v>
      </c>
      <c r="K757" s="262" t="s">
        <v>55</v>
      </c>
      <c r="L757" s="188">
        <v>4162300</v>
      </c>
      <c r="M757" s="188">
        <v>0</v>
      </c>
      <c r="N757" s="188">
        <v>4162300</v>
      </c>
      <c r="O757" s="188">
        <v>4328800</v>
      </c>
      <c r="P757" s="188">
        <v>0</v>
      </c>
      <c r="Q757" s="188">
        <v>4328800</v>
      </c>
      <c r="R757" s="188">
        <v>4502000</v>
      </c>
      <c r="S757" s="188">
        <v>0</v>
      </c>
      <c r="T757" s="188">
        <v>4502000</v>
      </c>
    </row>
    <row r="758" spans="1:20" s="89" customFormat="1" ht="36.75" customHeight="1" x14ac:dyDescent="0.2">
      <c r="A758" s="177" t="s">
        <v>77</v>
      </c>
      <c r="B758" s="70" t="s">
        <v>408</v>
      </c>
      <c r="C758" s="54" t="s">
        <v>73</v>
      </c>
      <c r="D758" s="55"/>
      <c r="E758" s="59"/>
      <c r="F758" s="59"/>
      <c r="G758" s="59"/>
      <c r="H758" s="59"/>
      <c r="I758" s="59"/>
      <c r="J758" s="60"/>
      <c r="K758" s="262"/>
      <c r="L758" s="188">
        <f t="shared" ref="L758:T762" si="451">L759</f>
        <v>0</v>
      </c>
      <c r="M758" s="188">
        <f t="shared" si="451"/>
        <v>0</v>
      </c>
      <c r="N758" s="188">
        <f t="shared" si="451"/>
        <v>0</v>
      </c>
      <c r="O758" s="188">
        <f t="shared" si="451"/>
        <v>2581600</v>
      </c>
      <c r="P758" s="188">
        <f t="shared" si="451"/>
        <v>0</v>
      </c>
      <c r="Q758" s="188">
        <f t="shared" si="451"/>
        <v>2581600</v>
      </c>
      <c r="R758" s="189">
        <f t="shared" si="451"/>
        <v>641600</v>
      </c>
      <c r="S758" s="189">
        <f t="shared" si="451"/>
        <v>0</v>
      </c>
      <c r="T758" s="189">
        <f t="shared" si="451"/>
        <v>641600</v>
      </c>
    </row>
    <row r="759" spans="1:20" s="89" customFormat="1" ht="36.75" customHeight="1" x14ac:dyDescent="0.2">
      <c r="A759" s="177" t="s">
        <v>158</v>
      </c>
      <c r="B759" s="70" t="s">
        <v>408</v>
      </c>
      <c r="C759" s="54" t="s">
        <v>73</v>
      </c>
      <c r="D759" s="55" t="s">
        <v>72</v>
      </c>
      <c r="E759" s="59"/>
      <c r="F759" s="59"/>
      <c r="G759" s="59"/>
      <c r="H759" s="59"/>
      <c r="I759" s="59"/>
      <c r="J759" s="60"/>
      <c r="K759" s="262"/>
      <c r="L759" s="188">
        <f>L760+L764</f>
        <v>0</v>
      </c>
      <c r="M759" s="188">
        <f>M760+M764</f>
        <v>0</v>
      </c>
      <c r="N759" s="188">
        <f>N760+N764</f>
        <v>0</v>
      </c>
      <c r="O759" s="188">
        <f t="shared" ref="O759:R759" si="452">O760+O764</f>
        <v>2581600</v>
      </c>
      <c r="P759" s="188">
        <f t="shared" ref="P759:Q759" si="453">P760+P764</f>
        <v>0</v>
      </c>
      <c r="Q759" s="188">
        <f t="shared" si="453"/>
        <v>2581600</v>
      </c>
      <c r="R759" s="188">
        <f t="shared" si="452"/>
        <v>641600</v>
      </c>
      <c r="S759" s="188">
        <f t="shared" ref="S759:T759" si="454">S760+S764</f>
        <v>0</v>
      </c>
      <c r="T759" s="188">
        <f t="shared" si="454"/>
        <v>641600</v>
      </c>
    </row>
    <row r="760" spans="1:20" s="89" customFormat="1" ht="49.5" customHeight="1" x14ac:dyDescent="0.2">
      <c r="A760" s="190" t="s">
        <v>307</v>
      </c>
      <c r="B760" s="70" t="s">
        <v>408</v>
      </c>
      <c r="C760" s="55" t="s">
        <v>73</v>
      </c>
      <c r="D760" s="54" t="s">
        <v>72</v>
      </c>
      <c r="E760" s="93" t="s">
        <v>152</v>
      </c>
      <c r="F760" s="63" t="s">
        <v>131</v>
      </c>
      <c r="G760" s="59" t="s">
        <v>131</v>
      </c>
      <c r="H760" s="59" t="s">
        <v>131</v>
      </c>
      <c r="I760" s="64" t="s">
        <v>132</v>
      </c>
      <c r="J760" s="60" t="s">
        <v>131</v>
      </c>
      <c r="K760" s="320"/>
      <c r="L760" s="188">
        <f t="shared" ref="L760:N762" si="455">L761</f>
        <v>0</v>
      </c>
      <c r="M760" s="188">
        <f t="shared" si="455"/>
        <v>0</v>
      </c>
      <c r="N760" s="188">
        <f t="shared" si="455"/>
        <v>0</v>
      </c>
      <c r="O760" s="188">
        <f t="shared" si="451"/>
        <v>400000</v>
      </c>
      <c r="P760" s="188">
        <f t="shared" si="451"/>
        <v>0</v>
      </c>
      <c r="Q760" s="188">
        <f t="shared" si="451"/>
        <v>400000</v>
      </c>
      <c r="R760" s="189">
        <f t="shared" si="451"/>
        <v>400000</v>
      </c>
      <c r="S760" s="189">
        <f t="shared" si="451"/>
        <v>0</v>
      </c>
      <c r="T760" s="189">
        <f t="shared" si="451"/>
        <v>400000</v>
      </c>
    </row>
    <row r="761" spans="1:20" s="89" customFormat="1" ht="36.75" customHeight="1" x14ac:dyDescent="0.2">
      <c r="A761" s="218" t="s">
        <v>174</v>
      </c>
      <c r="B761" s="70" t="s">
        <v>408</v>
      </c>
      <c r="C761" s="55" t="s">
        <v>73</v>
      </c>
      <c r="D761" s="54" t="s">
        <v>72</v>
      </c>
      <c r="E761" s="93" t="s">
        <v>152</v>
      </c>
      <c r="F761" s="63" t="s">
        <v>131</v>
      </c>
      <c r="G761" s="59" t="s">
        <v>131</v>
      </c>
      <c r="H761" s="59" t="s">
        <v>131</v>
      </c>
      <c r="I761" s="64" t="s">
        <v>162</v>
      </c>
      <c r="J761" s="60" t="s">
        <v>131</v>
      </c>
      <c r="K761" s="320"/>
      <c r="L761" s="181">
        <f t="shared" si="455"/>
        <v>0</v>
      </c>
      <c r="M761" s="181">
        <f t="shared" si="455"/>
        <v>0</v>
      </c>
      <c r="N761" s="181">
        <f t="shared" si="455"/>
        <v>0</v>
      </c>
      <c r="O761" s="181">
        <f t="shared" si="451"/>
        <v>400000</v>
      </c>
      <c r="P761" s="181">
        <f t="shared" si="451"/>
        <v>0</v>
      </c>
      <c r="Q761" s="181">
        <f t="shared" si="451"/>
        <v>400000</v>
      </c>
      <c r="R761" s="181">
        <f t="shared" si="451"/>
        <v>400000</v>
      </c>
      <c r="S761" s="181">
        <f t="shared" si="451"/>
        <v>0</v>
      </c>
      <c r="T761" s="181">
        <f t="shared" si="451"/>
        <v>400000</v>
      </c>
    </row>
    <row r="762" spans="1:20" s="89" customFormat="1" ht="36.75" customHeight="1" x14ac:dyDescent="0.2">
      <c r="A762" s="177" t="s">
        <v>52</v>
      </c>
      <c r="B762" s="70" t="s">
        <v>408</v>
      </c>
      <c r="C762" s="55" t="s">
        <v>73</v>
      </c>
      <c r="D762" s="54" t="s">
        <v>72</v>
      </c>
      <c r="E762" s="93" t="s">
        <v>152</v>
      </c>
      <c r="F762" s="63" t="s">
        <v>131</v>
      </c>
      <c r="G762" s="59" t="s">
        <v>131</v>
      </c>
      <c r="H762" s="59" t="s">
        <v>131</v>
      </c>
      <c r="I762" s="64" t="s">
        <v>162</v>
      </c>
      <c r="J762" s="60" t="s">
        <v>131</v>
      </c>
      <c r="K762" s="320" t="s">
        <v>53</v>
      </c>
      <c r="L762" s="181">
        <f t="shared" si="455"/>
        <v>0</v>
      </c>
      <c r="M762" s="181">
        <f t="shared" si="455"/>
        <v>0</v>
      </c>
      <c r="N762" s="181">
        <f t="shared" si="455"/>
        <v>0</v>
      </c>
      <c r="O762" s="181">
        <f t="shared" si="451"/>
        <v>400000</v>
      </c>
      <c r="P762" s="181">
        <f t="shared" si="451"/>
        <v>0</v>
      </c>
      <c r="Q762" s="181">
        <f t="shared" si="451"/>
        <v>400000</v>
      </c>
      <c r="R762" s="181">
        <f t="shared" si="451"/>
        <v>400000</v>
      </c>
      <c r="S762" s="181">
        <f t="shared" si="451"/>
        <v>0</v>
      </c>
      <c r="T762" s="181">
        <f t="shared" si="451"/>
        <v>400000</v>
      </c>
    </row>
    <row r="763" spans="1:20" s="89" customFormat="1" ht="36.75" customHeight="1" x14ac:dyDescent="0.2">
      <c r="A763" s="177" t="s">
        <v>54</v>
      </c>
      <c r="B763" s="70" t="s">
        <v>408</v>
      </c>
      <c r="C763" s="55" t="s">
        <v>73</v>
      </c>
      <c r="D763" s="54" t="s">
        <v>72</v>
      </c>
      <c r="E763" s="93" t="s">
        <v>152</v>
      </c>
      <c r="F763" s="63" t="s">
        <v>131</v>
      </c>
      <c r="G763" s="59" t="s">
        <v>131</v>
      </c>
      <c r="H763" s="59" t="s">
        <v>131</v>
      </c>
      <c r="I763" s="64" t="s">
        <v>162</v>
      </c>
      <c r="J763" s="60" t="s">
        <v>131</v>
      </c>
      <c r="K763" s="320" t="s">
        <v>55</v>
      </c>
      <c r="L763" s="181">
        <v>0</v>
      </c>
      <c r="M763" s="181">
        <v>0</v>
      </c>
      <c r="N763" s="181">
        <v>0</v>
      </c>
      <c r="O763" s="181">
        <v>400000</v>
      </c>
      <c r="P763" s="181">
        <v>0</v>
      </c>
      <c r="Q763" s="181">
        <v>400000</v>
      </c>
      <c r="R763" s="181">
        <v>400000</v>
      </c>
      <c r="S763" s="181">
        <v>0</v>
      </c>
      <c r="T763" s="181">
        <v>400000</v>
      </c>
    </row>
    <row r="764" spans="1:20" s="89" customFormat="1" ht="36.75" customHeight="1" x14ac:dyDescent="0.2">
      <c r="A764" s="177" t="s">
        <v>315</v>
      </c>
      <c r="B764" s="70" t="s">
        <v>408</v>
      </c>
      <c r="C764" s="54" t="s">
        <v>73</v>
      </c>
      <c r="D764" s="54" t="s">
        <v>72</v>
      </c>
      <c r="E764" s="378" t="s">
        <v>314</v>
      </c>
      <c r="F764" s="64" t="s">
        <v>131</v>
      </c>
      <c r="G764" s="59" t="s">
        <v>131</v>
      </c>
      <c r="H764" s="59" t="s">
        <v>131</v>
      </c>
      <c r="I764" s="64" t="s">
        <v>132</v>
      </c>
      <c r="J764" s="60" t="s">
        <v>131</v>
      </c>
      <c r="K764" s="320"/>
      <c r="L764" s="181">
        <f t="shared" ref="L764:N766" si="456">L765</f>
        <v>0</v>
      </c>
      <c r="M764" s="181">
        <f t="shared" si="456"/>
        <v>0</v>
      </c>
      <c r="N764" s="181">
        <f t="shared" si="456"/>
        <v>0</v>
      </c>
      <c r="O764" s="181">
        <f t="shared" ref="O764:Q766" si="457">O765</f>
        <v>2181600</v>
      </c>
      <c r="P764" s="181">
        <f t="shared" si="457"/>
        <v>0</v>
      </c>
      <c r="Q764" s="181">
        <f t="shared" si="457"/>
        <v>2181600</v>
      </c>
      <c r="R764" s="181">
        <f t="shared" ref="R764:T766" si="458">R765</f>
        <v>241600</v>
      </c>
      <c r="S764" s="181">
        <f t="shared" si="458"/>
        <v>0</v>
      </c>
      <c r="T764" s="181">
        <f t="shared" si="458"/>
        <v>241600</v>
      </c>
    </row>
    <row r="765" spans="1:20" s="89" customFormat="1" ht="18.75" customHeight="1" x14ac:dyDescent="0.2">
      <c r="A765" s="218" t="s">
        <v>317</v>
      </c>
      <c r="B765" s="70" t="s">
        <v>408</v>
      </c>
      <c r="C765" s="54" t="s">
        <v>73</v>
      </c>
      <c r="D765" s="55" t="s">
        <v>72</v>
      </c>
      <c r="E765" s="63" t="s">
        <v>314</v>
      </c>
      <c r="F765" s="63" t="s">
        <v>131</v>
      </c>
      <c r="G765" s="59" t="s">
        <v>131</v>
      </c>
      <c r="H765" s="59" t="s">
        <v>131</v>
      </c>
      <c r="I765" s="64" t="s">
        <v>316</v>
      </c>
      <c r="J765" s="60" t="s">
        <v>131</v>
      </c>
      <c r="K765" s="320"/>
      <c r="L765" s="181">
        <f t="shared" si="456"/>
        <v>0</v>
      </c>
      <c r="M765" s="181">
        <f t="shared" si="456"/>
        <v>0</v>
      </c>
      <c r="N765" s="181">
        <f t="shared" si="456"/>
        <v>0</v>
      </c>
      <c r="O765" s="181">
        <f t="shared" si="457"/>
        <v>2181600</v>
      </c>
      <c r="P765" s="181">
        <f t="shared" si="457"/>
        <v>0</v>
      </c>
      <c r="Q765" s="181">
        <f t="shared" si="457"/>
        <v>2181600</v>
      </c>
      <c r="R765" s="181">
        <f t="shared" si="458"/>
        <v>241600</v>
      </c>
      <c r="S765" s="181">
        <f t="shared" si="458"/>
        <v>0</v>
      </c>
      <c r="T765" s="181">
        <f t="shared" si="458"/>
        <v>241600</v>
      </c>
    </row>
    <row r="766" spans="1:20" s="89" customFormat="1" ht="36.75" customHeight="1" x14ac:dyDescent="0.2">
      <c r="A766" s="177" t="s">
        <v>52</v>
      </c>
      <c r="B766" s="70" t="s">
        <v>408</v>
      </c>
      <c r="C766" s="54" t="s">
        <v>73</v>
      </c>
      <c r="D766" s="55" t="s">
        <v>72</v>
      </c>
      <c r="E766" s="63" t="s">
        <v>314</v>
      </c>
      <c r="F766" s="63" t="s">
        <v>131</v>
      </c>
      <c r="G766" s="59" t="s">
        <v>131</v>
      </c>
      <c r="H766" s="59" t="s">
        <v>131</v>
      </c>
      <c r="I766" s="64" t="s">
        <v>316</v>
      </c>
      <c r="J766" s="60" t="s">
        <v>131</v>
      </c>
      <c r="K766" s="320" t="s">
        <v>53</v>
      </c>
      <c r="L766" s="181">
        <f t="shared" si="456"/>
        <v>0</v>
      </c>
      <c r="M766" s="181">
        <f t="shared" si="456"/>
        <v>0</v>
      </c>
      <c r="N766" s="181">
        <f t="shared" si="456"/>
        <v>0</v>
      </c>
      <c r="O766" s="181">
        <f t="shared" si="457"/>
        <v>2181600</v>
      </c>
      <c r="P766" s="181">
        <f t="shared" si="457"/>
        <v>0</v>
      </c>
      <c r="Q766" s="181">
        <f t="shared" si="457"/>
        <v>2181600</v>
      </c>
      <c r="R766" s="181">
        <f t="shared" si="458"/>
        <v>241600</v>
      </c>
      <c r="S766" s="181">
        <f t="shared" si="458"/>
        <v>0</v>
      </c>
      <c r="T766" s="181">
        <f t="shared" si="458"/>
        <v>241600</v>
      </c>
    </row>
    <row r="767" spans="1:20" s="89" customFormat="1" ht="36.75" customHeight="1" x14ac:dyDescent="0.2">
      <c r="A767" s="177" t="s">
        <v>54</v>
      </c>
      <c r="B767" s="70" t="s">
        <v>408</v>
      </c>
      <c r="C767" s="54" t="s">
        <v>73</v>
      </c>
      <c r="D767" s="55" t="s">
        <v>72</v>
      </c>
      <c r="E767" s="63" t="s">
        <v>314</v>
      </c>
      <c r="F767" s="63" t="s">
        <v>131</v>
      </c>
      <c r="G767" s="59" t="s">
        <v>131</v>
      </c>
      <c r="H767" s="59" t="s">
        <v>131</v>
      </c>
      <c r="I767" s="64" t="s">
        <v>316</v>
      </c>
      <c r="J767" s="60" t="s">
        <v>131</v>
      </c>
      <c r="K767" s="320" t="s">
        <v>55</v>
      </c>
      <c r="L767" s="181">
        <v>0</v>
      </c>
      <c r="M767" s="181">
        <v>0</v>
      </c>
      <c r="N767" s="181">
        <v>0</v>
      </c>
      <c r="O767" s="181">
        <v>2181600</v>
      </c>
      <c r="P767" s="181">
        <v>0</v>
      </c>
      <c r="Q767" s="181">
        <v>2181600</v>
      </c>
      <c r="R767" s="181">
        <v>241600</v>
      </c>
      <c r="S767" s="181">
        <v>0</v>
      </c>
      <c r="T767" s="181">
        <v>241600</v>
      </c>
    </row>
    <row r="768" spans="1:20" s="89" customFormat="1" ht="6.75" customHeight="1" x14ac:dyDescent="0.2">
      <c r="A768" s="237"/>
      <c r="B768" s="77"/>
      <c r="C768" s="221"/>
      <c r="D768" s="221"/>
      <c r="E768" s="81"/>
      <c r="F768" s="81"/>
      <c r="G768" s="81"/>
      <c r="H768" s="81"/>
      <c r="I768" s="81"/>
      <c r="J768" s="81"/>
      <c r="K768" s="259"/>
      <c r="L768" s="278"/>
      <c r="M768" s="278"/>
      <c r="N768" s="278"/>
      <c r="O768" s="181"/>
      <c r="P768" s="181"/>
      <c r="Q768" s="181"/>
      <c r="R768" s="181"/>
      <c r="S768" s="181"/>
      <c r="T768" s="181"/>
    </row>
    <row r="769" spans="1:20" s="89" customFormat="1" ht="15" customHeight="1" x14ac:dyDescent="0.2">
      <c r="A769" s="346"/>
      <c r="B769" s="360"/>
      <c r="C769" s="126"/>
      <c r="D769" s="127"/>
      <c r="E769" s="105"/>
      <c r="F769" s="105"/>
      <c r="G769" s="105"/>
      <c r="H769" s="105"/>
      <c r="I769" s="105"/>
      <c r="J769" s="105"/>
      <c r="K769" s="357"/>
      <c r="L769" s="414"/>
      <c r="M769" s="414"/>
      <c r="N769" s="414"/>
      <c r="O769" s="480">
        <v>25810684.149999999</v>
      </c>
      <c r="P769" s="480">
        <v>0</v>
      </c>
      <c r="Q769" s="480">
        <v>25810684.149999999</v>
      </c>
      <c r="R769" s="480">
        <v>51715005.240000002</v>
      </c>
      <c r="S769" s="480">
        <v>0</v>
      </c>
      <c r="T769" s="480">
        <v>51715005.240000002</v>
      </c>
    </row>
    <row r="770" spans="1:20" s="89" customFormat="1" ht="22.5" customHeight="1" x14ac:dyDescent="0.2">
      <c r="A770" s="347" t="s">
        <v>238</v>
      </c>
      <c r="B770" s="360"/>
      <c r="C770" s="126"/>
      <c r="D770" s="126"/>
      <c r="E770" s="105"/>
      <c r="F770" s="105"/>
      <c r="G770" s="105"/>
      <c r="H770" s="105"/>
      <c r="I770" s="105"/>
      <c r="J770" s="105"/>
      <c r="K770" s="357"/>
      <c r="L770" s="412"/>
      <c r="M770" s="412"/>
      <c r="N770" s="412"/>
      <c r="O770" s="481"/>
      <c r="P770" s="481"/>
      <c r="Q770" s="481"/>
      <c r="R770" s="481"/>
      <c r="S770" s="481"/>
      <c r="T770" s="481"/>
    </row>
    <row r="771" spans="1:20" ht="18" x14ac:dyDescent="0.2">
      <c r="A771" s="370" t="s">
        <v>80</v>
      </c>
      <c r="B771" s="371" t="s">
        <v>83</v>
      </c>
      <c r="C771" s="372" t="s">
        <v>83</v>
      </c>
      <c r="D771" s="371" t="s">
        <v>83</v>
      </c>
      <c r="E771" s="498" t="s">
        <v>83</v>
      </c>
      <c r="F771" s="498"/>
      <c r="G771" s="498"/>
      <c r="H771" s="498"/>
      <c r="I771" s="498"/>
      <c r="J771" s="498"/>
      <c r="K771" s="373"/>
      <c r="L771" s="410">
        <f>L149+L394+L413+L491+L121+L14+L565+L584+L680+L720+L640</f>
        <v>1896729518.3900003</v>
      </c>
      <c r="M771" s="410">
        <f>M149+M394+M413+M491+M121+M14+M565+M584+M680+M720+M640</f>
        <v>0</v>
      </c>
      <c r="N771" s="410">
        <f>N149+N394+N413+N491+N121+N14+N565+N584+N680+N720+N640</f>
        <v>1896729518.3900003</v>
      </c>
      <c r="O771" s="374">
        <f t="shared" ref="O771:T771" si="459">O149+O394+O413+O491+O121+O14+O565+O584+O680+O720+O640+O769</f>
        <v>1953603730.8000002</v>
      </c>
      <c r="P771" s="374">
        <f t="shared" si="459"/>
        <v>5.8207660913467407E-11</v>
      </c>
      <c r="Q771" s="374">
        <f t="shared" si="459"/>
        <v>1953603730.8000002</v>
      </c>
      <c r="R771" s="374">
        <f t="shared" si="459"/>
        <v>1995001816.49</v>
      </c>
      <c r="S771" s="374">
        <f t="shared" si="459"/>
        <v>0</v>
      </c>
      <c r="T771" s="374">
        <f t="shared" si="459"/>
        <v>1995001816.49</v>
      </c>
    </row>
    <row r="772" spans="1:20" s="130" customFormat="1" ht="15.75" x14ac:dyDescent="0.25">
      <c r="A772" s="128"/>
      <c r="B772" s="424"/>
      <c r="C772" s="129"/>
      <c r="E772" s="129"/>
      <c r="F772" s="129"/>
      <c r="G772" s="129"/>
      <c r="H772" s="129"/>
      <c r="I772" s="129"/>
      <c r="J772" s="478"/>
      <c r="K772" s="478"/>
      <c r="L772" s="131"/>
      <c r="M772" s="131"/>
      <c r="N772" s="131"/>
    </row>
    <row r="773" spans="1:20" x14ac:dyDescent="0.2">
      <c r="B773" s="47"/>
      <c r="C773" s="47"/>
      <c r="D773" s="132"/>
      <c r="E773" s="47"/>
      <c r="F773" s="47"/>
      <c r="G773" s="47"/>
      <c r="H773" s="47"/>
      <c r="I773" s="47"/>
      <c r="J773" s="47"/>
      <c r="K773" s="47"/>
    </row>
    <row r="774" spans="1:20" x14ac:dyDescent="0.2">
      <c r="B774" s="47"/>
      <c r="C774" s="47"/>
      <c r="D774" s="132"/>
      <c r="E774" s="47"/>
      <c r="F774" s="47"/>
      <c r="G774" s="47"/>
      <c r="H774" s="47"/>
      <c r="I774" s="47"/>
      <c r="J774" s="47"/>
      <c r="K774" s="47"/>
    </row>
  </sheetData>
  <mergeCells count="29">
    <mergeCell ref="L8:T8"/>
    <mergeCell ref="J2:N2"/>
    <mergeCell ref="J3:N3"/>
    <mergeCell ref="A6:T6"/>
    <mergeCell ref="E771:J771"/>
    <mergeCell ref="A7:K7"/>
    <mergeCell ref="A8:A12"/>
    <mergeCell ref="B8:B12"/>
    <mergeCell ref="T9:T12"/>
    <mergeCell ref="T769:T770"/>
    <mergeCell ref="Q769:Q770"/>
    <mergeCell ref="S9:S12"/>
    <mergeCell ref="S769:S770"/>
    <mergeCell ref="J772:K772"/>
    <mergeCell ref="E13:J13"/>
    <mergeCell ref="R769:R770"/>
    <mergeCell ref="O769:O770"/>
    <mergeCell ref="C8:C12"/>
    <mergeCell ref="D8:D12"/>
    <mergeCell ref="K8:K12"/>
    <mergeCell ref="E8:J12"/>
    <mergeCell ref="R9:R12"/>
    <mergeCell ref="O9:O12"/>
    <mergeCell ref="L9:L12"/>
    <mergeCell ref="M9:M12"/>
    <mergeCell ref="N9:N12"/>
    <mergeCell ref="P9:P12"/>
    <mergeCell ref="Q9:Q12"/>
    <mergeCell ref="P769:P770"/>
  </mergeCells>
  <phoneticPr fontId="0" type="noConversion"/>
  <printOptions gridLines="1"/>
  <pageMargins left="0.39370078740157483" right="0.39370078740157483" top="0.35433070866141736" bottom="0.19685039370078741" header="0.19685039370078741" footer="0"/>
  <pageSetup paperSize="9" scale="50" fitToHeight="26" orientation="portrait" r:id="rId1"/>
  <headerFooter alignWithMargins="0">
    <oddFooter>&amp;C&amp;P</oddFooter>
  </headerFooter>
  <rowBreaks count="2" manualBreakCount="2">
    <brk id="510" max="16383" man="1"/>
    <brk id="60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6"/>
  <sheetViews>
    <sheetView view="pageBreakPreview" topLeftCell="B1" zoomScale="60" zoomScaleNormal="100" workbookViewId="0">
      <selection activeCell="AE16" sqref="AE16"/>
    </sheetView>
  </sheetViews>
  <sheetFormatPr defaultColWidth="9.140625" defaultRowHeight="12.75" x14ac:dyDescent="0.2"/>
  <cols>
    <col min="1" max="1" width="5" style="136" hidden="1" customWidth="1"/>
    <col min="2" max="2" width="62.85546875" style="139" customWidth="1"/>
    <col min="3" max="3" width="5.5703125" style="139" customWidth="1"/>
    <col min="4" max="4" width="2.85546875" style="306" customWidth="1"/>
    <col min="5" max="5" width="3.28515625" style="306" customWidth="1"/>
    <col min="6" max="6" width="2.28515625" style="306" customWidth="1"/>
    <col min="7" max="7" width="6.28515625" style="139" customWidth="1"/>
    <col min="8" max="8" width="3.42578125" style="139" customWidth="1"/>
    <col min="9" max="9" width="8.7109375" style="306" customWidth="1"/>
    <col min="10" max="11" width="21.140625" style="139" hidden="1" customWidth="1"/>
    <col min="12" max="13" width="17.140625" style="139" hidden="1" customWidth="1"/>
    <col min="14" max="15" width="20.7109375" style="139" hidden="1" customWidth="1"/>
    <col min="16" max="16" width="20.7109375" style="139" customWidth="1"/>
    <col min="17" max="17" width="19.5703125" style="139" hidden="1" customWidth="1"/>
    <col min="18" max="18" width="18.28515625" style="139" hidden="1" customWidth="1"/>
    <col min="19" max="20" width="20.5703125" style="139" hidden="1" customWidth="1"/>
    <col min="21" max="21" width="20.5703125" style="139" customWidth="1"/>
    <col min="22" max="22" width="22.28515625" style="139" hidden="1" customWidth="1"/>
    <col min="23" max="23" width="17.85546875" style="139" hidden="1" customWidth="1"/>
    <col min="24" max="24" width="18.7109375" style="139" customWidth="1"/>
    <col min="25" max="16384" width="9.140625" style="139"/>
  </cols>
  <sheetData>
    <row r="1" spans="1:24" ht="1.5" customHeight="1" x14ac:dyDescent="0.2">
      <c r="B1" s="137"/>
      <c r="C1" s="137"/>
      <c r="D1" s="138"/>
      <c r="E1" s="138"/>
      <c r="F1" s="138"/>
      <c r="G1" s="137"/>
      <c r="H1" s="137"/>
      <c r="I1" s="138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</row>
    <row r="2" spans="1:24" ht="15.75" customHeight="1" x14ac:dyDescent="0.25">
      <c r="B2" s="137"/>
      <c r="C2" s="137"/>
      <c r="D2" s="138"/>
      <c r="E2" s="138"/>
      <c r="F2" s="138"/>
      <c r="G2" s="137"/>
      <c r="H2" s="137"/>
      <c r="I2" s="138"/>
      <c r="J2" s="469" t="s">
        <v>412</v>
      </c>
      <c r="K2" s="469"/>
      <c r="L2" s="469"/>
      <c r="M2" s="469"/>
      <c r="N2" s="469"/>
      <c r="O2" s="469"/>
      <c r="P2" s="469"/>
      <c r="Q2" s="469"/>
      <c r="R2" s="469"/>
      <c r="S2" s="469"/>
      <c r="T2" s="469"/>
      <c r="U2" s="469"/>
      <c r="V2" s="137"/>
      <c r="X2" s="137"/>
    </row>
    <row r="3" spans="1:24" ht="24" customHeight="1" x14ac:dyDescent="0.25">
      <c r="B3" s="137"/>
      <c r="C3" s="137"/>
      <c r="D3" s="138"/>
      <c r="E3" s="138"/>
      <c r="F3" s="138"/>
      <c r="G3" s="137"/>
      <c r="H3" s="137"/>
      <c r="I3" s="138"/>
      <c r="J3" s="469" t="s">
        <v>194</v>
      </c>
      <c r="K3" s="469"/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137"/>
      <c r="X3" s="137"/>
    </row>
    <row r="4" spans="1:24" ht="21" customHeight="1" x14ac:dyDescent="0.25">
      <c r="B4" s="137"/>
      <c r="C4" s="137"/>
      <c r="D4" s="138"/>
      <c r="E4" s="138"/>
      <c r="F4" s="138"/>
      <c r="G4" s="137"/>
      <c r="H4" s="137"/>
      <c r="I4" s="138"/>
      <c r="J4" s="500" t="s">
        <v>436</v>
      </c>
      <c r="K4" s="500"/>
      <c r="L4" s="500"/>
      <c r="M4" s="500"/>
      <c r="N4" s="500"/>
      <c r="O4" s="500"/>
      <c r="P4" s="500"/>
      <c r="Q4" s="500"/>
      <c r="R4" s="500"/>
      <c r="S4" s="500"/>
      <c r="T4" s="500"/>
      <c r="U4" s="500"/>
      <c r="V4" s="137"/>
      <c r="X4" s="137"/>
    </row>
    <row r="5" spans="1:24" hidden="1" x14ac:dyDescent="0.2">
      <c r="B5" s="137"/>
      <c r="C5" s="137"/>
      <c r="D5" s="138"/>
      <c r="E5" s="138"/>
      <c r="F5" s="138"/>
      <c r="G5" s="137"/>
      <c r="H5" s="137"/>
      <c r="I5" s="138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X5" s="137"/>
    </row>
    <row r="6" spans="1:24" x14ac:dyDescent="0.2">
      <c r="B6" s="137"/>
      <c r="C6" s="137"/>
      <c r="D6" s="138"/>
      <c r="E6" s="138"/>
      <c r="F6" s="138"/>
      <c r="G6" s="137"/>
      <c r="H6" s="137"/>
      <c r="I6" s="138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X6" s="137"/>
    </row>
    <row r="7" spans="1:24" x14ac:dyDescent="0.2">
      <c r="B7" s="137"/>
      <c r="C7" s="137"/>
      <c r="D7" s="138"/>
      <c r="E7" s="138"/>
      <c r="F7" s="138"/>
      <c r="G7" s="137"/>
      <c r="H7" s="137"/>
      <c r="I7" s="138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X7" s="137"/>
    </row>
    <row r="8" spans="1:24" ht="61.5" customHeight="1" x14ac:dyDescent="0.2">
      <c r="B8" s="504" t="s">
        <v>416</v>
      </c>
      <c r="C8" s="504"/>
      <c r="D8" s="504"/>
      <c r="E8" s="504"/>
      <c r="F8" s="504"/>
      <c r="G8" s="504"/>
      <c r="H8" s="504"/>
      <c r="I8" s="504"/>
      <c r="J8" s="504"/>
      <c r="K8" s="504"/>
      <c r="L8" s="504"/>
      <c r="M8" s="504"/>
      <c r="N8" s="504"/>
      <c r="O8" s="504"/>
      <c r="P8" s="504"/>
      <c r="Q8" s="504"/>
      <c r="R8" s="504"/>
      <c r="S8" s="504"/>
      <c r="T8" s="504"/>
      <c r="U8" s="504"/>
      <c r="V8" s="504"/>
      <c r="W8" s="504"/>
      <c r="X8" s="504"/>
    </row>
    <row r="9" spans="1:24" hidden="1" x14ac:dyDescent="0.2">
      <c r="B9" s="140"/>
      <c r="C9" s="140"/>
      <c r="D9" s="140"/>
      <c r="E9" s="140"/>
      <c r="F9" s="140"/>
      <c r="G9" s="140"/>
      <c r="H9" s="140"/>
      <c r="I9" s="140"/>
      <c r="J9" s="137"/>
      <c r="K9" s="137"/>
      <c r="L9" s="137"/>
    </row>
    <row r="10" spans="1:24" ht="21.75" customHeight="1" x14ac:dyDescent="0.2">
      <c r="A10" s="440" t="s">
        <v>127</v>
      </c>
      <c r="B10" s="514" t="s">
        <v>81</v>
      </c>
      <c r="C10" s="508" t="s">
        <v>128</v>
      </c>
      <c r="D10" s="509"/>
      <c r="E10" s="509"/>
      <c r="F10" s="509"/>
      <c r="G10" s="509"/>
      <c r="H10" s="510"/>
      <c r="I10" s="514" t="s">
        <v>230</v>
      </c>
      <c r="J10" s="501" t="s">
        <v>225</v>
      </c>
      <c r="K10" s="502"/>
      <c r="L10" s="502"/>
      <c r="M10" s="502"/>
      <c r="N10" s="502"/>
      <c r="O10" s="502"/>
      <c r="P10" s="502"/>
      <c r="Q10" s="502"/>
      <c r="R10" s="502"/>
      <c r="S10" s="502"/>
      <c r="T10" s="502"/>
      <c r="U10" s="502"/>
      <c r="V10" s="502"/>
      <c r="W10" s="502"/>
      <c r="X10" s="503"/>
    </row>
    <row r="11" spans="1:24" ht="26.25" customHeight="1" x14ac:dyDescent="0.2">
      <c r="A11" s="440"/>
      <c r="B11" s="515"/>
      <c r="C11" s="511"/>
      <c r="D11" s="512"/>
      <c r="E11" s="512"/>
      <c r="F11" s="512"/>
      <c r="G11" s="512"/>
      <c r="H11" s="513"/>
      <c r="I11" s="515"/>
      <c r="J11" s="141" t="s">
        <v>251</v>
      </c>
      <c r="K11" s="142" t="s">
        <v>251</v>
      </c>
      <c r="L11" s="143" t="s">
        <v>257</v>
      </c>
      <c r="M11" s="143" t="s">
        <v>257</v>
      </c>
      <c r="N11" s="142" t="s">
        <v>251</v>
      </c>
      <c r="O11" s="445" t="s">
        <v>430</v>
      </c>
      <c r="P11" s="142" t="s">
        <v>251</v>
      </c>
      <c r="Q11" s="143" t="s">
        <v>257</v>
      </c>
      <c r="R11" s="143" t="s">
        <v>257</v>
      </c>
      <c r="S11" s="143" t="s">
        <v>257</v>
      </c>
      <c r="T11" s="143" t="s">
        <v>431</v>
      </c>
      <c r="U11" s="143" t="s">
        <v>257</v>
      </c>
      <c r="V11" s="143" t="s">
        <v>418</v>
      </c>
      <c r="W11" s="143" t="s">
        <v>418</v>
      </c>
      <c r="X11" s="143" t="s">
        <v>418</v>
      </c>
    </row>
    <row r="12" spans="1:24" s="148" customFormat="1" x14ac:dyDescent="0.2">
      <c r="A12" s="144">
        <v>1</v>
      </c>
      <c r="B12" s="144">
        <v>1</v>
      </c>
      <c r="C12" s="507" t="s">
        <v>129</v>
      </c>
      <c r="D12" s="507"/>
      <c r="E12" s="507"/>
      <c r="F12" s="507"/>
      <c r="G12" s="507"/>
      <c r="H12" s="507"/>
      <c r="I12" s="441" t="s">
        <v>130</v>
      </c>
      <c r="J12" s="145">
        <v>4</v>
      </c>
      <c r="K12" s="146">
        <v>5</v>
      </c>
      <c r="L12" s="147">
        <v>6</v>
      </c>
      <c r="M12" s="147">
        <v>6</v>
      </c>
      <c r="N12" s="146">
        <v>5</v>
      </c>
      <c r="O12" s="446"/>
      <c r="P12" s="146">
        <v>4</v>
      </c>
      <c r="Q12" s="147">
        <v>5</v>
      </c>
      <c r="R12" s="147">
        <v>6</v>
      </c>
      <c r="S12" s="147">
        <v>6</v>
      </c>
      <c r="T12" s="146">
        <v>5</v>
      </c>
      <c r="U12" s="146">
        <v>5</v>
      </c>
      <c r="V12" s="147">
        <v>6</v>
      </c>
      <c r="W12" s="147">
        <v>6</v>
      </c>
      <c r="X12" s="147">
        <v>6</v>
      </c>
    </row>
    <row r="13" spans="1:24" ht="9" customHeight="1" x14ac:dyDescent="0.2">
      <c r="A13" s="149"/>
      <c r="B13" s="150"/>
      <c r="C13" s="442"/>
      <c r="D13" s="443"/>
      <c r="E13" s="443"/>
      <c r="F13" s="443"/>
      <c r="G13" s="151"/>
      <c r="H13" s="152"/>
      <c r="I13" s="153"/>
      <c r="J13" s="154"/>
      <c r="K13" s="154"/>
      <c r="L13" s="154"/>
      <c r="M13" s="154"/>
      <c r="N13" s="154"/>
      <c r="O13" s="447"/>
      <c r="P13" s="154"/>
      <c r="Q13" s="427"/>
      <c r="R13" s="427"/>
      <c r="S13" s="154"/>
      <c r="T13" s="154"/>
      <c r="U13" s="154"/>
      <c r="V13" s="154"/>
      <c r="W13" s="154"/>
      <c r="X13" s="154"/>
    </row>
    <row r="14" spans="1:24" ht="18.75" x14ac:dyDescent="0.2">
      <c r="A14" s="155"/>
      <c r="B14" s="156" t="s">
        <v>124</v>
      </c>
      <c r="C14" s="157"/>
      <c r="D14" s="158"/>
      <c r="E14" s="158"/>
      <c r="F14" s="158"/>
      <c r="G14" s="159"/>
      <c r="H14" s="160"/>
      <c r="I14" s="161"/>
      <c r="J14" s="163">
        <f t="shared" ref="J14:X14" si="0">J15+J83+J97+J104+J115+J122+J136+J141+J147+J155+J171+J179+J265+J166+J63+J285+J298+J312+J307+J317+J322+J327</f>
        <v>1693103063.1200001</v>
      </c>
      <c r="K14" s="163" t="e">
        <f t="shared" si="0"/>
        <v>#REF!</v>
      </c>
      <c r="L14" s="163">
        <f t="shared" si="0"/>
        <v>1763135706.9799998</v>
      </c>
      <c r="M14" s="163">
        <f t="shared" si="0"/>
        <v>868989866.20000005</v>
      </c>
      <c r="N14" s="163" t="e">
        <f t="shared" si="0"/>
        <v>#REF!</v>
      </c>
      <c r="O14" s="162">
        <f t="shared" si="0"/>
        <v>0</v>
      </c>
      <c r="P14" s="163">
        <f t="shared" si="0"/>
        <v>1693103063.1200001</v>
      </c>
      <c r="Q14" s="169">
        <f t="shared" si="0"/>
        <v>1713116832.6399999</v>
      </c>
      <c r="R14" s="169">
        <f t="shared" si="0"/>
        <v>1772310241.7700002</v>
      </c>
      <c r="S14" s="163" t="e">
        <f t="shared" si="0"/>
        <v>#REF!</v>
      </c>
      <c r="T14" s="163">
        <f t="shared" si="0"/>
        <v>5.8207660913467407E-11</v>
      </c>
      <c r="U14" s="163">
        <f t="shared" si="0"/>
        <v>1713116832.6399999</v>
      </c>
      <c r="V14" s="163">
        <f t="shared" si="0"/>
        <v>1728263595.3799999</v>
      </c>
      <c r="W14" s="163">
        <f t="shared" si="0"/>
        <v>0</v>
      </c>
      <c r="X14" s="163">
        <f t="shared" si="0"/>
        <v>1728263595.3799999</v>
      </c>
    </row>
    <row r="15" spans="1:24" ht="54.75" customHeight="1" x14ac:dyDescent="0.2">
      <c r="A15" s="155"/>
      <c r="B15" s="164" t="s">
        <v>320</v>
      </c>
      <c r="C15" s="165" t="s">
        <v>69</v>
      </c>
      <c r="D15" s="166" t="s">
        <v>131</v>
      </c>
      <c r="E15" s="166" t="s">
        <v>131</v>
      </c>
      <c r="F15" s="166" t="s">
        <v>131</v>
      </c>
      <c r="G15" s="166" t="s">
        <v>132</v>
      </c>
      <c r="H15" s="167" t="s">
        <v>131</v>
      </c>
      <c r="I15" s="168"/>
      <c r="J15" s="163">
        <f t="shared" ref="J15:V15" si="1">J16+J49</f>
        <v>218615085.11000001</v>
      </c>
      <c r="K15" s="163">
        <f t="shared" si="1"/>
        <v>217518492.01999998</v>
      </c>
      <c r="L15" s="163">
        <f t="shared" si="1"/>
        <v>217515085.11000001</v>
      </c>
      <c r="M15" s="163">
        <f t="shared" si="1"/>
        <v>217818492.01999998</v>
      </c>
      <c r="N15" s="163">
        <f t="shared" si="1"/>
        <v>217515085.11000001</v>
      </c>
      <c r="O15" s="162">
        <f t="shared" ref="O15:P15" si="2">O16+O49</f>
        <v>0</v>
      </c>
      <c r="P15" s="163">
        <f t="shared" si="2"/>
        <v>218615085.11000001</v>
      </c>
      <c r="Q15" s="169">
        <f t="shared" si="1"/>
        <v>218618489.01999998</v>
      </c>
      <c r="R15" s="169">
        <f t="shared" si="1"/>
        <v>217877304.66</v>
      </c>
      <c r="S15" s="163">
        <f t="shared" si="1"/>
        <v>217577304.66</v>
      </c>
      <c r="T15" s="163">
        <f t="shared" ref="T15:U15" si="3">T16+T49</f>
        <v>0</v>
      </c>
      <c r="U15" s="163">
        <f t="shared" si="3"/>
        <v>218618489.01999998</v>
      </c>
      <c r="V15" s="163">
        <f t="shared" si="1"/>
        <v>218377304.66</v>
      </c>
      <c r="W15" s="163">
        <f t="shared" ref="W15:X15" si="4">W16+W49</f>
        <v>0</v>
      </c>
      <c r="X15" s="163">
        <f t="shared" si="4"/>
        <v>218377304.66</v>
      </c>
    </row>
    <row r="16" spans="1:24" s="172" customFormat="1" ht="29.25" customHeight="1" x14ac:dyDescent="0.2">
      <c r="A16" s="170"/>
      <c r="B16" s="171" t="s">
        <v>321</v>
      </c>
      <c r="C16" s="165" t="s">
        <v>69</v>
      </c>
      <c r="D16" s="166" t="s">
        <v>133</v>
      </c>
      <c r="E16" s="166" t="s">
        <v>131</v>
      </c>
      <c r="F16" s="166" t="s">
        <v>131</v>
      </c>
      <c r="G16" s="166" t="s">
        <v>132</v>
      </c>
      <c r="H16" s="167" t="s">
        <v>131</v>
      </c>
      <c r="I16" s="168"/>
      <c r="J16" s="163">
        <f>J22+J27+J17+J30+J33+J45+J42+J39+J36</f>
        <v>171205704.66</v>
      </c>
      <c r="K16" s="163">
        <f t="shared" ref="K16:V16" si="5">K22+K27+K17+K30+K33+K45+K42+K39+K36</f>
        <v>170105704.66</v>
      </c>
      <c r="L16" s="163">
        <f t="shared" si="5"/>
        <v>170105704.66</v>
      </c>
      <c r="M16" s="163">
        <f t="shared" si="5"/>
        <v>170405704.66</v>
      </c>
      <c r="N16" s="163">
        <f t="shared" si="5"/>
        <v>170105704.66</v>
      </c>
      <c r="O16" s="162">
        <f>O22+O27+O17+O30+O33+O45+O42+O39+O36</f>
        <v>0</v>
      </c>
      <c r="P16" s="163">
        <f>P22+P27+P17+P30+P33+P45+P42+P39+P36</f>
        <v>171205704.66</v>
      </c>
      <c r="Q16" s="169">
        <f t="shared" si="5"/>
        <v>171205704.66</v>
      </c>
      <c r="R16" s="169">
        <f t="shared" si="5"/>
        <v>170705704.66</v>
      </c>
      <c r="S16" s="163">
        <f t="shared" si="5"/>
        <v>170405704.66</v>
      </c>
      <c r="T16" s="163">
        <f t="shared" ref="T16:U16" si="6">T22+T27+T17+T30+T33+T45+T42+T39+T36</f>
        <v>0</v>
      </c>
      <c r="U16" s="163">
        <f t="shared" si="6"/>
        <v>171205704.66</v>
      </c>
      <c r="V16" s="163">
        <f t="shared" si="5"/>
        <v>171205704.66</v>
      </c>
      <c r="W16" s="163">
        <f t="shared" ref="W16:X16" si="7">W22+W27+W17+W30+W33+W45+W42+W39+W36</f>
        <v>0</v>
      </c>
      <c r="X16" s="163">
        <f t="shared" si="7"/>
        <v>171205704.66</v>
      </c>
    </row>
    <row r="17" spans="1:24" s="172" customFormat="1" ht="25.5" x14ac:dyDescent="0.2">
      <c r="A17" s="170"/>
      <c r="B17" s="178" t="s">
        <v>29</v>
      </c>
      <c r="C17" s="91" t="s">
        <v>69</v>
      </c>
      <c r="D17" s="59" t="s">
        <v>133</v>
      </c>
      <c r="E17" s="65" t="s">
        <v>131</v>
      </c>
      <c r="F17" s="65" t="s">
        <v>131</v>
      </c>
      <c r="G17" s="59" t="s">
        <v>27</v>
      </c>
      <c r="H17" s="60" t="s">
        <v>131</v>
      </c>
      <c r="I17" s="179"/>
      <c r="J17" s="175">
        <f>J18+J20</f>
        <v>7080404.6600000001</v>
      </c>
      <c r="K17" s="175">
        <f t="shared" ref="K17:R17" si="8">K18+K20</f>
        <v>7080404.6600000001</v>
      </c>
      <c r="L17" s="175">
        <f t="shared" si="8"/>
        <v>7080404.6600000001</v>
      </c>
      <c r="M17" s="175">
        <f t="shared" si="8"/>
        <v>7080404.6600000001</v>
      </c>
      <c r="N17" s="175">
        <f>N18+N20</f>
        <v>7080404.6600000001</v>
      </c>
      <c r="O17" s="448">
        <f>O18+O20</f>
        <v>0</v>
      </c>
      <c r="P17" s="175">
        <f>P18+P20</f>
        <v>7080404.6600000001</v>
      </c>
      <c r="Q17" s="176">
        <f>Q18+Q20</f>
        <v>7080404.6600000001</v>
      </c>
      <c r="R17" s="176">
        <f t="shared" si="8"/>
        <v>7080404.6600000001</v>
      </c>
      <c r="S17" s="175">
        <f>S18+S20</f>
        <v>7080404.6600000001</v>
      </c>
      <c r="T17" s="175">
        <f>T18+T20</f>
        <v>0</v>
      </c>
      <c r="U17" s="175">
        <f>U18+U20</f>
        <v>7080404.6600000001</v>
      </c>
      <c r="V17" s="175">
        <f>V18+V20</f>
        <v>7080404.6600000001</v>
      </c>
      <c r="W17" s="175">
        <f t="shared" ref="W17:X17" si="9">W18+W20</f>
        <v>0</v>
      </c>
      <c r="X17" s="175">
        <f t="shared" si="9"/>
        <v>7080404.6600000001</v>
      </c>
    </row>
    <row r="18" spans="1:24" s="172" customFormat="1" ht="51" x14ac:dyDescent="0.2">
      <c r="A18" s="170"/>
      <c r="B18" s="177" t="s">
        <v>67</v>
      </c>
      <c r="C18" s="91" t="s">
        <v>69</v>
      </c>
      <c r="D18" s="59" t="s">
        <v>133</v>
      </c>
      <c r="E18" s="65" t="s">
        <v>131</v>
      </c>
      <c r="F18" s="65" t="s">
        <v>131</v>
      </c>
      <c r="G18" s="59" t="s">
        <v>27</v>
      </c>
      <c r="H18" s="60" t="s">
        <v>131</v>
      </c>
      <c r="I18" s="179">
        <v>100</v>
      </c>
      <c r="J18" s="181">
        <f t="shared" ref="J18:X18" si="10">J19</f>
        <v>6938269.6600000001</v>
      </c>
      <c r="K18" s="181">
        <f t="shared" si="10"/>
        <v>6938269.6600000001</v>
      </c>
      <c r="L18" s="181">
        <f t="shared" si="10"/>
        <v>6938269.6600000001</v>
      </c>
      <c r="M18" s="181">
        <f t="shared" si="10"/>
        <v>6938269.6600000001</v>
      </c>
      <c r="N18" s="181">
        <f t="shared" si="10"/>
        <v>6938269.6600000001</v>
      </c>
      <c r="O18" s="180">
        <f t="shared" si="10"/>
        <v>0</v>
      </c>
      <c r="P18" s="181">
        <f t="shared" si="10"/>
        <v>6938269.6600000001</v>
      </c>
      <c r="Q18" s="182">
        <f t="shared" si="10"/>
        <v>6938269.6600000001</v>
      </c>
      <c r="R18" s="182">
        <f t="shared" si="10"/>
        <v>6938269.6600000001</v>
      </c>
      <c r="S18" s="181">
        <f t="shared" si="10"/>
        <v>6938269.6600000001</v>
      </c>
      <c r="T18" s="181">
        <f t="shared" si="10"/>
        <v>0</v>
      </c>
      <c r="U18" s="181">
        <f t="shared" si="10"/>
        <v>6938269.6600000001</v>
      </c>
      <c r="V18" s="181">
        <f t="shared" si="10"/>
        <v>6938269.6600000001</v>
      </c>
      <c r="W18" s="181">
        <f t="shared" si="10"/>
        <v>0</v>
      </c>
      <c r="X18" s="181">
        <f t="shared" si="10"/>
        <v>6938269.6600000001</v>
      </c>
    </row>
    <row r="19" spans="1:24" s="172" customFormat="1" ht="25.5" x14ac:dyDescent="0.2">
      <c r="A19" s="170"/>
      <c r="B19" s="177" t="s">
        <v>61</v>
      </c>
      <c r="C19" s="91" t="s">
        <v>69</v>
      </c>
      <c r="D19" s="59" t="s">
        <v>133</v>
      </c>
      <c r="E19" s="65" t="s">
        <v>131</v>
      </c>
      <c r="F19" s="65" t="s">
        <v>131</v>
      </c>
      <c r="G19" s="59" t="s">
        <v>27</v>
      </c>
      <c r="H19" s="60" t="s">
        <v>131</v>
      </c>
      <c r="I19" s="179">
        <v>120</v>
      </c>
      <c r="J19" s="181">
        <v>6938269.6600000001</v>
      </c>
      <c r="K19" s="181">
        <v>6938269.6600000001</v>
      </c>
      <c r="L19" s="181">
        <v>6938269.6600000001</v>
      </c>
      <c r="M19" s="181">
        <v>6938269.6600000001</v>
      </c>
      <c r="N19" s="181">
        <v>6938269.6600000001</v>
      </c>
      <c r="O19" s="180">
        <v>0</v>
      </c>
      <c r="P19" s="181">
        <v>6938269.6600000001</v>
      </c>
      <c r="Q19" s="182">
        <v>6938269.6600000001</v>
      </c>
      <c r="R19" s="182">
        <v>6938269.6600000001</v>
      </c>
      <c r="S19" s="181">
        <v>6938269.6600000001</v>
      </c>
      <c r="T19" s="181">
        <v>0</v>
      </c>
      <c r="U19" s="181">
        <v>6938269.6600000001</v>
      </c>
      <c r="V19" s="181">
        <v>6938269.6600000001</v>
      </c>
      <c r="W19" s="181">
        <v>0</v>
      </c>
      <c r="X19" s="181">
        <v>6938269.6600000001</v>
      </c>
    </row>
    <row r="20" spans="1:24" s="172" customFormat="1" ht="31.5" customHeight="1" x14ac:dyDescent="0.2">
      <c r="A20" s="170"/>
      <c r="B20" s="177" t="s">
        <v>52</v>
      </c>
      <c r="C20" s="91" t="s">
        <v>69</v>
      </c>
      <c r="D20" s="59" t="s">
        <v>133</v>
      </c>
      <c r="E20" s="65" t="s">
        <v>131</v>
      </c>
      <c r="F20" s="65" t="s">
        <v>131</v>
      </c>
      <c r="G20" s="59" t="s">
        <v>27</v>
      </c>
      <c r="H20" s="60" t="s">
        <v>131</v>
      </c>
      <c r="I20" s="179">
        <v>200</v>
      </c>
      <c r="J20" s="181">
        <f t="shared" ref="J20:X20" si="11">J21</f>
        <v>142135</v>
      </c>
      <c r="K20" s="181">
        <f t="shared" si="11"/>
        <v>142135</v>
      </c>
      <c r="L20" s="181">
        <f t="shared" si="11"/>
        <v>142135</v>
      </c>
      <c r="M20" s="181">
        <f t="shared" si="11"/>
        <v>142135</v>
      </c>
      <c r="N20" s="181">
        <f t="shared" si="11"/>
        <v>142135</v>
      </c>
      <c r="O20" s="180">
        <f t="shared" si="11"/>
        <v>0</v>
      </c>
      <c r="P20" s="181">
        <f t="shared" si="11"/>
        <v>142135</v>
      </c>
      <c r="Q20" s="182">
        <f t="shared" si="11"/>
        <v>142135</v>
      </c>
      <c r="R20" s="182">
        <f t="shared" si="11"/>
        <v>142135</v>
      </c>
      <c r="S20" s="181">
        <f t="shared" si="11"/>
        <v>142135</v>
      </c>
      <c r="T20" s="181">
        <f t="shared" si="11"/>
        <v>0</v>
      </c>
      <c r="U20" s="181">
        <f t="shared" si="11"/>
        <v>142135</v>
      </c>
      <c r="V20" s="181">
        <f t="shared" si="11"/>
        <v>142135</v>
      </c>
      <c r="W20" s="181">
        <f t="shared" si="11"/>
        <v>0</v>
      </c>
      <c r="X20" s="181">
        <f t="shared" si="11"/>
        <v>142135</v>
      </c>
    </row>
    <row r="21" spans="1:24" s="172" customFormat="1" ht="25.5" x14ac:dyDescent="0.2">
      <c r="A21" s="170"/>
      <c r="B21" s="177" t="s">
        <v>54</v>
      </c>
      <c r="C21" s="91" t="s">
        <v>69</v>
      </c>
      <c r="D21" s="59" t="s">
        <v>133</v>
      </c>
      <c r="E21" s="65" t="s">
        <v>131</v>
      </c>
      <c r="F21" s="65" t="s">
        <v>131</v>
      </c>
      <c r="G21" s="59" t="s">
        <v>27</v>
      </c>
      <c r="H21" s="60" t="s">
        <v>131</v>
      </c>
      <c r="I21" s="179">
        <v>240</v>
      </c>
      <c r="J21" s="181">
        <v>142135</v>
      </c>
      <c r="K21" s="181">
        <v>142135</v>
      </c>
      <c r="L21" s="181">
        <v>142135</v>
      </c>
      <c r="M21" s="181">
        <v>142135</v>
      </c>
      <c r="N21" s="181">
        <v>142135</v>
      </c>
      <c r="O21" s="180">
        <v>0</v>
      </c>
      <c r="P21" s="181">
        <v>142135</v>
      </c>
      <c r="Q21" s="182">
        <v>142135</v>
      </c>
      <c r="R21" s="182">
        <v>142135</v>
      </c>
      <c r="S21" s="181">
        <v>142135</v>
      </c>
      <c r="T21" s="181">
        <v>0</v>
      </c>
      <c r="U21" s="181">
        <v>142135</v>
      </c>
      <c r="V21" s="181">
        <v>142135</v>
      </c>
      <c r="W21" s="181">
        <v>0</v>
      </c>
      <c r="X21" s="181">
        <v>142135</v>
      </c>
    </row>
    <row r="22" spans="1:24" ht="18.75" hidden="1" x14ac:dyDescent="0.2">
      <c r="A22" s="155"/>
      <c r="B22" s="177" t="s">
        <v>10</v>
      </c>
      <c r="C22" s="183" t="s">
        <v>69</v>
      </c>
      <c r="D22" s="125" t="s">
        <v>133</v>
      </c>
      <c r="E22" s="65" t="s">
        <v>131</v>
      </c>
      <c r="F22" s="65" t="s">
        <v>131</v>
      </c>
      <c r="G22" s="125" t="s">
        <v>12</v>
      </c>
      <c r="H22" s="60" t="s">
        <v>131</v>
      </c>
      <c r="I22" s="184"/>
      <c r="J22" s="175">
        <f>J23+J25</f>
        <v>0</v>
      </c>
      <c r="K22" s="175">
        <f t="shared" ref="K22:R22" si="12">K23+K25</f>
        <v>0</v>
      </c>
      <c r="L22" s="175">
        <f t="shared" si="12"/>
        <v>0</v>
      </c>
      <c r="M22" s="175">
        <f t="shared" si="12"/>
        <v>0</v>
      </c>
      <c r="N22" s="175">
        <f>N23+N25</f>
        <v>0</v>
      </c>
      <c r="O22" s="448">
        <f>O23+O25</f>
        <v>0</v>
      </c>
      <c r="P22" s="175">
        <f>P23+P25</f>
        <v>0</v>
      </c>
      <c r="Q22" s="176">
        <f>Q23+Q25</f>
        <v>0</v>
      </c>
      <c r="R22" s="176">
        <f t="shared" si="12"/>
        <v>0</v>
      </c>
      <c r="S22" s="175">
        <f>S23+S25</f>
        <v>0</v>
      </c>
      <c r="T22" s="175">
        <f>T23+T25</f>
        <v>0</v>
      </c>
      <c r="U22" s="175">
        <f>U23+U25</f>
        <v>0</v>
      </c>
      <c r="V22" s="175">
        <f>V23+V25</f>
        <v>0</v>
      </c>
      <c r="W22" s="175">
        <f t="shared" ref="W22:X22" si="13">W23+W25</f>
        <v>0</v>
      </c>
      <c r="X22" s="175">
        <f t="shared" si="13"/>
        <v>0</v>
      </c>
    </row>
    <row r="23" spans="1:24" ht="25.5" hidden="1" x14ac:dyDescent="0.2">
      <c r="A23" s="155"/>
      <c r="B23" s="177" t="s">
        <v>52</v>
      </c>
      <c r="C23" s="103" t="s">
        <v>69</v>
      </c>
      <c r="D23" s="65" t="s">
        <v>133</v>
      </c>
      <c r="E23" s="65" t="s">
        <v>131</v>
      </c>
      <c r="F23" s="65" t="s">
        <v>131</v>
      </c>
      <c r="G23" s="125" t="s">
        <v>12</v>
      </c>
      <c r="H23" s="60" t="s">
        <v>131</v>
      </c>
      <c r="I23" s="179" t="s">
        <v>53</v>
      </c>
      <c r="J23" s="185">
        <f t="shared" ref="J23:X23" si="14">J24</f>
        <v>0</v>
      </c>
      <c r="K23" s="185">
        <f t="shared" si="14"/>
        <v>0</v>
      </c>
      <c r="L23" s="185">
        <f t="shared" si="14"/>
        <v>0</v>
      </c>
      <c r="M23" s="185">
        <f t="shared" si="14"/>
        <v>0</v>
      </c>
      <c r="N23" s="185">
        <f t="shared" si="14"/>
        <v>0</v>
      </c>
      <c r="O23" s="449">
        <f t="shared" si="14"/>
        <v>0</v>
      </c>
      <c r="P23" s="185">
        <f t="shared" si="14"/>
        <v>0</v>
      </c>
      <c r="Q23" s="186">
        <f t="shared" si="14"/>
        <v>0</v>
      </c>
      <c r="R23" s="186">
        <f t="shared" si="14"/>
        <v>0</v>
      </c>
      <c r="S23" s="185">
        <f t="shared" si="14"/>
        <v>0</v>
      </c>
      <c r="T23" s="185">
        <f t="shared" si="14"/>
        <v>0</v>
      </c>
      <c r="U23" s="185">
        <f t="shared" si="14"/>
        <v>0</v>
      </c>
      <c r="V23" s="185">
        <f t="shared" si="14"/>
        <v>0</v>
      </c>
      <c r="W23" s="185">
        <f t="shared" si="14"/>
        <v>0</v>
      </c>
      <c r="X23" s="185">
        <f t="shared" si="14"/>
        <v>0</v>
      </c>
    </row>
    <row r="24" spans="1:24" ht="25.5" hidden="1" x14ac:dyDescent="0.2">
      <c r="A24" s="155"/>
      <c r="B24" s="177" t="s">
        <v>54</v>
      </c>
      <c r="C24" s="103" t="s">
        <v>69</v>
      </c>
      <c r="D24" s="65" t="s">
        <v>133</v>
      </c>
      <c r="E24" s="65" t="s">
        <v>131</v>
      </c>
      <c r="F24" s="65" t="s">
        <v>131</v>
      </c>
      <c r="G24" s="125" t="s">
        <v>12</v>
      </c>
      <c r="H24" s="60" t="s">
        <v>131</v>
      </c>
      <c r="I24" s="179" t="s">
        <v>55</v>
      </c>
      <c r="J24" s="188"/>
      <c r="K24" s="188"/>
      <c r="L24" s="188"/>
      <c r="M24" s="188"/>
      <c r="N24" s="188"/>
      <c r="O24" s="187"/>
      <c r="P24" s="188"/>
      <c r="Q24" s="189"/>
      <c r="R24" s="189"/>
      <c r="S24" s="188"/>
      <c r="T24" s="188"/>
      <c r="U24" s="188"/>
      <c r="V24" s="188"/>
      <c r="W24" s="188"/>
      <c r="X24" s="188"/>
    </row>
    <row r="25" spans="1:24" ht="25.5" hidden="1" x14ac:dyDescent="0.2">
      <c r="A25" s="155"/>
      <c r="B25" s="177" t="s">
        <v>21</v>
      </c>
      <c r="C25" s="103" t="s">
        <v>69</v>
      </c>
      <c r="D25" s="65" t="s">
        <v>133</v>
      </c>
      <c r="E25" s="65" t="s">
        <v>131</v>
      </c>
      <c r="F25" s="65" t="s">
        <v>131</v>
      </c>
      <c r="G25" s="125" t="s">
        <v>12</v>
      </c>
      <c r="H25" s="60" t="s">
        <v>131</v>
      </c>
      <c r="I25" s="174">
        <v>600</v>
      </c>
      <c r="J25" s="188">
        <f t="shared" ref="J25:X25" si="15">J26</f>
        <v>0</v>
      </c>
      <c r="K25" s="188">
        <f t="shared" si="15"/>
        <v>0</v>
      </c>
      <c r="L25" s="188">
        <f t="shared" si="15"/>
        <v>0</v>
      </c>
      <c r="M25" s="188">
        <f t="shared" si="15"/>
        <v>0</v>
      </c>
      <c r="N25" s="188">
        <f t="shared" si="15"/>
        <v>0</v>
      </c>
      <c r="O25" s="187">
        <f t="shared" si="15"/>
        <v>0</v>
      </c>
      <c r="P25" s="188">
        <f t="shared" si="15"/>
        <v>0</v>
      </c>
      <c r="Q25" s="189">
        <f t="shared" si="15"/>
        <v>0</v>
      </c>
      <c r="R25" s="189">
        <f t="shared" si="15"/>
        <v>0</v>
      </c>
      <c r="S25" s="188">
        <f t="shared" si="15"/>
        <v>0</v>
      </c>
      <c r="T25" s="188">
        <f t="shared" si="15"/>
        <v>0</v>
      </c>
      <c r="U25" s="188">
        <f t="shared" si="15"/>
        <v>0</v>
      </c>
      <c r="V25" s="188">
        <f t="shared" si="15"/>
        <v>0</v>
      </c>
      <c r="W25" s="188">
        <f t="shared" si="15"/>
        <v>0</v>
      </c>
      <c r="X25" s="188">
        <f t="shared" si="15"/>
        <v>0</v>
      </c>
    </row>
    <row r="26" spans="1:24" ht="18.75" hidden="1" x14ac:dyDescent="0.2">
      <c r="A26" s="155"/>
      <c r="B26" s="177" t="s">
        <v>22</v>
      </c>
      <c r="C26" s="103" t="s">
        <v>69</v>
      </c>
      <c r="D26" s="65" t="s">
        <v>133</v>
      </c>
      <c r="E26" s="65" t="s">
        <v>131</v>
      </c>
      <c r="F26" s="65" t="s">
        <v>131</v>
      </c>
      <c r="G26" s="65" t="s">
        <v>12</v>
      </c>
      <c r="H26" s="60" t="s">
        <v>131</v>
      </c>
      <c r="I26" s="174" t="s">
        <v>23</v>
      </c>
      <c r="J26" s="188"/>
      <c r="K26" s="188"/>
      <c r="L26" s="188"/>
      <c r="M26" s="188"/>
      <c r="N26" s="188"/>
      <c r="O26" s="187"/>
      <c r="P26" s="188"/>
      <c r="Q26" s="189"/>
      <c r="R26" s="189"/>
      <c r="S26" s="188"/>
      <c r="T26" s="188"/>
      <c r="U26" s="188"/>
      <c r="V26" s="188"/>
      <c r="W26" s="188"/>
      <c r="X26" s="188"/>
    </row>
    <row r="27" spans="1:24" ht="18.75" x14ac:dyDescent="0.2">
      <c r="A27" s="155"/>
      <c r="B27" s="177" t="s">
        <v>138</v>
      </c>
      <c r="C27" s="92" t="s">
        <v>69</v>
      </c>
      <c r="D27" s="74" t="s">
        <v>133</v>
      </c>
      <c r="E27" s="65" t="s">
        <v>131</v>
      </c>
      <c r="F27" s="65" t="s">
        <v>131</v>
      </c>
      <c r="G27" s="64" t="s">
        <v>139</v>
      </c>
      <c r="H27" s="60" t="s">
        <v>131</v>
      </c>
      <c r="I27" s="174"/>
      <c r="J27" s="185">
        <f t="shared" ref="J27:U28" si="16">J28</f>
        <v>145464100</v>
      </c>
      <c r="K27" s="185">
        <f t="shared" si="16"/>
        <v>145464100</v>
      </c>
      <c r="L27" s="185">
        <f t="shared" si="16"/>
        <v>145464100</v>
      </c>
      <c r="M27" s="185">
        <f t="shared" si="16"/>
        <v>145464100</v>
      </c>
      <c r="N27" s="185">
        <f t="shared" si="16"/>
        <v>145464100</v>
      </c>
      <c r="O27" s="449">
        <f t="shared" si="16"/>
        <v>0</v>
      </c>
      <c r="P27" s="185">
        <f t="shared" si="16"/>
        <v>145464100</v>
      </c>
      <c r="Q27" s="186">
        <f t="shared" si="16"/>
        <v>145464100</v>
      </c>
      <c r="R27" s="186">
        <f t="shared" si="16"/>
        <v>145464100</v>
      </c>
      <c r="S27" s="185">
        <f t="shared" si="16"/>
        <v>145464100</v>
      </c>
      <c r="T27" s="185">
        <f t="shared" si="16"/>
        <v>0</v>
      </c>
      <c r="U27" s="185">
        <f t="shared" si="16"/>
        <v>145464100</v>
      </c>
      <c r="V27" s="185">
        <f>V28</f>
        <v>145464100</v>
      </c>
      <c r="W27" s="185">
        <f t="shared" ref="W27:X28" si="17">W28</f>
        <v>0</v>
      </c>
      <c r="X27" s="185">
        <f t="shared" si="17"/>
        <v>145464100</v>
      </c>
    </row>
    <row r="28" spans="1:24" ht="25.5" x14ac:dyDescent="0.2">
      <c r="A28" s="155"/>
      <c r="B28" s="177" t="s">
        <v>21</v>
      </c>
      <c r="C28" s="92" t="s">
        <v>69</v>
      </c>
      <c r="D28" s="74" t="s">
        <v>133</v>
      </c>
      <c r="E28" s="65" t="s">
        <v>131</v>
      </c>
      <c r="F28" s="65" t="s">
        <v>131</v>
      </c>
      <c r="G28" s="64" t="s">
        <v>139</v>
      </c>
      <c r="H28" s="60" t="s">
        <v>131</v>
      </c>
      <c r="I28" s="174">
        <v>600</v>
      </c>
      <c r="J28" s="185">
        <f t="shared" si="16"/>
        <v>145464100</v>
      </c>
      <c r="K28" s="185">
        <f t="shared" si="16"/>
        <v>145464100</v>
      </c>
      <c r="L28" s="185">
        <f t="shared" si="16"/>
        <v>145464100</v>
      </c>
      <c r="M28" s="185">
        <f t="shared" si="16"/>
        <v>145464100</v>
      </c>
      <c r="N28" s="185">
        <f t="shared" si="16"/>
        <v>145464100</v>
      </c>
      <c r="O28" s="449">
        <f t="shared" si="16"/>
        <v>0</v>
      </c>
      <c r="P28" s="185">
        <f t="shared" si="16"/>
        <v>145464100</v>
      </c>
      <c r="Q28" s="186">
        <f t="shared" si="16"/>
        <v>145464100</v>
      </c>
      <c r="R28" s="186">
        <f t="shared" si="16"/>
        <v>145464100</v>
      </c>
      <c r="S28" s="185">
        <f>S29</f>
        <v>145464100</v>
      </c>
      <c r="T28" s="185">
        <f t="shared" si="16"/>
        <v>0</v>
      </c>
      <c r="U28" s="185">
        <f t="shared" si="16"/>
        <v>145464100</v>
      </c>
      <c r="V28" s="185">
        <f>V29</f>
        <v>145464100</v>
      </c>
      <c r="W28" s="185">
        <f t="shared" si="17"/>
        <v>0</v>
      </c>
      <c r="X28" s="185">
        <f t="shared" si="17"/>
        <v>145464100</v>
      </c>
    </row>
    <row r="29" spans="1:24" ht="18.75" x14ac:dyDescent="0.2">
      <c r="A29" s="155"/>
      <c r="B29" s="177" t="s">
        <v>22</v>
      </c>
      <c r="C29" s="92" t="s">
        <v>69</v>
      </c>
      <c r="D29" s="74" t="s">
        <v>133</v>
      </c>
      <c r="E29" s="65" t="s">
        <v>131</v>
      </c>
      <c r="F29" s="65" t="s">
        <v>131</v>
      </c>
      <c r="G29" s="64" t="s">
        <v>139</v>
      </c>
      <c r="H29" s="60" t="s">
        <v>131</v>
      </c>
      <c r="I29" s="174" t="s">
        <v>23</v>
      </c>
      <c r="J29" s="181">
        <v>145464100</v>
      </c>
      <c r="K29" s="181">
        <v>145464100</v>
      </c>
      <c r="L29" s="181">
        <v>145464100</v>
      </c>
      <c r="M29" s="181">
        <v>145464100</v>
      </c>
      <c r="N29" s="181">
        <v>145464100</v>
      </c>
      <c r="O29" s="180">
        <v>0</v>
      </c>
      <c r="P29" s="181">
        <v>145464100</v>
      </c>
      <c r="Q29" s="182">
        <v>145464100</v>
      </c>
      <c r="R29" s="182">
        <v>145464100</v>
      </c>
      <c r="S29" s="181">
        <v>145464100</v>
      </c>
      <c r="T29" s="181">
        <v>0</v>
      </c>
      <c r="U29" s="181">
        <v>145464100</v>
      </c>
      <c r="V29" s="181">
        <v>145464100</v>
      </c>
      <c r="W29" s="181">
        <v>0</v>
      </c>
      <c r="X29" s="181">
        <v>145464100</v>
      </c>
    </row>
    <row r="30" spans="1:24" ht="25.5" x14ac:dyDescent="0.2">
      <c r="A30" s="155"/>
      <c r="B30" s="177" t="s">
        <v>145</v>
      </c>
      <c r="C30" s="91" t="s">
        <v>69</v>
      </c>
      <c r="D30" s="63" t="s">
        <v>133</v>
      </c>
      <c r="E30" s="59" t="s">
        <v>131</v>
      </c>
      <c r="F30" s="59" t="s">
        <v>131</v>
      </c>
      <c r="G30" s="64" t="s">
        <v>146</v>
      </c>
      <c r="H30" s="60" t="s">
        <v>131</v>
      </c>
      <c r="I30" s="174"/>
      <c r="J30" s="185">
        <f t="shared" ref="J30:U31" si="18">J31</f>
        <v>17227300</v>
      </c>
      <c r="K30" s="185">
        <f t="shared" si="18"/>
        <v>17227300</v>
      </c>
      <c r="L30" s="185">
        <f t="shared" si="18"/>
        <v>17227300</v>
      </c>
      <c r="M30" s="185">
        <f t="shared" si="18"/>
        <v>17227300</v>
      </c>
      <c r="N30" s="185">
        <f t="shared" si="18"/>
        <v>17227300</v>
      </c>
      <c r="O30" s="449">
        <f t="shared" si="18"/>
        <v>0</v>
      </c>
      <c r="P30" s="185">
        <f t="shared" si="18"/>
        <v>17227300</v>
      </c>
      <c r="Q30" s="186">
        <f t="shared" si="18"/>
        <v>17227300</v>
      </c>
      <c r="R30" s="186">
        <f t="shared" si="18"/>
        <v>17227300</v>
      </c>
      <c r="S30" s="185">
        <f t="shared" si="18"/>
        <v>17227300</v>
      </c>
      <c r="T30" s="185">
        <f t="shared" si="18"/>
        <v>0</v>
      </c>
      <c r="U30" s="185">
        <f t="shared" si="18"/>
        <v>17227300</v>
      </c>
      <c r="V30" s="185">
        <f>V31</f>
        <v>17227300</v>
      </c>
      <c r="W30" s="185">
        <f t="shared" ref="W30:X31" si="19">W31</f>
        <v>0</v>
      </c>
      <c r="X30" s="185">
        <f t="shared" si="19"/>
        <v>17227300</v>
      </c>
    </row>
    <row r="31" spans="1:24" ht="34.5" customHeight="1" x14ac:dyDescent="0.2">
      <c r="A31" s="155"/>
      <c r="B31" s="177" t="s">
        <v>21</v>
      </c>
      <c r="C31" s="91" t="s">
        <v>69</v>
      </c>
      <c r="D31" s="63" t="s">
        <v>133</v>
      </c>
      <c r="E31" s="59" t="s">
        <v>131</v>
      </c>
      <c r="F31" s="59" t="s">
        <v>131</v>
      </c>
      <c r="G31" s="64" t="s">
        <v>146</v>
      </c>
      <c r="H31" s="60" t="s">
        <v>131</v>
      </c>
      <c r="I31" s="174">
        <v>600</v>
      </c>
      <c r="J31" s="188">
        <f t="shared" si="18"/>
        <v>17227300</v>
      </c>
      <c r="K31" s="188">
        <f t="shared" si="18"/>
        <v>17227300</v>
      </c>
      <c r="L31" s="188">
        <f t="shared" si="18"/>
        <v>17227300</v>
      </c>
      <c r="M31" s="188">
        <f t="shared" si="18"/>
        <v>17227300</v>
      </c>
      <c r="N31" s="188">
        <f t="shared" si="18"/>
        <v>17227300</v>
      </c>
      <c r="O31" s="187">
        <f t="shared" si="18"/>
        <v>0</v>
      </c>
      <c r="P31" s="188">
        <f t="shared" si="18"/>
        <v>17227300</v>
      </c>
      <c r="Q31" s="189">
        <f t="shared" si="18"/>
        <v>17227300</v>
      </c>
      <c r="R31" s="189">
        <f t="shared" si="18"/>
        <v>17227300</v>
      </c>
      <c r="S31" s="188">
        <f>S32</f>
        <v>17227300</v>
      </c>
      <c r="T31" s="188">
        <f t="shared" si="18"/>
        <v>0</v>
      </c>
      <c r="U31" s="188">
        <f t="shared" si="18"/>
        <v>17227300</v>
      </c>
      <c r="V31" s="188">
        <f>V32</f>
        <v>17227300</v>
      </c>
      <c r="W31" s="188">
        <f t="shared" si="19"/>
        <v>0</v>
      </c>
      <c r="X31" s="188">
        <f t="shared" si="19"/>
        <v>17227300</v>
      </c>
    </row>
    <row r="32" spans="1:24" ht="18.75" x14ac:dyDescent="0.2">
      <c r="A32" s="155"/>
      <c r="B32" s="177" t="s">
        <v>22</v>
      </c>
      <c r="C32" s="91" t="s">
        <v>69</v>
      </c>
      <c r="D32" s="63" t="s">
        <v>133</v>
      </c>
      <c r="E32" s="59" t="s">
        <v>131</v>
      </c>
      <c r="F32" s="59" t="s">
        <v>131</v>
      </c>
      <c r="G32" s="64" t="s">
        <v>146</v>
      </c>
      <c r="H32" s="60" t="s">
        <v>131</v>
      </c>
      <c r="I32" s="174" t="s">
        <v>23</v>
      </c>
      <c r="J32" s="188">
        <v>17227300</v>
      </c>
      <c r="K32" s="188">
        <v>17227300</v>
      </c>
      <c r="L32" s="188">
        <v>17227300</v>
      </c>
      <c r="M32" s="188">
        <v>17227300</v>
      </c>
      <c r="N32" s="188">
        <v>17227300</v>
      </c>
      <c r="O32" s="187">
        <v>0</v>
      </c>
      <c r="P32" s="188">
        <v>17227300</v>
      </c>
      <c r="Q32" s="189">
        <v>17227300</v>
      </c>
      <c r="R32" s="189">
        <v>17227300</v>
      </c>
      <c r="S32" s="188">
        <v>17227300</v>
      </c>
      <c r="T32" s="188">
        <v>0</v>
      </c>
      <c r="U32" s="188">
        <v>17227300</v>
      </c>
      <c r="V32" s="188">
        <v>17227300</v>
      </c>
      <c r="W32" s="188">
        <v>0</v>
      </c>
      <c r="X32" s="188">
        <v>17227300</v>
      </c>
    </row>
    <row r="33" spans="1:24" ht="38.25" x14ac:dyDescent="0.2">
      <c r="A33" s="155"/>
      <c r="B33" s="173" t="s">
        <v>333</v>
      </c>
      <c r="C33" s="92" t="s">
        <v>69</v>
      </c>
      <c r="D33" s="74" t="s">
        <v>133</v>
      </c>
      <c r="E33" s="59" t="s">
        <v>131</v>
      </c>
      <c r="F33" s="59" t="s">
        <v>131</v>
      </c>
      <c r="G33" s="64" t="s">
        <v>217</v>
      </c>
      <c r="H33" s="60" t="s">
        <v>131</v>
      </c>
      <c r="I33" s="174"/>
      <c r="J33" s="185">
        <f t="shared" ref="J33:U34" si="20">J34</f>
        <v>333900</v>
      </c>
      <c r="K33" s="185">
        <f t="shared" si="20"/>
        <v>333900</v>
      </c>
      <c r="L33" s="185">
        <f t="shared" si="20"/>
        <v>333900</v>
      </c>
      <c r="M33" s="185">
        <f t="shared" si="20"/>
        <v>333900</v>
      </c>
      <c r="N33" s="185">
        <f t="shared" si="20"/>
        <v>333900</v>
      </c>
      <c r="O33" s="449">
        <f t="shared" si="20"/>
        <v>0</v>
      </c>
      <c r="P33" s="185">
        <f t="shared" si="20"/>
        <v>333900</v>
      </c>
      <c r="Q33" s="186">
        <f t="shared" si="20"/>
        <v>633900</v>
      </c>
      <c r="R33" s="186">
        <f t="shared" si="20"/>
        <v>633900</v>
      </c>
      <c r="S33" s="185">
        <f t="shared" si="20"/>
        <v>633900</v>
      </c>
      <c r="T33" s="185">
        <f t="shared" si="20"/>
        <v>0</v>
      </c>
      <c r="U33" s="185">
        <f t="shared" si="20"/>
        <v>633900</v>
      </c>
      <c r="V33" s="185">
        <f>V34</f>
        <v>633900</v>
      </c>
      <c r="W33" s="185">
        <f t="shared" ref="W33:X34" si="21">W34</f>
        <v>0</v>
      </c>
      <c r="X33" s="185">
        <f t="shared" si="21"/>
        <v>633900</v>
      </c>
    </row>
    <row r="34" spans="1:24" ht="25.5" x14ac:dyDescent="0.2">
      <c r="A34" s="155"/>
      <c r="B34" s="177" t="s">
        <v>21</v>
      </c>
      <c r="C34" s="92" t="s">
        <v>69</v>
      </c>
      <c r="D34" s="74" t="s">
        <v>133</v>
      </c>
      <c r="E34" s="59" t="s">
        <v>131</v>
      </c>
      <c r="F34" s="59" t="s">
        <v>131</v>
      </c>
      <c r="G34" s="64" t="s">
        <v>217</v>
      </c>
      <c r="H34" s="60" t="s">
        <v>131</v>
      </c>
      <c r="I34" s="174">
        <v>600</v>
      </c>
      <c r="J34" s="185">
        <f t="shared" si="20"/>
        <v>333900</v>
      </c>
      <c r="K34" s="185">
        <f t="shared" si="20"/>
        <v>333900</v>
      </c>
      <c r="L34" s="185">
        <f t="shared" si="20"/>
        <v>333900</v>
      </c>
      <c r="M34" s="185">
        <f t="shared" si="20"/>
        <v>333900</v>
      </c>
      <c r="N34" s="185">
        <f t="shared" si="20"/>
        <v>333900</v>
      </c>
      <c r="O34" s="449">
        <f t="shared" si="20"/>
        <v>0</v>
      </c>
      <c r="P34" s="185">
        <f t="shared" si="20"/>
        <v>333900</v>
      </c>
      <c r="Q34" s="186">
        <f t="shared" si="20"/>
        <v>633900</v>
      </c>
      <c r="R34" s="186">
        <f t="shared" si="20"/>
        <v>633900</v>
      </c>
      <c r="S34" s="185">
        <f>S35</f>
        <v>633900</v>
      </c>
      <c r="T34" s="185">
        <f t="shared" si="20"/>
        <v>0</v>
      </c>
      <c r="U34" s="185">
        <f t="shared" si="20"/>
        <v>633900</v>
      </c>
      <c r="V34" s="185">
        <f>V35</f>
        <v>633900</v>
      </c>
      <c r="W34" s="185">
        <f t="shared" si="21"/>
        <v>0</v>
      </c>
      <c r="X34" s="185">
        <f t="shared" si="21"/>
        <v>633900</v>
      </c>
    </row>
    <row r="35" spans="1:24" ht="18.75" x14ac:dyDescent="0.2">
      <c r="A35" s="155"/>
      <c r="B35" s="177" t="s">
        <v>22</v>
      </c>
      <c r="C35" s="92" t="s">
        <v>69</v>
      </c>
      <c r="D35" s="74" t="s">
        <v>133</v>
      </c>
      <c r="E35" s="59" t="s">
        <v>131</v>
      </c>
      <c r="F35" s="59" t="s">
        <v>131</v>
      </c>
      <c r="G35" s="64" t="s">
        <v>217</v>
      </c>
      <c r="H35" s="60" t="s">
        <v>131</v>
      </c>
      <c r="I35" s="174" t="s">
        <v>23</v>
      </c>
      <c r="J35" s="181">
        <v>333900</v>
      </c>
      <c r="K35" s="181">
        <v>333900</v>
      </c>
      <c r="L35" s="181">
        <v>333900</v>
      </c>
      <c r="M35" s="181">
        <v>333900</v>
      </c>
      <c r="N35" s="181">
        <v>333900</v>
      </c>
      <c r="O35" s="180">
        <v>0</v>
      </c>
      <c r="P35" s="181">
        <v>333900</v>
      </c>
      <c r="Q35" s="182">
        <f>333900+300000</f>
        <v>633900</v>
      </c>
      <c r="R35" s="182">
        <f t="shared" ref="R35:X35" si="22">333900+300000</f>
        <v>633900</v>
      </c>
      <c r="S35" s="181">
        <f t="shared" si="22"/>
        <v>633900</v>
      </c>
      <c r="T35" s="181">
        <v>0</v>
      </c>
      <c r="U35" s="181">
        <f>333900+300000</f>
        <v>633900</v>
      </c>
      <c r="V35" s="181">
        <f t="shared" si="22"/>
        <v>633900</v>
      </c>
      <c r="W35" s="181">
        <v>0</v>
      </c>
      <c r="X35" s="181">
        <f t="shared" si="22"/>
        <v>633900</v>
      </c>
    </row>
    <row r="36" spans="1:24" ht="25.5" hidden="1" x14ac:dyDescent="0.2">
      <c r="A36" s="155"/>
      <c r="B36" s="173" t="s">
        <v>375</v>
      </c>
      <c r="C36" s="92" t="s">
        <v>69</v>
      </c>
      <c r="D36" s="74" t="s">
        <v>133</v>
      </c>
      <c r="E36" s="59" t="s">
        <v>131</v>
      </c>
      <c r="F36" s="59" t="s">
        <v>131</v>
      </c>
      <c r="G36" s="64" t="s">
        <v>374</v>
      </c>
      <c r="H36" s="60" t="s">
        <v>131</v>
      </c>
      <c r="I36" s="320"/>
      <c r="J36" s="181">
        <f t="shared" ref="J36:X37" si="23">J37</f>
        <v>0</v>
      </c>
      <c r="K36" s="61">
        <f t="shared" si="23"/>
        <v>0</v>
      </c>
      <c r="L36" s="181">
        <f t="shared" si="23"/>
        <v>0</v>
      </c>
      <c r="M36" s="180">
        <f t="shared" si="23"/>
        <v>0</v>
      </c>
      <c r="N36" s="181">
        <f t="shared" si="23"/>
        <v>0</v>
      </c>
      <c r="O36" s="180">
        <f t="shared" si="23"/>
        <v>0</v>
      </c>
      <c r="P36" s="181">
        <f t="shared" si="23"/>
        <v>0</v>
      </c>
      <c r="Q36" s="182">
        <f t="shared" si="23"/>
        <v>0</v>
      </c>
      <c r="R36" s="182">
        <f t="shared" si="23"/>
        <v>0</v>
      </c>
      <c r="S36" s="181">
        <f t="shared" si="23"/>
        <v>0</v>
      </c>
      <c r="T36" s="182">
        <f t="shared" si="23"/>
        <v>0</v>
      </c>
      <c r="U36" s="182">
        <f t="shared" si="23"/>
        <v>0</v>
      </c>
      <c r="V36" s="181">
        <f t="shared" si="23"/>
        <v>0</v>
      </c>
      <c r="W36" s="181">
        <f t="shared" si="23"/>
        <v>0</v>
      </c>
      <c r="X36" s="181">
        <f t="shared" si="23"/>
        <v>0</v>
      </c>
    </row>
    <row r="37" spans="1:24" ht="25.5" hidden="1" x14ac:dyDescent="0.2">
      <c r="A37" s="155"/>
      <c r="B37" s="173" t="s">
        <v>182</v>
      </c>
      <c r="C37" s="92" t="s">
        <v>69</v>
      </c>
      <c r="D37" s="74" t="s">
        <v>133</v>
      </c>
      <c r="E37" s="59" t="s">
        <v>131</v>
      </c>
      <c r="F37" s="59" t="s">
        <v>131</v>
      </c>
      <c r="G37" s="64" t="s">
        <v>374</v>
      </c>
      <c r="H37" s="60" t="s">
        <v>131</v>
      </c>
      <c r="I37" s="320" t="s">
        <v>155</v>
      </c>
      <c r="J37" s="181">
        <f t="shared" si="23"/>
        <v>0</v>
      </c>
      <c r="K37" s="61">
        <f t="shared" si="23"/>
        <v>0</v>
      </c>
      <c r="L37" s="181">
        <f t="shared" si="23"/>
        <v>0</v>
      </c>
      <c r="M37" s="180">
        <f t="shared" si="23"/>
        <v>0</v>
      </c>
      <c r="N37" s="181">
        <f t="shared" si="23"/>
        <v>0</v>
      </c>
      <c r="O37" s="180">
        <f t="shared" si="23"/>
        <v>0</v>
      </c>
      <c r="P37" s="181">
        <f t="shared" si="23"/>
        <v>0</v>
      </c>
      <c r="Q37" s="182">
        <f t="shared" si="23"/>
        <v>0</v>
      </c>
      <c r="R37" s="182">
        <f t="shared" si="23"/>
        <v>0</v>
      </c>
      <c r="S37" s="181">
        <f t="shared" si="23"/>
        <v>0</v>
      </c>
      <c r="T37" s="182">
        <f t="shared" si="23"/>
        <v>0</v>
      </c>
      <c r="U37" s="182">
        <f t="shared" si="23"/>
        <v>0</v>
      </c>
      <c r="V37" s="181">
        <f t="shared" si="23"/>
        <v>0</v>
      </c>
      <c r="W37" s="181">
        <f t="shared" si="23"/>
        <v>0</v>
      </c>
      <c r="X37" s="181">
        <f t="shared" si="23"/>
        <v>0</v>
      </c>
    </row>
    <row r="38" spans="1:24" ht="18.75" hidden="1" x14ac:dyDescent="0.2">
      <c r="A38" s="155"/>
      <c r="B38" s="218" t="s">
        <v>157</v>
      </c>
      <c r="C38" s="92" t="s">
        <v>69</v>
      </c>
      <c r="D38" s="74" t="s">
        <v>133</v>
      </c>
      <c r="E38" s="59" t="s">
        <v>131</v>
      </c>
      <c r="F38" s="59" t="s">
        <v>131</v>
      </c>
      <c r="G38" s="64" t="s">
        <v>374</v>
      </c>
      <c r="H38" s="60" t="s">
        <v>131</v>
      </c>
      <c r="I38" s="320" t="s">
        <v>156</v>
      </c>
      <c r="J38" s="181"/>
      <c r="K38" s="61"/>
      <c r="L38" s="181"/>
      <c r="M38" s="180"/>
      <c r="N38" s="181"/>
      <c r="O38" s="180"/>
      <c r="P38" s="181"/>
      <c r="Q38" s="182"/>
      <c r="R38" s="182">
        <v>0</v>
      </c>
      <c r="S38" s="181">
        <v>0</v>
      </c>
      <c r="T38" s="182"/>
      <c r="U38" s="182"/>
      <c r="V38" s="181">
        <v>0</v>
      </c>
      <c r="W38" s="181">
        <v>0</v>
      </c>
      <c r="X38" s="181">
        <v>0</v>
      </c>
    </row>
    <row r="39" spans="1:24" ht="89.25" x14ac:dyDescent="0.2">
      <c r="A39" s="155"/>
      <c r="B39" s="173" t="s">
        <v>261</v>
      </c>
      <c r="C39" s="91" t="s">
        <v>69</v>
      </c>
      <c r="D39" s="63" t="s">
        <v>133</v>
      </c>
      <c r="E39" s="59" t="s">
        <v>131</v>
      </c>
      <c r="F39" s="59" t="s">
        <v>131</v>
      </c>
      <c r="G39" s="64" t="s">
        <v>262</v>
      </c>
      <c r="H39" s="60" t="s">
        <v>131</v>
      </c>
      <c r="I39" s="174"/>
      <c r="J39" s="175">
        <f t="shared" ref="J39:U40" si="24">J40</f>
        <v>800000</v>
      </c>
      <c r="K39" s="175">
        <f t="shared" si="24"/>
        <v>0</v>
      </c>
      <c r="L39" s="175">
        <f t="shared" si="24"/>
        <v>0</v>
      </c>
      <c r="M39" s="175">
        <f t="shared" si="24"/>
        <v>0</v>
      </c>
      <c r="N39" s="175">
        <f t="shared" si="24"/>
        <v>0</v>
      </c>
      <c r="O39" s="448">
        <f t="shared" si="24"/>
        <v>0</v>
      </c>
      <c r="P39" s="175">
        <f t="shared" si="24"/>
        <v>800000</v>
      </c>
      <c r="Q39" s="176">
        <f t="shared" si="24"/>
        <v>800000</v>
      </c>
      <c r="R39" s="176">
        <f t="shared" si="24"/>
        <v>0</v>
      </c>
      <c r="S39" s="175">
        <f t="shared" si="24"/>
        <v>0</v>
      </c>
      <c r="T39" s="175">
        <f t="shared" si="24"/>
        <v>0</v>
      </c>
      <c r="U39" s="175">
        <f t="shared" si="24"/>
        <v>800000</v>
      </c>
      <c r="V39" s="175">
        <f>V40</f>
        <v>800000</v>
      </c>
      <c r="W39" s="175">
        <f t="shared" ref="W39:X40" si="25">W40</f>
        <v>0</v>
      </c>
      <c r="X39" s="175">
        <f t="shared" si="25"/>
        <v>800000</v>
      </c>
    </row>
    <row r="40" spans="1:24" ht="25.5" x14ac:dyDescent="0.2">
      <c r="A40" s="155"/>
      <c r="B40" s="177" t="s">
        <v>21</v>
      </c>
      <c r="C40" s="91" t="s">
        <v>69</v>
      </c>
      <c r="D40" s="63" t="s">
        <v>133</v>
      </c>
      <c r="E40" s="59" t="s">
        <v>131</v>
      </c>
      <c r="F40" s="59" t="s">
        <v>131</v>
      </c>
      <c r="G40" s="64" t="s">
        <v>262</v>
      </c>
      <c r="H40" s="60" t="s">
        <v>131</v>
      </c>
      <c r="I40" s="174" t="s">
        <v>144</v>
      </c>
      <c r="J40" s="188">
        <f t="shared" si="24"/>
        <v>800000</v>
      </c>
      <c r="K40" s="188">
        <f t="shared" si="24"/>
        <v>0</v>
      </c>
      <c r="L40" s="188">
        <f t="shared" si="24"/>
        <v>0</v>
      </c>
      <c r="M40" s="188">
        <f t="shared" si="24"/>
        <v>0</v>
      </c>
      <c r="N40" s="188">
        <f t="shared" si="24"/>
        <v>0</v>
      </c>
      <c r="O40" s="187">
        <f t="shared" si="24"/>
        <v>0</v>
      </c>
      <c r="P40" s="188">
        <f t="shared" si="24"/>
        <v>800000</v>
      </c>
      <c r="Q40" s="189">
        <f t="shared" si="24"/>
        <v>800000</v>
      </c>
      <c r="R40" s="189">
        <f t="shared" si="24"/>
        <v>0</v>
      </c>
      <c r="S40" s="188">
        <f>S41</f>
        <v>0</v>
      </c>
      <c r="T40" s="188">
        <f t="shared" si="24"/>
        <v>0</v>
      </c>
      <c r="U40" s="188">
        <f t="shared" si="24"/>
        <v>800000</v>
      </c>
      <c r="V40" s="188">
        <f>V41</f>
        <v>800000</v>
      </c>
      <c r="W40" s="188">
        <f t="shared" si="25"/>
        <v>0</v>
      </c>
      <c r="X40" s="188">
        <f t="shared" si="25"/>
        <v>800000</v>
      </c>
    </row>
    <row r="41" spans="1:24" ht="18.75" x14ac:dyDescent="0.2">
      <c r="A41" s="155"/>
      <c r="B41" s="177" t="s">
        <v>22</v>
      </c>
      <c r="C41" s="91" t="s">
        <v>69</v>
      </c>
      <c r="D41" s="63" t="s">
        <v>133</v>
      </c>
      <c r="E41" s="59" t="s">
        <v>131</v>
      </c>
      <c r="F41" s="59" t="s">
        <v>131</v>
      </c>
      <c r="G41" s="64" t="s">
        <v>262</v>
      </c>
      <c r="H41" s="60" t="s">
        <v>131</v>
      </c>
      <c r="I41" s="174" t="s">
        <v>23</v>
      </c>
      <c r="J41" s="188">
        <v>800000</v>
      </c>
      <c r="K41" s="188"/>
      <c r="L41" s="188"/>
      <c r="M41" s="188"/>
      <c r="N41" s="188"/>
      <c r="O41" s="187">
        <v>0</v>
      </c>
      <c r="P41" s="188">
        <v>800000</v>
      </c>
      <c r="Q41" s="189">
        <v>800000</v>
      </c>
      <c r="R41" s="189"/>
      <c r="S41" s="188"/>
      <c r="T41" s="188">
        <v>0</v>
      </c>
      <c r="U41" s="188">
        <v>800000</v>
      </c>
      <c r="V41" s="188">
        <v>800000</v>
      </c>
      <c r="W41" s="188">
        <v>0</v>
      </c>
      <c r="X41" s="188">
        <v>800000</v>
      </c>
    </row>
    <row r="42" spans="1:24" ht="63.75" hidden="1" x14ac:dyDescent="0.2">
      <c r="A42" s="155"/>
      <c r="B42" s="173" t="s">
        <v>284</v>
      </c>
      <c r="C42" s="92" t="s">
        <v>69</v>
      </c>
      <c r="D42" s="74" t="s">
        <v>133</v>
      </c>
      <c r="E42" s="59" t="s">
        <v>131</v>
      </c>
      <c r="F42" s="59" t="s">
        <v>131</v>
      </c>
      <c r="G42" s="64" t="s">
        <v>255</v>
      </c>
      <c r="H42" s="60" t="s">
        <v>131</v>
      </c>
      <c r="I42" s="174"/>
      <c r="J42" s="181">
        <f t="shared" ref="J42:X43" si="26">J43</f>
        <v>0</v>
      </c>
      <c r="K42" s="181">
        <f t="shared" si="26"/>
        <v>0</v>
      </c>
      <c r="L42" s="181">
        <f t="shared" si="26"/>
        <v>0</v>
      </c>
      <c r="M42" s="181">
        <f t="shared" si="26"/>
        <v>0</v>
      </c>
      <c r="N42" s="181">
        <f t="shared" si="26"/>
        <v>0</v>
      </c>
      <c r="O42" s="180">
        <f t="shared" si="26"/>
        <v>0</v>
      </c>
      <c r="P42" s="181">
        <f t="shared" si="26"/>
        <v>0</v>
      </c>
      <c r="Q42" s="182">
        <f t="shared" si="26"/>
        <v>0</v>
      </c>
      <c r="R42" s="182">
        <f t="shared" si="26"/>
        <v>0</v>
      </c>
      <c r="S42" s="181">
        <f t="shared" si="26"/>
        <v>0</v>
      </c>
      <c r="T42" s="181">
        <f t="shared" si="26"/>
        <v>0</v>
      </c>
      <c r="U42" s="181">
        <f t="shared" si="26"/>
        <v>0</v>
      </c>
      <c r="V42" s="181">
        <f t="shared" si="26"/>
        <v>0</v>
      </c>
      <c r="W42" s="181">
        <f t="shared" si="26"/>
        <v>0</v>
      </c>
      <c r="X42" s="181">
        <f t="shared" si="26"/>
        <v>0</v>
      </c>
    </row>
    <row r="43" spans="1:24" ht="25.5" hidden="1" x14ac:dyDescent="0.2">
      <c r="A43" s="155"/>
      <c r="B43" s="173" t="s">
        <v>182</v>
      </c>
      <c r="C43" s="92" t="s">
        <v>69</v>
      </c>
      <c r="D43" s="74" t="s">
        <v>133</v>
      </c>
      <c r="E43" s="59" t="s">
        <v>131</v>
      </c>
      <c r="F43" s="59" t="s">
        <v>131</v>
      </c>
      <c r="G43" s="64" t="s">
        <v>255</v>
      </c>
      <c r="H43" s="60" t="s">
        <v>131</v>
      </c>
      <c r="I43" s="174" t="s">
        <v>155</v>
      </c>
      <c r="J43" s="181">
        <f t="shared" si="26"/>
        <v>0</v>
      </c>
      <c r="K43" s="181">
        <f t="shared" si="26"/>
        <v>0</v>
      </c>
      <c r="L43" s="181">
        <f t="shared" si="26"/>
        <v>0</v>
      </c>
      <c r="M43" s="181">
        <f t="shared" si="26"/>
        <v>0</v>
      </c>
      <c r="N43" s="181">
        <f t="shared" si="26"/>
        <v>0</v>
      </c>
      <c r="O43" s="180">
        <f t="shared" si="26"/>
        <v>0</v>
      </c>
      <c r="P43" s="181">
        <f t="shared" si="26"/>
        <v>0</v>
      </c>
      <c r="Q43" s="182">
        <f t="shared" si="26"/>
        <v>0</v>
      </c>
      <c r="R43" s="182">
        <f t="shared" si="26"/>
        <v>0</v>
      </c>
      <c r="S43" s="181">
        <f t="shared" si="26"/>
        <v>0</v>
      </c>
      <c r="T43" s="181">
        <f t="shared" si="26"/>
        <v>0</v>
      </c>
      <c r="U43" s="181">
        <f t="shared" si="26"/>
        <v>0</v>
      </c>
      <c r="V43" s="181">
        <f t="shared" si="26"/>
        <v>0</v>
      </c>
      <c r="W43" s="181">
        <f t="shared" si="26"/>
        <v>0</v>
      </c>
      <c r="X43" s="181">
        <f t="shared" si="26"/>
        <v>0</v>
      </c>
    </row>
    <row r="44" spans="1:24" ht="18.75" hidden="1" x14ac:dyDescent="0.2">
      <c r="A44" s="155"/>
      <c r="B44" s="218" t="s">
        <v>157</v>
      </c>
      <c r="C44" s="92" t="s">
        <v>69</v>
      </c>
      <c r="D44" s="74" t="s">
        <v>133</v>
      </c>
      <c r="E44" s="59" t="s">
        <v>131</v>
      </c>
      <c r="F44" s="59" t="s">
        <v>131</v>
      </c>
      <c r="G44" s="64" t="s">
        <v>255</v>
      </c>
      <c r="H44" s="60" t="s">
        <v>131</v>
      </c>
      <c r="I44" s="174" t="s">
        <v>156</v>
      </c>
      <c r="J44" s="181"/>
      <c r="K44" s="181"/>
      <c r="L44" s="181"/>
      <c r="M44" s="181"/>
      <c r="N44" s="181"/>
      <c r="O44" s="180"/>
      <c r="P44" s="181"/>
      <c r="Q44" s="182"/>
      <c r="R44" s="182">
        <v>0</v>
      </c>
      <c r="S44" s="181">
        <v>0</v>
      </c>
      <c r="T44" s="181"/>
      <c r="U44" s="181"/>
      <c r="V44" s="181">
        <v>0</v>
      </c>
      <c r="W44" s="181">
        <v>0</v>
      </c>
      <c r="X44" s="181">
        <v>0</v>
      </c>
    </row>
    <row r="45" spans="1:24" ht="114.75" x14ac:dyDescent="0.2">
      <c r="A45" s="155"/>
      <c r="B45" s="190" t="s">
        <v>283</v>
      </c>
      <c r="C45" s="92" t="s">
        <v>69</v>
      </c>
      <c r="D45" s="74" t="s">
        <v>133</v>
      </c>
      <c r="E45" s="59" t="s">
        <v>131</v>
      </c>
      <c r="F45" s="59" t="s">
        <v>131</v>
      </c>
      <c r="G45" s="64" t="s">
        <v>246</v>
      </c>
      <c r="H45" s="60" t="s">
        <v>131</v>
      </c>
      <c r="I45" s="174"/>
      <c r="J45" s="185">
        <f t="shared" ref="J45:X46" si="27">J46</f>
        <v>300000</v>
      </c>
      <c r="K45" s="186">
        <f t="shared" si="27"/>
        <v>0</v>
      </c>
      <c r="L45" s="185">
        <f t="shared" si="27"/>
        <v>0</v>
      </c>
      <c r="M45" s="185">
        <f t="shared" si="27"/>
        <v>300000</v>
      </c>
      <c r="N45" s="185">
        <f t="shared" si="27"/>
        <v>0</v>
      </c>
      <c r="O45" s="449">
        <f t="shared" si="27"/>
        <v>0</v>
      </c>
      <c r="P45" s="185">
        <f t="shared" si="27"/>
        <v>300000</v>
      </c>
      <c r="Q45" s="186">
        <f t="shared" si="27"/>
        <v>0</v>
      </c>
      <c r="R45" s="186">
        <f t="shared" si="27"/>
        <v>300000</v>
      </c>
      <c r="S45" s="185">
        <f t="shared" si="27"/>
        <v>0</v>
      </c>
      <c r="T45" s="185">
        <f t="shared" si="27"/>
        <v>0</v>
      </c>
      <c r="U45" s="185">
        <f t="shared" si="27"/>
        <v>0</v>
      </c>
      <c r="V45" s="185">
        <f t="shared" si="27"/>
        <v>0</v>
      </c>
      <c r="W45" s="185">
        <f t="shared" si="27"/>
        <v>0</v>
      </c>
      <c r="X45" s="185">
        <f t="shared" si="27"/>
        <v>0</v>
      </c>
    </row>
    <row r="46" spans="1:24" ht="25.5" x14ac:dyDescent="0.2">
      <c r="A46" s="155"/>
      <c r="B46" s="177" t="s">
        <v>21</v>
      </c>
      <c r="C46" s="92" t="s">
        <v>69</v>
      </c>
      <c r="D46" s="74" t="s">
        <v>133</v>
      </c>
      <c r="E46" s="59" t="s">
        <v>131</v>
      </c>
      <c r="F46" s="59" t="s">
        <v>131</v>
      </c>
      <c r="G46" s="64" t="s">
        <v>246</v>
      </c>
      <c r="H46" s="60" t="s">
        <v>131</v>
      </c>
      <c r="I46" s="174">
        <v>600</v>
      </c>
      <c r="J46" s="181">
        <f t="shared" si="27"/>
        <v>300000</v>
      </c>
      <c r="K46" s="182">
        <f t="shared" si="27"/>
        <v>0</v>
      </c>
      <c r="L46" s="181">
        <f t="shared" si="27"/>
        <v>0</v>
      </c>
      <c r="M46" s="181">
        <f t="shared" si="27"/>
        <v>300000</v>
      </c>
      <c r="N46" s="181">
        <f t="shared" si="27"/>
        <v>0</v>
      </c>
      <c r="O46" s="180">
        <f t="shared" si="27"/>
        <v>0</v>
      </c>
      <c r="P46" s="181">
        <f t="shared" si="27"/>
        <v>300000</v>
      </c>
      <c r="Q46" s="182">
        <f t="shared" si="27"/>
        <v>0</v>
      </c>
      <c r="R46" s="182">
        <f t="shared" si="27"/>
        <v>300000</v>
      </c>
      <c r="S46" s="181">
        <f t="shared" si="27"/>
        <v>0</v>
      </c>
      <c r="T46" s="181">
        <f t="shared" si="27"/>
        <v>0</v>
      </c>
      <c r="U46" s="181">
        <f t="shared" si="27"/>
        <v>0</v>
      </c>
      <c r="V46" s="181">
        <f t="shared" si="27"/>
        <v>0</v>
      </c>
      <c r="W46" s="181">
        <f t="shared" si="27"/>
        <v>0</v>
      </c>
      <c r="X46" s="181">
        <f t="shared" si="27"/>
        <v>0</v>
      </c>
    </row>
    <row r="47" spans="1:24" ht="18.75" x14ac:dyDescent="0.2">
      <c r="A47" s="155"/>
      <c r="B47" s="177" t="s">
        <v>22</v>
      </c>
      <c r="C47" s="92" t="s">
        <v>69</v>
      </c>
      <c r="D47" s="74" t="s">
        <v>133</v>
      </c>
      <c r="E47" s="59" t="s">
        <v>131</v>
      </c>
      <c r="F47" s="59" t="s">
        <v>131</v>
      </c>
      <c r="G47" s="64" t="s">
        <v>246</v>
      </c>
      <c r="H47" s="60" t="s">
        <v>131</v>
      </c>
      <c r="I47" s="174" t="s">
        <v>23</v>
      </c>
      <c r="J47" s="181">
        <f>18650.14+281349.86</f>
        <v>300000</v>
      </c>
      <c r="K47" s="181">
        <v>0</v>
      </c>
      <c r="L47" s="181">
        <v>0</v>
      </c>
      <c r="M47" s="181">
        <f>18650.14+281349.86</f>
        <v>300000</v>
      </c>
      <c r="N47" s="181">
        <v>0</v>
      </c>
      <c r="O47" s="180">
        <v>0</v>
      </c>
      <c r="P47" s="181">
        <f>18650.14+281349.86</f>
        <v>300000</v>
      </c>
      <c r="Q47" s="182">
        <v>0</v>
      </c>
      <c r="R47" s="182">
        <f>18650.14+281349.86</f>
        <v>300000</v>
      </c>
      <c r="S47" s="181">
        <v>0</v>
      </c>
      <c r="T47" s="181">
        <v>0</v>
      </c>
      <c r="U47" s="181">
        <v>0</v>
      </c>
      <c r="V47" s="181">
        <v>0</v>
      </c>
      <c r="W47" s="181">
        <v>0</v>
      </c>
      <c r="X47" s="181">
        <v>0</v>
      </c>
    </row>
    <row r="48" spans="1:24" ht="11.25" customHeight="1" x14ac:dyDescent="0.2">
      <c r="A48" s="155"/>
      <c r="B48" s="177"/>
      <c r="C48" s="103"/>
      <c r="D48" s="65"/>
      <c r="E48" s="59"/>
      <c r="F48" s="59"/>
      <c r="G48" s="67"/>
      <c r="H48" s="60"/>
      <c r="I48" s="174"/>
      <c r="J48" s="175"/>
      <c r="K48" s="176"/>
      <c r="L48" s="175"/>
      <c r="M48" s="175"/>
      <c r="N48" s="175"/>
      <c r="O48" s="448"/>
      <c r="P48" s="175"/>
      <c r="Q48" s="176"/>
      <c r="R48" s="176"/>
      <c r="S48" s="175"/>
      <c r="T48" s="175"/>
      <c r="U48" s="175"/>
      <c r="V48" s="175"/>
      <c r="W48" s="175"/>
      <c r="X48" s="175"/>
    </row>
    <row r="49" spans="1:24" ht="25.5" x14ac:dyDescent="0.2">
      <c r="A49" s="155"/>
      <c r="B49" s="171" t="s">
        <v>322</v>
      </c>
      <c r="C49" s="436" t="s">
        <v>69</v>
      </c>
      <c r="D49" s="193" t="s">
        <v>129</v>
      </c>
      <c r="E49" s="194" t="s">
        <v>131</v>
      </c>
      <c r="F49" s="194" t="s">
        <v>131</v>
      </c>
      <c r="G49" s="193" t="s">
        <v>132</v>
      </c>
      <c r="H49" s="192" t="s">
        <v>131</v>
      </c>
      <c r="I49" s="174"/>
      <c r="J49" s="163">
        <f>J50+J53+J56+J59</f>
        <v>47409380.450000003</v>
      </c>
      <c r="K49" s="163">
        <f t="shared" ref="K49:V49" si="28">K50+K53+K56+K59</f>
        <v>47412787.359999999</v>
      </c>
      <c r="L49" s="163">
        <f t="shared" si="28"/>
        <v>47409380.450000003</v>
      </c>
      <c r="M49" s="163">
        <f t="shared" si="28"/>
        <v>47412787.359999999</v>
      </c>
      <c r="N49" s="163">
        <f t="shared" si="28"/>
        <v>47409380.450000003</v>
      </c>
      <c r="O49" s="162">
        <f>O50+O53+O56+O59</f>
        <v>0</v>
      </c>
      <c r="P49" s="163">
        <f>P50+P53+P56+P59</f>
        <v>47409380.450000003</v>
      </c>
      <c r="Q49" s="169">
        <f t="shared" si="28"/>
        <v>47412784.359999999</v>
      </c>
      <c r="R49" s="169">
        <f t="shared" si="28"/>
        <v>47171600</v>
      </c>
      <c r="S49" s="163">
        <f t="shared" si="28"/>
        <v>47171600</v>
      </c>
      <c r="T49" s="163">
        <f t="shared" ref="T49:U49" si="29">T50+T53+T56+T59</f>
        <v>0</v>
      </c>
      <c r="U49" s="163">
        <f t="shared" si="29"/>
        <v>47412784.359999999</v>
      </c>
      <c r="V49" s="163">
        <f t="shared" si="28"/>
        <v>47171600</v>
      </c>
      <c r="W49" s="163">
        <f t="shared" ref="W49:X49" si="30">W50+W53+W56+W59</f>
        <v>0</v>
      </c>
      <c r="X49" s="163">
        <f t="shared" si="30"/>
        <v>47171600</v>
      </c>
    </row>
    <row r="50" spans="1:24" ht="18.75" hidden="1" x14ac:dyDescent="0.2">
      <c r="A50" s="155"/>
      <c r="B50" s="177" t="s">
        <v>10</v>
      </c>
      <c r="C50" s="92" t="s">
        <v>69</v>
      </c>
      <c r="D50" s="74" t="s">
        <v>129</v>
      </c>
      <c r="E50" s="59" t="s">
        <v>131</v>
      </c>
      <c r="F50" s="59" t="s">
        <v>131</v>
      </c>
      <c r="G50" s="74" t="s">
        <v>12</v>
      </c>
      <c r="H50" s="60" t="s">
        <v>131</v>
      </c>
      <c r="I50" s="184"/>
      <c r="J50" s="175">
        <f t="shared" ref="J50:U51" si="31">J51</f>
        <v>0</v>
      </c>
      <c r="K50" s="176">
        <f t="shared" si="31"/>
        <v>0</v>
      </c>
      <c r="L50" s="175">
        <f t="shared" si="31"/>
        <v>0</v>
      </c>
      <c r="M50" s="175">
        <f t="shared" si="31"/>
        <v>0</v>
      </c>
      <c r="N50" s="175">
        <f t="shared" si="31"/>
        <v>0</v>
      </c>
      <c r="O50" s="448">
        <f t="shared" si="31"/>
        <v>0</v>
      </c>
      <c r="P50" s="175">
        <f t="shared" si="31"/>
        <v>0</v>
      </c>
      <c r="Q50" s="176">
        <f t="shared" si="31"/>
        <v>0</v>
      </c>
      <c r="R50" s="176">
        <f t="shared" si="31"/>
        <v>0</v>
      </c>
      <c r="S50" s="175">
        <f t="shared" si="31"/>
        <v>0</v>
      </c>
      <c r="T50" s="175">
        <f t="shared" si="31"/>
        <v>0</v>
      </c>
      <c r="U50" s="175">
        <f t="shared" si="31"/>
        <v>0</v>
      </c>
      <c r="V50" s="175">
        <f>V51</f>
        <v>0</v>
      </c>
      <c r="W50" s="175">
        <f t="shared" ref="W50:X51" si="32">W51</f>
        <v>0</v>
      </c>
      <c r="X50" s="175">
        <f t="shared" si="32"/>
        <v>0</v>
      </c>
    </row>
    <row r="51" spans="1:24" ht="25.5" hidden="1" x14ac:dyDescent="0.2">
      <c r="A51" s="155"/>
      <c r="B51" s="177" t="s">
        <v>21</v>
      </c>
      <c r="C51" s="91" t="s">
        <v>69</v>
      </c>
      <c r="D51" s="59" t="s">
        <v>129</v>
      </c>
      <c r="E51" s="59" t="s">
        <v>131</v>
      </c>
      <c r="F51" s="59" t="s">
        <v>131</v>
      </c>
      <c r="G51" s="59" t="s">
        <v>12</v>
      </c>
      <c r="H51" s="60" t="s">
        <v>131</v>
      </c>
      <c r="I51" s="179" t="s">
        <v>144</v>
      </c>
      <c r="J51" s="188">
        <f t="shared" si="31"/>
        <v>0</v>
      </c>
      <c r="K51" s="189">
        <f t="shared" si="31"/>
        <v>0</v>
      </c>
      <c r="L51" s="188">
        <f t="shared" si="31"/>
        <v>0</v>
      </c>
      <c r="M51" s="188">
        <f t="shared" si="31"/>
        <v>0</v>
      </c>
      <c r="N51" s="188">
        <f t="shared" si="31"/>
        <v>0</v>
      </c>
      <c r="O51" s="187">
        <f t="shared" si="31"/>
        <v>0</v>
      </c>
      <c r="P51" s="188">
        <f t="shared" si="31"/>
        <v>0</v>
      </c>
      <c r="Q51" s="189">
        <f t="shared" si="31"/>
        <v>0</v>
      </c>
      <c r="R51" s="189">
        <f t="shared" si="31"/>
        <v>0</v>
      </c>
      <c r="S51" s="188">
        <f>S52</f>
        <v>0</v>
      </c>
      <c r="T51" s="188">
        <f t="shared" si="31"/>
        <v>0</v>
      </c>
      <c r="U51" s="188">
        <f t="shared" si="31"/>
        <v>0</v>
      </c>
      <c r="V51" s="188">
        <f>V52</f>
        <v>0</v>
      </c>
      <c r="W51" s="188">
        <f t="shared" si="32"/>
        <v>0</v>
      </c>
      <c r="X51" s="188">
        <f t="shared" si="32"/>
        <v>0</v>
      </c>
    </row>
    <row r="52" spans="1:24" ht="18.75" hidden="1" x14ac:dyDescent="0.2">
      <c r="A52" s="155"/>
      <c r="B52" s="177" t="s">
        <v>22</v>
      </c>
      <c r="C52" s="91" t="s">
        <v>69</v>
      </c>
      <c r="D52" s="59" t="s">
        <v>129</v>
      </c>
      <c r="E52" s="59" t="s">
        <v>131</v>
      </c>
      <c r="F52" s="59" t="s">
        <v>131</v>
      </c>
      <c r="G52" s="59" t="s">
        <v>12</v>
      </c>
      <c r="H52" s="60" t="s">
        <v>131</v>
      </c>
      <c r="I52" s="179" t="s">
        <v>23</v>
      </c>
      <c r="J52" s="188"/>
      <c r="K52" s="188"/>
      <c r="L52" s="188"/>
      <c r="M52" s="188"/>
      <c r="N52" s="188"/>
      <c r="O52" s="187"/>
      <c r="P52" s="188"/>
      <c r="Q52" s="189"/>
      <c r="R52" s="189"/>
      <c r="S52" s="188"/>
      <c r="T52" s="188"/>
      <c r="U52" s="188"/>
      <c r="V52" s="188"/>
      <c r="W52" s="188"/>
      <c r="X52" s="188"/>
    </row>
    <row r="53" spans="1:24" ht="18.75" x14ac:dyDescent="0.2">
      <c r="A53" s="155"/>
      <c r="B53" s="177" t="s">
        <v>140</v>
      </c>
      <c r="C53" s="92" t="s">
        <v>69</v>
      </c>
      <c r="D53" s="74" t="s">
        <v>129</v>
      </c>
      <c r="E53" s="59" t="s">
        <v>131</v>
      </c>
      <c r="F53" s="59" t="s">
        <v>131</v>
      </c>
      <c r="G53" s="64" t="s">
        <v>141</v>
      </c>
      <c r="H53" s="60" t="s">
        <v>131</v>
      </c>
      <c r="I53" s="174"/>
      <c r="J53" s="175">
        <f t="shared" ref="J53:U54" si="33">J54</f>
        <v>46781600</v>
      </c>
      <c r="K53" s="175">
        <f t="shared" si="33"/>
        <v>46781600</v>
      </c>
      <c r="L53" s="175">
        <f t="shared" si="33"/>
        <v>46781600</v>
      </c>
      <c r="M53" s="175">
        <f t="shared" si="33"/>
        <v>46781600</v>
      </c>
      <c r="N53" s="175">
        <f t="shared" si="33"/>
        <v>46781600</v>
      </c>
      <c r="O53" s="448">
        <f t="shared" si="33"/>
        <v>0</v>
      </c>
      <c r="P53" s="175">
        <f t="shared" si="33"/>
        <v>46781600</v>
      </c>
      <c r="Q53" s="176">
        <f t="shared" si="33"/>
        <v>46781600</v>
      </c>
      <c r="R53" s="176">
        <f t="shared" si="33"/>
        <v>46781600</v>
      </c>
      <c r="S53" s="175">
        <f t="shared" si="33"/>
        <v>46781600</v>
      </c>
      <c r="T53" s="175">
        <f t="shared" si="33"/>
        <v>0</v>
      </c>
      <c r="U53" s="175">
        <f t="shared" si="33"/>
        <v>46781600</v>
      </c>
      <c r="V53" s="175">
        <f>V54</f>
        <v>46781600</v>
      </c>
      <c r="W53" s="175">
        <f t="shared" ref="W53:X54" si="34">W54</f>
        <v>0</v>
      </c>
      <c r="X53" s="175">
        <f t="shared" si="34"/>
        <v>46781600</v>
      </c>
    </row>
    <row r="54" spans="1:24" ht="25.5" x14ac:dyDescent="0.2">
      <c r="A54" s="155"/>
      <c r="B54" s="177" t="s">
        <v>21</v>
      </c>
      <c r="C54" s="92" t="s">
        <v>69</v>
      </c>
      <c r="D54" s="74" t="s">
        <v>129</v>
      </c>
      <c r="E54" s="59" t="s">
        <v>131</v>
      </c>
      <c r="F54" s="59" t="s">
        <v>131</v>
      </c>
      <c r="G54" s="64" t="s">
        <v>141</v>
      </c>
      <c r="H54" s="60" t="s">
        <v>131</v>
      </c>
      <c r="I54" s="174">
        <v>600</v>
      </c>
      <c r="J54" s="181">
        <f t="shared" si="33"/>
        <v>46781600</v>
      </c>
      <c r="K54" s="181">
        <f t="shared" si="33"/>
        <v>46781600</v>
      </c>
      <c r="L54" s="181">
        <f t="shared" si="33"/>
        <v>46781600</v>
      </c>
      <c r="M54" s="181">
        <f t="shared" si="33"/>
        <v>46781600</v>
      </c>
      <c r="N54" s="181">
        <f t="shared" si="33"/>
        <v>46781600</v>
      </c>
      <c r="O54" s="180">
        <f t="shared" si="33"/>
        <v>0</v>
      </c>
      <c r="P54" s="181">
        <f t="shared" si="33"/>
        <v>46781600</v>
      </c>
      <c r="Q54" s="182">
        <f t="shared" si="33"/>
        <v>46781600</v>
      </c>
      <c r="R54" s="182">
        <f t="shared" si="33"/>
        <v>46781600</v>
      </c>
      <c r="S54" s="181">
        <f>S55</f>
        <v>46781600</v>
      </c>
      <c r="T54" s="181">
        <f t="shared" si="33"/>
        <v>0</v>
      </c>
      <c r="U54" s="181">
        <f t="shared" si="33"/>
        <v>46781600</v>
      </c>
      <c r="V54" s="181">
        <f>V55</f>
        <v>46781600</v>
      </c>
      <c r="W54" s="181">
        <f t="shared" si="34"/>
        <v>0</v>
      </c>
      <c r="X54" s="181">
        <f t="shared" si="34"/>
        <v>46781600</v>
      </c>
    </row>
    <row r="55" spans="1:24" ht="18.75" x14ac:dyDescent="0.2">
      <c r="A55" s="155"/>
      <c r="B55" s="177" t="s">
        <v>22</v>
      </c>
      <c r="C55" s="92" t="s">
        <v>69</v>
      </c>
      <c r="D55" s="74" t="s">
        <v>129</v>
      </c>
      <c r="E55" s="59" t="s">
        <v>131</v>
      </c>
      <c r="F55" s="59" t="s">
        <v>131</v>
      </c>
      <c r="G55" s="64" t="s">
        <v>141</v>
      </c>
      <c r="H55" s="60" t="s">
        <v>131</v>
      </c>
      <c r="I55" s="174" t="s">
        <v>23</v>
      </c>
      <c r="J55" s="181">
        <v>46781600</v>
      </c>
      <c r="K55" s="181">
        <v>46781600</v>
      </c>
      <c r="L55" s="181">
        <v>46781600</v>
      </c>
      <c r="M55" s="181">
        <v>46781600</v>
      </c>
      <c r="N55" s="181">
        <v>46781600</v>
      </c>
      <c r="O55" s="180">
        <v>0</v>
      </c>
      <c r="P55" s="181">
        <v>46781600</v>
      </c>
      <c r="Q55" s="182">
        <v>46781600</v>
      </c>
      <c r="R55" s="182">
        <v>46781600</v>
      </c>
      <c r="S55" s="181">
        <v>46781600</v>
      </c>
      <c r="T55" s="181">
        <v>0</v>
      </c>
      <c r="U55" s="181">
        <v>46781600</v>
      </c>
      <c r="V55" s="181">
        <v>46781600</v>
      </c>
      <c r="W55" s="181">
        <v>0</v>
      </c>
      <c r="X55" s="181">
        <v>46781600</v>
      </c>
    </row>
    <row r="56" spans="1:24" ht="38.25" x14ac:dyDescent="0.2">
      <c r="A56" s="155"/>
      <c r="B56" s="173" t="s">
        <v>333</v>
      </c>
      <c r="C56" s="92" t="s">
        <v>69</v>
      </c>
      <c r="D56" s="74" t="s">
        <v>129</v>
      </c>
      <c r="E56" s="59" t="s">
        <v>131</v>
      </c>
      <c r="F56" s="59" t="s">
        <v>131</v>
      </c>
      <c r="G56" s="64" t="s">
        <v>217</v>
      </c>
      <c r="H56" s="60" t="s">
        <v>131</v>
      </c>
      <c r="I56" s="174"/>
      <c r="J56" s="175">
        <f t="shared" ref="J56:U57" si="35">J57</f>
        <v>390000</v>
      </c>
      <c r="K56" s="175">
        <f t="shared" si="35"/>
        <v>390000</v>
      </c>
      <c r="L56" s="175">
        <f t="shared" si="35"/>
        <v>390000</v>
      </c>
      <c r="M56" s="175">
        <f t="shared" si="35"/>
        <v>390000</v>
      </c>
      <c r="N56" s="175">
        <f t="shared" si="35"/>
        <v>390000</v>
      </c>
      <c r="O56" s="448">
        <f t="shared" si="35"/>
        <v>0</v>
      </c>
      <c r="P56" s="175">
        <f t="shared" si="35"/>
        <v>390000</v>
      </c>
      <c r="Q56" s="176">
        <f t="shared" si="35"/>
        <v>390000</v>
      </c>
      <c r="R56" s="176">
        <f t="shared" si="35"/>
        <v>390000</v>
      </c>
      <c r="S56" s="175">
        <f t="shared" si="35"/>
        <v>390000</v>
      </c>
      <c r="T56" s="175">
        <f t="shared" si="35"/>
        <v>0</v>
      </c>
      <c r="U56" s="175">
        <f t="shared" si="35"/>
        <v>390000</v>
      </c>
      <c r="V56" s="175">
        <f>V57</f>
        <v>390000</v>
      </c>
      <c r="W56" s="175">
        <f t="shared" ref="W56:X57" si="36">W57</f>
        <v>0</v>
      </c>
      <c r="X56" s="175">
        <f t="shared" si="36"/>
        <v>390000</v>
      </c>
    </row>
    <row r="57" spans="1:24" ht="25.5" x14ac:dyDescent="0.2">
      <c r="A57" s="155"/>
      <c r="B57" s="177" t="s">
        <v>21</v>
      </c>
      <c r="C57" s="92" t="s">
        <v>69</v>
      </c>
      <c r="D57" s="74" t="s">
        <v>129</v>
      </c>
      <c r="E57" s="59" t="s">
        <v>131</v>
      </c>
      <c r="F57" s="59" t="s">
        <v>131</v>
      </c>
      <c r="G57" s="64" t="s">
        <v>217</v>
      </c>
      <c r="H57" s="60" t="s">
        <v>131</v>
      </c>
      <c r="I57" s="174">
        <v>600</v>
      </c>
      <c r="J57" s="181">
        <f t="shared" si="35"/>
        <v>390000</v>
      </c>
      <c r="K57" s="181">
        <f t="shared" si="35"/>
        <v>390000</v>
      </c>
      <c r="L57" s="181">
        <f t="shared" si="35"/>
        <v>390000</v>
      </c>
      <c r="M57" s="181">
        <f t="shared" si="35"/>
        <v>390000</v>
      </c>
      <c r="N57" s="181">
        <f t="shared" si="35"/>
        <v>390000</v>
      </c>
      <c r="O57" s="180">
        <f t="shared" si="35"/>
        <v>0</v>
      </c>
      <c r="P57" s="181">
        <f t="shared" si="35"/>
        <v>390000</v>
      </c>
      <c r="Q57" s="182">
        <f t="shared" si="35"/>
        <v>390000</v>
      </c>
      <c r="R57" s="182">
        <f t="shared" si="35"/>
        <v>390000</v>
      </c>
      <c r="S57" s="181">
        <f>S58</f>
        <v>390000</v>
      </c>
      <c r="T57" s="181">
        <f t="shared" si="35"/>
        <v>0</v>
      </c>
      <c r="U57" s="181">
        <f t="shared" si="35"/>
        <v>390000</v>
      </c>
      <c r="V57" s="181">
        <f>V58</f>
        <v>390000</v>
      </c>
      <c r="W57" s="181">
        <f t="shared" si="36"/>
        <v>0</v>
      </c>
      <c r="X57" s="181">
        <f t="shared" si="36"/>
        <v>390000</v>
      </c>
    </row>
    <row r="58" spans="1:24" ht="18.75" x14ac:dyDescent="0.2">
      <c r="A58" s="155"/>
      <c r="B58" s="177" t="s">
        <v>22</v>
      </c>
      <c r="C58" s="92" t="s">
        <v>69</v>
      </c>
      <c r="D58" s="74" t="s">
        <v>129</v>
      </c>
      <c r="E58" s="59" t="s">
        <v>131</v>
      </c>
      <c r="F58" s="59" t="s">
        <v>131</v>
      </c>
      <c r="G58" s="64" t="s">
        <v>217</v>
      </c>
      <c r="H58" s="60" t="s">
        <v>131</v>
      </c>
      <c r="I58" s="174" t="s">
        <v>23</v>
      </c>
      <c r="J58" s="181">
        <v>390000</v>
      </c>
      <c r="K58" s="181">
        <v>390000</v>
      </c>
      <c r="L58" s="181">
        <v>390000</v>
      </c>
      <c r="M58" s="181">
        <v>390000</v>
      </c>
      <c r="N58" s="181">
        <v>390000</v>
      </c>
      <c r="O58" s="180">
        <v>0</v>
      </c>
      <c r="P58" s="181">
        <v>390000</v>
      </c>
      <c r="Q58" s="182">
        <v>390000</v>
      </c>
      <c r="R58" s="182">
        <v>390000</v>
      </c>
      <c r="S58" s="181">
        <v>390000</v>
      </c>
      <c r="T58" s="181">
        <v>0</v>
      </c>
      <c r="U58" s="181">
        <v>390000</v>
      </c>
      <c r="V58" s="181">
        <v>390000</v>
      </c>
      <c r="W58" s="181">
        <v>0</v>
      </c>
      <c r="X58" s="181">
        <v>390000</v>
      </c>
    </row>
    <row r="59" spans="1:24" ht="63.75" x14ac:dyDescent="0.2">
      <c r="A59" s="155"/>
      <c r="B59" s="190" t="s">
        <v>282</v>
      </c>
      <c r="C59" s="92" t="s">
        <v>69</v>
      </c>
      <c r="D59" s="74" t="s">
        <v>129</v>
      </c>
      <c r="E59" s="59" t="s">
        <v>131</v>
      </c>
      <c r="F59" s="59" t="s">
        <v>131</v>
      </c>
      <c r="G59" s="64" t="s">
        <v>222</v>
      </c>
      <c r="H59" s="60" t="s">
        <v>232</v>
      </c>
      <c r="I59" s="174"/>
      <c r="J59" s="181">
        <f t="shared" ref="J59:U60" si="37">J60</f>
        <v>237780.44999999998</v>
      </c>
      <c r="K59" s="181">
        <f t="shared" si="37"/>
        <v>241187.36</v>
      </c>
      <c r="L59" s="181">
        <f t="shared" si="37"/>
        <v>237780.44999999998</v>
      </c>
      <c r="M59" s="181">
        <f t="shared" si="37"/>
        <v>241187.36</v>
      </c>
      <c r="N59" s="181">
        <f t="shared" si="37"/>
        <v>237780.44999999998</v>
      </c>
      <c r="O59" s="180">
        <f t="shared" si="37"/>
        <v>0</v>
      </c>
      <c r="P59" s="181">
        <f t="shared" si="37"/>
        <v>237780.44999999998</v>
      </c>
      <c r="Q59" s="182">
        <f t="shared" si="37"/>
        <v>241184.36</v>
      </c>
      <c r="R59" s="182">
        <f t="shared" si="37"/>
        <v>0</v>
      </c>
      <c r="S59" s="181">
        <f t="shared" si="37"/>
        <v>0</v>
      </c>
      <c r="T59" s="181">
        <f t="shared" si="37"/>
        <v>0</v>
      </c>
      <c r="U59" s="181">
        <f t="shared" si="37"/>
        <v>241184.36</v>
      </c>
      <c r="V59" s="181">
        <f>V60</f>
        <v>0</v>
      </c>
      <c r="W59" s="181">
        <f t="shared" ref="W59:X60" si="38">W60</f>
        <v>0</v>
      </c>
      <c r="X59" s="181">
        <f t="shared" si="38"/>
        <v>0</v>
      </c>
    </row>
    <row r="60" spans="1:24" ht="25.5" x14ac:dyDescent="0.2">
      <c r="A60" s="155"/>
      <c r="B60" s="177" t="s">
        <v>21</v>
      </c>
      <c r="C60" s="92" t="s">
        <v>69</v>
      </c>
      <c r="D60" s="74" t="s">
        <v>129</v>
      </c>
      <c r="E60" s="59" t="s">
        <v>131</v>
      </c>
      <c r="F60" s="59" t="s">
        <v>131</v>
      </c>
      <c r="G60" s="64" t="s">
        <v>222</v>
      </c>
      <c r="H60" s="60" t="s">
        <v>232</v>
      </c>
      <c r="I60" s="174">
        <v>600</v>
      </c>
      <c r="J60" s="181">
        <f t="shared" si="37"/>
        <v>237780.44999999998</v>
      </c>
      <c r="K60" s="181">
        <f t="shared" si="37"/>
        <v>241187.36</v>
      </c>
      <c r="L60" s="181">
        <f t="shared" si="37"/>
        <v>237780.44999999998</v>
      </c>
      <c r="M60" s="181">
        <f t="shared" si="37"/>
        <v>241187.36</v>
      </c>
      <c r="N60" s="181">
        <f t="shared" si="37"/>
        <v>237780.44999999998</v>
      </c>
      <c r="O60" s="180">
        <f t="shared" si="37"/>
        <v>0</v>
      </c>
      <c r="P60" s="181">
        <f t="shared" si="37"/>
        <v>237780.44999999998</v>
      </c>
      <c r="Q60" s="182">
        <f t="shared" si="37"/>
        <v>241184.36</v>
      </c>
      <c r="R60" s="182">
        <f t="shared" si="37"/>
        <v>0</v>
      </c>
      <c r="S60" s="181">
        <f>S61</f>
        <v>0</v>
      </c>
      <c r="T60" s="181">
        <f t="shared" si="37"/>
        <v>0</v>
      </c>
      <c r="U60" s="181">
        <f t="shared" si="37"/>
        <v>241184.36</v>
      </c>
      <c r="V60" s="181">
        <f>V61</f>
        <v>0</v>
      </c>
      <c r="W60" s="181">
        <f t="shared" si="38"/>
        <v>0</v>
      </c>
      <c r="X60" s="181">
        <f t="shared" si="38"/>
        <v>0</v>
      </c>
    </row>
    <row r="61" spans="1:24" ht="18.75" x14ac:dyDescent="0.2">
      <c r="A61" s="155"/>
      <c r="B61" s="177" t="s">
        <v>22</v>
      </c>
      <c r="C61" s="92" t="s">
        <v>69</v>
      </c>
      <c r="D61" s="74" t="s">
        <v>129</v>
      </c>
      <c r="E61" s="59" t="s">
        <v>131</v>
      </c>
      <c r="F61" s="59" t="s">
        <v>131</v>
      </c>
      <c r="G61" s="64" t="s">
        <v>222</v>
      </c>
      <c r="H61" s="60" t="s">
        <v>232</v>
      </c>
      <c r="I61" s="174" t="s">
        <v>23</v>
      </c>
      <c r="J61" s="181">
        <f>223513.62+14266.83</f>
        <v>237780.44999999998</v>
      </c>
      <c r="K61" s="181">
        <f>226713.3+14474.06</f>
        <v>241187.36</v>
      </c>
      <c r="L61" s="181">
        <f>223513.62+14266.83</f>
        <v>237780.44999999998</v>
      </c>
      <c r="M61" s="181">
        <f>226713.3+14474.06</f>
        <v>241187.36</v>
      </c>
      <c r="N61" s="181">
        <f>223513.62+14266.83</f>
        <v>237780.44999999998</v>
      </c>
      <c r="O61" s="180">
        <v>0</v>
      </c>
      <c r="P61" s="181">
        <f>O61+J61</f>
        <v>237780.44999999998</v>
      </c>
      <c r="Q61" s="182">
        <f>226713.3+14471.06</f>
        <v>241184.36</v>
      </c>
      <c r="R61" s="182"/>
      <c r="S61" s="181"/>
      <c r="T61" s="181">
        <v>0</v>
      </c>
      <c r="U61" s="181">
        <f>T61+Q61</f>
        <v>241184.36</v>
      </c>
      <c r="V61" s="181">
        <v>0</v>
      </c>
      <c r="W61" s="181">
        <v>0</v>
      </c>
      <c r="X61" s="181">
        <f>W61</f>
        <v>0</v>
      </c>
    </row>
    <row r="62" spans="1:24" ht="6.75" customHeight="1" x14ac:dyDescent="0.2">
      <c r="A62" s="155"/>
      <c r="B62" s="195"/>
      <c r="C62" s="196"/>
      <c r="D62" s="197"/>
      <c r="E62" s="197"/>
      <c r="F62" s="197"/>
      <c r="G62" s="197"/>
      <c r="H62" s="198"/>
      <c r="I62" s="199"/>
      <c r="J62" s="200"/>
      <c r="K62" s="200"/>
      <c r="L62" s="200"/>
      <c r="M62" s="200"/>
      <c r="N62" s="200"/>
      <c r="O62" s="450"/>
      <c r="P62" s="200"/>
      <c r="Q62" s="201"/>
      <c r="R62" s="201"/>
      <c r="S62" s="200"/>
      <c r="T62" s="200"/>
      <c r="U62" s="200"/>
      <c r="V62" s="200"/>
      <c r="W62" s="200"/>
      <c r="X62" s="200"/>
    </row>
    <row r="63" spans="1:24" ht="72.75" customHeight="1" x14ac:dyDescent="0.2">
      <c r="A63" s="155"/>
      <c r="B63" s="391" t="s">
        <v>310</v>
      </c>
      <c r="C63" s="202" t="s">
        <v>76</v>
      </c>
      <c r="D63" s="203" t="s">
        <v>131</v>
      </c>
      <c r="E63" s="203" t="s">
        <v>131</v>
      </c>
      <c r="F63" s="203" t="s">
        <v>131</v>
      </c>
      <c r="G63" s="203" t="s">
        <v>132</v>
      </c>
      <c r="H63" s="204" t="s">
        <v>131</v>
      </c>
      <c r="I63" s="205"/>
      <c r="J63" s="206">
        <f>J73+J76+J79</f>
        <v>5946812</v>
      </c>
      <c r="K63" s="206">
        <f t="shared" ref="K63:V63" si="39">K73+K76+K79</f>
        <v>15160316.289999999</v>
      </c>
      <c r="L63" s="206">
        <f t="shared" si="39"/>
        <v>8172019.1899999995</v>
      </c>
      <c r="M63" s="206">
        <f t="shared" si="39"/>
        <v>5416812</v>
      </c>
      <c r="N63" s="206">
        <f t="shared" si="39"/>
        <v>5416812</v>
      </c>
      <c r="O63" s="451">
        <f>O73+O76+O79</f>
        <v>0</v>
      </c>
      <c r="P63" s="206">
        <f>P73+P76+P79</f>
        <v>5946812</v>
      </c>
      <c r="Q63" s="428">
        <f t="shared" si="39"/>
        <v>9743684.9600000009</v>
      </c>
      <c r="R63" s="428">
        <f t="shared" si="39"/>
        <v>7562019.1899999995</v>
      </c>
      <c r="S63" s="206">
        <f t="shared" si="39"/>
        <v>9143684.9600000009</v>
      </c>
      <c r="T63" s="206">
        <f t="shared" ref="T63:U63" si="40">T73+T76+T79</f>
        <v>0</v>
      </c>
      <c r="U63" s="206">
        <f t="shared" si="40"/>
        <v>9743684.9600000009</v>
      </c>
      <c r="V63" s="206">
        <f t="shared" si="39"/>
        <v>8162019.1899999995</v>
      </c>
      <c r="W63" s="206">
        <f t="shared" ref="W63:X63" si="41">W73+W76+W79</f>
        <v>0</v>
      </c>
      <c r="X63" s="206">
        <f t="shared" si="41"/>
        <v>8162019.1899999995</v>
      </c>
    </row>
    <row r="64" spans="1:24" ht="39.75" hidden="1" customHeight="1" x14ac:dyDescent="0.2">
      <c r="A64" s="155"/>
      <c r="B64" s="173" t="s">
        <v>47</v>
      </c>
      <c r="C64" s="103" t="s">
        <v>76</v>
      </c>
      <c r="D64" s="65" t="s">
        <v>131</v>
      </c>
      <c r="E64" s="59" t="s">
        <v>131</v>
      </c>
      <c r="F64" s="59" t="s">
        <v>131</v>
      </c>
      <c r="G64" s="65" t="s">
        <v>16</v>
      </c>
      <c r="H64" s="60" t="s">
        <v>131</v>
      </c>
      <c r="I64" s="179"/>
      <c r="J64" s="185" t="e">
        <f t="shared" ref="J64:U65" si="42">J65</f>
        <v>#REF!</v>
      </c>
      <c r="K64" s="185" t="e">
        <f t="shared" si="42"/>
        <v>#REF!</v>
      </c>
      <c r="L64" s="185" t="e">
        <f t="shared" si="42"/>
        <v>#REF!</v>
      </c>
      <c r="M64" s="185" t="e">
        <f t="shared" si="42"/>
        <v>#REF!</v>
      </c>
      <c r="N64" s="185" t="e">
        <f t="shared" si="42"/>
        <v>#REF!</v>
      </c>
      <c r="O64" s="449" t="e">
        <f t="shared" si="42"/>
        <v>#REF!</v>
      </c>
      <c r="P64" s="185" t="e">
        <f t="shared" si="42"/>
        <v>#REF!</v>
      </c>
      <c r="Q64" s="186" t="e">
        <f t="shared" si="42"/>
        <v>#REF!</v>
      </c>
      <c r="R64" s="186" t="e">
        <f t="shared" si="42"/>
        <v>#REF!</v>
      </c>
      <c r="S64" s="185" t="e">
        <f t="shared" si="42"/>
        <v>#REF!</v>
      </c>
      <c r="T64" s="185" t="e">
        <f t="shared" si="42"/>
        <v>#REF!</v>
      </c>
      <c r="U64" s="185" t="e">
        <f t="shared" si="42"/>
        <v>#REF!</v>
      </c>
      <c r="V64" s="185" t="e">
        <f>V65</f>
        <v>#REF!</v>
      </c>
      <c r="W64" s="185" t="e">
        <f t="shared" ref="W64:X65" si="43">W65</f>
        <v>#REF!</v>
      </c>
      <c r="X64" s="185" t="e">
        <f t="shared" si="43"/>
        <v>#REF!</v>
      </c>
    </row>
    <row r="65" spans="1:24" ht="40.5" hidden="1" customHeight="1" x14ac:dyDescent="0.2">
      <c r="A65" s="155"/>
      <c r="B65" s="177" t="s">
        <v>52</v>
      </c>
      <c r="C65" s="103" t="s">
        <v>76</v>
      </c>
      <c r="D65" s="65" t="s">
        <v>131</v>
      </c>
      <c r="E65" s="59" t="s">
        <v>131</v>
      </c>
      <c r="F65" s="59" t="s">
        <v>131</v>
      </c>
      <c r="G65" s="65" t="s">
        <v>16</v>
      </c>
      <c r="H65" s="60" t="s">
        <v>131</v>
      </c>
      <c r="I65" s="179">
        <v>200</v>
      </c>
      <c r="J65" s="185" t="e">
        <f t="shared" si="42"/>
        <v>#REF!</v>
      </c>
      <c r="K65" s="185" t="e">
        <f t="shared" si="42"/>
        <v>#REF!</v>
      </c>
      <c r="L65" s="185" t="e">
        <f t="shared" si="42"/>
        <v>#REF!</v>
      </c>
      <c r="M65" s="185" t="e">
        <f t="shared" si="42"/>
        <v>#REF!</v>
      </c>
      <c r="N65" s="185" t="e">
        <f t="shared" si="42"/>
        <v>#REF!</v>
      </c>
      <c r="O65" s="449" t="e">
        <f t="shared" si="42"/>
        <v>#REF!</v>
      </c>
      <c r="P65" s="185" t="e">
        <f t="shared" si="42"/>
        <v>#REF!</v>
      </c>
      <c r="Q65" s="186" t="e">
        <f t="shared" si="42"/>
        <v>#REF!</v>
      </c>
      <c r="R65" s="186" t="e">
        <f t="shared" si="42"/>
        <v>#REF!</v>
      </c>
      <c r="S65" s="185" t="e">
        <f>S66</f>
        <v>#REF!</v>
      </c>
      <c r="T65" s="185" t="e">
        <f t="shared" si="42"/>
        <v>#REF!</v>
      </c>
      <c r="U65" s="185" t="e">
        <f t="shared" si="42"/>
        <v>#REF!</v>
      </c>
      <c r="V65" s="185" t="e">
        <f>V66</f>
        <v>#REF!</v>
      </c>
      <c r="W65" s="185" t="e">
        <f t="shared" si="43"/>
        <v>#REF!</v>
      </c>
      <c r="X65" s="185" t="e">
        <f t="shared" si="43"/>
        <v>#REF!</v>
      </c>
    </row>
    <row r="66" spans="1:24" ht="26.25" hidden="1" customHeight="1" x14ac:dyDescent="0.2">
      <c r="A66" s="155"/>
      <c r="B66" s="177" t="s">
        <v>54</v>
      </c>
      <c r="C66" s="103" t="s">
        <v>76</v>
      </c>
      <c r="D66" s="65" t="s">
        <v>131</v>
      </c>
      <c r="E66" s="59" t="s">
        <v>131</v>
      </c>
      <c r="F66" s="59" t="s">
        <v>131</v>
      </c>
      <c r="G66" s="65" t="s">
        <v>16</v>
      </c>
      <c r="H66" s="60" t="s">
        <v>131</v>
      </c>
      <c r="I66" s="179">
        <v>240</v>
      </c>
      <c r="J66" s="185" t="e">
        <f>#REF!+#REF!</f>
        <v>#REF!</v>
      </c>
      <c r="K66" s="185" t="e">
        <f>#REF!+#REF!</f>
        <v>#REF!</v>
      </c>
      <c r="L66" s="185" t="e">
        <f>#REF!+#REF!</f>
        <v>#REF!</v>
      </c>
      <c r="M66" s="185" t="e">
        <f>#REF!+#REF!</f>
        <v>#REF!</v>
      </c>
      <c r="N66" s="185" t="e">
        <f>#REF!+#REF!</f>
        <v>#REF!</v>
      </c>
      <c r="O66" s="449" t="e">
        <f>#REF!+#REF!</f>
        <v>#REF!</v>
      </c>
      <c r="P66" s="185" t="e">
        <f>#REF!+#REF!</f>
        <v>#REF!</v>
      </c>
      <c r="Q66" s="186" t="e">
        <f>#REF!+#REF!</f>
        <v>#REF!</v>
      </c>
      <c r="R66" s="186" t="e">
        <f>#REF!+#REF!</f>
        <v>#REF!</v>
      </c>
      <c r="S66" s="185" t="e">
        <f>#REF!+#REF!</f>
        <v>#REF!</v>
      </c>
      <c r="T66" s="185" t="e">
        <f>#REF!+#REF!</f>
        <v>#REF!</v>
      </c>
      <c r="U66" s="185" t="e">
        <f>#REF!+#REF!</f>
        <v>#REF!</v>
      </c>
      <c r="V66" s="185" t="e">
        <f>#REF!+#REF!</f>
        <v>#REF!</v>
      </c>
      <c r="W66" s="185" t="e">
        <f>#REF!+#REF!</f>
        <v>#REF!</v>
      </c>
      <c r="X66" s="185" t="e">
        <f>#REF!+#REF!</f>
        <v>#REF!</v>
      </c>
    </row>
    <row r="67" spans="1:24" ht="26.25" hidden="1" customHeight="1" x14ac:dyDescent="0.2">
      <c r="A67" s="155"/>
      <c r="B67" s="173" t="s">
        <v>180</v>
      </c>
      <c r="C67" s="93" t="s">
        <v>76</v>
      </c>
      <c r="D67" s="63" t="s">
        <v>131</v>
      </c>
      <c r="E67" s="59" t="s">
        <v>131</v>
      </c>
      <c r="F67" s="59" t="s">
        <v>131</v>
      </c>
      <c r="G67" s="64" t="s">
        <v>181</v>
      </c>
      <c r="H67" s="69" t="s">
        <v>131</v>
      </c>
      <c r="I67" s="207"/>
      <c r="J67" s="185" t="e">
        <f t="shared" ref="J67:U68" si="44">J68</f>
        <v>#REF!</v>
      </c>
      <c r="K67" s="185" t="e">
        <f t="shared" si="44"/>
        <v>#REF!</v>
      </c>
      <c r="L67" s="185" t="e">
        <f t="shared" si="44"/>
        <v>#REF!</v>
      </c>
      <c r="M67" s="185" t="e">
        <f t="shared" si="44"/>
        <v>#REF!</v>
      </c>
      <c r="N67" s="185" t="e">
        <f t="shared" si="44"/>
        <v>#REF!</v>
      </c>
      <c r="O67" s="449" t="e">
        <f t="shared" si="44"/>
        <v>#REF!</v>
      </c>
      <c r="P67" s="185" t="e">
        <f t="shared" si="44"/>
        <v>#REF!</v>
      </c>
      <c r="Q67" s="186" t="e">
        <f t="shared" si="44"/>
        <v>#REF!</v>
      </c>
      <c r="R67" s="186" t="e">
        <f t="shared" si="44"/>
        <v>#REF!</v>
      </c>
      <c r="S67" s="185" t="e">
        <f t="shared" si="44"/>
        <v>#REF!</v>
      </c>
      <c r="T67" s="185" t="e">
        <f t="shared" si="44"/>
        <v>#REF!</v>
      </c>
      <c r="U67" s="185" t="e">
        <f t="shared" si="44"/>
        <v>#REF!</v>
      </c>
      <c r="V67" s="185" t="e">
        <f>V68</f>
        <v>#REF!</v>
      </c>
      <c r="W67" s="185" t="e">
        <f t="shared" ref="W67:X68" si="45">W68</f>
        <v>#REF!</v>
      </c>
      <c r="X67" s="185" t="e">
        <f t="shared" si="45"/>
        <v>#REF!</v>
      </c>
    </row>
    <row r="68" spans="1:24" ht="26.25" hidden="1" customHeight="1" x14ac:dyDescent="0.2">
      <c r="A68" s="155"/>
      <c r="B68" s="177" t="s">
        <v>52</v>
      </c>
      <c r="C68" s="93" t="s">
        <v>76</v>
      </c>
      <c r="D68" s="63" t="s">
        <v>131</v>
      </c>
      <c r="E68" s="59" t="s">
        <v>131</v>
      </c>
      <c r="F68" s="59" t="s">
        <v>131</v>
      </c>
      <c r="G68" s="64" t="s">
        <v>181</v>
      </c>
      <c r="H68" s="69" t="s">
        <v>131</v>
      </c>
      <c r="I68" s="207" t="s">
        <v>53</v>
      </c>
      <c r="J68" s="185" t="e">
        <f t="shared" si="44"/>
        <v>#REF!</v>
      </c>
      <c r="K68" s="185" t="e">
        <f t="shared" si="44"/>
        <v>#REF!</v>
      </c>
      <c r="L68" s="185" t="e">
        <f t="shared" si="44"/>
        <v>#REF!</v>
      </c>
      <c r="M68" s="185" t="e">
        <f t="shared" si="44"/>
        <v>#REF!</v>
      </c>
      <c r="N68" s="185" t="e">
        <f t="shared" si="44"/>
        <v>#REF!</v>
      </c>
      <c r="O68" s="449" t="e">
        <f t="shared" si="44"/>
        <v>#REF!</v>
      </c>
      <c r="P68" s="185" t="e">
        <f t="shared" si="44"/>
        <v>#REF!</v>
      </c>
      <c r="Q68" s="186" t="e">
        <f t="shared" si="44"/>
        <v>#REF!</v>
      </c>
      <c r="R68" s="186" t="e">
        <f t="shared" si="44"/>
        <v>#REF!</v>
      </c>
      <c r="S68" s="185" t="e">
        <f>S69</f>
        <v>#REF!</v>
      </c>
      <c r="T68" s="185" t="e">
        <f t="shared" si="44"/>
        <v>#REF!</v>
      </c>
      <c r="U68" s="185" t="e">
        <f t="shared" si="44"/>
        <v>#REF!</v>
      </c>
      <c r="V68" s="185" t="e">
        <f>V69</f>
        <v>#REF!</v>
      </c>
      <c r="W68" s="185" t="e">
        <f t="shared" si="45"/>
        <v>#REF!</v>
      </c>
      <c r="X68" s="185" t="e">
        <f t="shared" si="45"/>
        <v>#REF!</v>
      </c>
    </row>
    <row r="69" spans="1:24" ht="26.25" hidden="1" customHeight="1" x14ac:dyDescent="0.2">
      <c r="A69" s="155"/>
      <c r="B69" s="177" t="s">
        <v>54</v>
      </c>
      <c r="C69" s="93" t="s">
        <v>76</v>
      </c>
      <c r="D69" s="63" t="s">
        <v>131</v>
      </c>
      <c r="E69" s="59" t="s">
        <v>131</v>
      </c>
      <c r="F69" s="59" t="s">
        <v>131</v>
      </c>
      <c r="G69" s="64" t="s">
        <v>181</v>
      </c>
      <c r="H69" s="69" t="s">
        <v>131</v>
      </c>
      <c r="I69" s="207" t="s">
        <v>55</v>
      </c>
      <c r="J69" s="185" t="e">
        <f>#REF!+#REF!</f>
        <v>#REF!</v>
      </c>
      <c r="K69" s="185" t="e">
        <f>#REF!+#REF!</f>
        <v>#REF!</v>
      </c>
      <c r="L69" s="185" t="e">
        <f>#REF!+#REF!</f>
        <v>#REF!</v>
      </c>
      <c r="M69" s="185" t="e">
        <f>#REF!+#REF!</f>
        <v>#REF!</v>
      </c>
      <c r="N69" s="185" t="e">
        <f>#REF!+#REF!</f>
        <v>#REF!</v>
      </c>
      <c r="O69" s="449" t="e">
        <f>#REF!+#REF!</f>
        <v>#REF!</v>
      </c>
      <c r="P69" s="185" t="e">
        <f>#REF!+#REF!</f>
        <v>#REF!</v>
      </c>
      <c r="Q69" s="186" t="e">
        <f>#REF!+#REF!</f>
        <v>#REF!</v>
      </c>
      <c r="R69" s="186" t="e">
        <f>#REF!+#REF!</f>
        <v>#REF!</v>
      </c>
      <c r="S69" s="185" t="e">
        <f>#REF!+#REF!</f>
        <v>#REF!</v>
      </c>
      <c r="T69" s="185" t="e">
        <f>#REF!+#REF!</f>
        <v>#REF!</v>
      </c>
      <c r="U69" s="185" t="e">
        <f>#REF!+#REF!</f>
        <v>#REF!</v>
      </c>
      <c r="V69" s="185" t="e">
        <f>#REF!+#REF!</f>
        <v>#REF!</v>
      </c>
      <c r="W69" s="185" t="e">
        <f>#REF!+#REF!</f>
        <v>#REF!</v>
      </c>
      <c r="X69" s="185" t="e">
        <f>#REF!+#REF!</f>
        <v>#REF!</v>
      </c>
    </row>
    <row r="70" spans="1:24" ht="31.5" hidden="1" customHeight="1" x14ac:dyDescent="0.2">
      <c r="A70" s="155"/>
      <c r="B70" s="208" t="s">
        <v>161</v>
      </c>
      <c r="C70" s="93" t="s">
        <v>76</v>
      </c>
      <c r="D70" s="63" t="s">
        <v>131</v>
      </c>
      <c r="E70" s="59" t="s">
        <v>131</v>
      </c>
      <c r="F70" s="59" t="s">
        <v>131</v>
      </c>
      <c r="G70" s="64" t="s">
        <v>160</v>
      </c>
      <c r="H70" s="60" t="s">
        <v>131</v>
      </c>
      <c r="I70" s="207"/>
      <c r="J70" s="185" t="e">
        <f t="shared" ref="J70:U71" si="46">J71</f>
        <v>#REF!</v>
      </c>
      <c r="K70" s="185" t="e">
        <f t="shared" si="46"/>
        <v>#REF!</v>
      </c>
      <c r="L70" s="185" t="e">
        <f t="shared" si="46"/>
        <v>#REF!</v>
      </c>
      <c r="M70" s="185" t="e">
        <f t="shared" si="46"/>
        <v>#REF!</v>
      </c>
      <c r="N70" s="185" t="e">
        <f t="shared" si="46"/>
        <v>#REF!</v>
      </c>
      <c r="O70" s="449" t="e">
        <f t="shared" si="46"/>
        <v>#REF!</v>
      </c>
      <c r="P70" s="185" t="e">
        <f t="shared" si="46"/>
        <v>#REF!</v>
      </c>
      <c r="Q70" s="186" t="e">
        <f t="shared" si="46"/>
        <v>#REF!</v>
      </c>
      <c r="R70" s="186" t="e">
        <f t="shared" si="46"/>
        <v>#REF!</v>
      </c>
      <c r="S70" s="185" t="e">
        <f t="shared" si="46"/>
        <v>#REF!</v>
      </c>
      <c r="T70" s="185" t="e">
        <f t="shared" si="46"/>
        <v>#REF!</v>
      </c>
      <c r="U70" s="185" t="e">
        <f t="shared" si="46"/>
        <v>#REF!</v>
      </c>
      <c r="V70" s="185" t="e">
        <f>V71</f>
        <v>#REF!</v>
      </c>
      <c r="W70" s="185" t="e">
        <f t="shared" ref="W70:X71" si="47">W71</f>
        <v>#REF!</v>
      </c>
      <c r="X70" s="185" t="e">
        <f t="shared" si="47"/>
        <v>#REF!</v>
      </c>
    </row>
    <row r="71" spans="1:24" ht="30" hidden="1" customHeight="1" x14ac:dyDescent="0.2">
      <c r="A71" s="155"/>
      <c r="B71" s="177" t="s">
        <v>52</v>
      </c>
      <c r="C71" s="93" t="s">
        <v>76</v>
      </c>
      <c r="D71" s="63" t="s">
        <v>131</v>
      </c>
      <c r="E71" s="59" t="s">
        <v>131</v>
      </c>
      <c r="F71" s="59" t="s">
        <v>131</v>
      </c>
      <c r="G71" s="64" t="s">
        <v>160</v>
      </c>
      <c r="H71" s="69" t="s">
        <v>131</v>
      </c>
      <c r="I71" s="207" t="s">
        <v>53</v>
      </c>
      <c r="J71" s="185" t="e">
        <f t="shared" si="46"/>
        <v>#REF!</v>
      </c>
      <c r="K71" s="185" t="e">
        <f t="shared" si="46"/>
        <v>#REF!</v>
      </c>
      <c r="L71" s="185" t="e">
        <f t="shared" si="46"/>
        <v>#REF!</v>
      </c>
      <c r="M71" s="185" t="e">
        <f t="shared" si="46"/>
        <v>#REF!</v>
      </c>
      <c r="N71" s="185" t="e">
        <f t="shared" si="46"/>
        <v>#REF!</v>
      </c>
      <c r="O71" s="449" t="e">
        <f t="shared" si="46"/>
        <v>#REF!</v>
      </c>
      <c r="P71" s="185" t="e">
        <f t="shared" si="46"/>
        <v>#REF!</v>
      </c>
      <c r="Q71" s="186" t="e">
        <f t="shared" si="46"/>
        <v>#REF!</v>
      </c>
      <c r="R71" s="186" t="e">
        <f t="shared" si="46"/>
        <v>#REF!</v>
      </c>
      <c r="S71" s="185" t="e">
        <f>S72</f>
        <v>#REF!</v>
      </c>
      <c r="T71" s="185" t="e">
        <f t="shared" si="46"/>
        <v>#REF!</v>
      </c>
      <c r="U71" s="185" t="e">
        <f t="shared" si="46"/>
        <v>#REF!</v>
      </c>
      <c r="V71" s="185" t="e">
        <f>V72</f>
        <v>#REF!</v>
      </c>
      <c r="W71" s="185" t="e">
        <f t="shared" si="47"/>
        <v>#REF!</v>
      </c>
      <c r="X71" s="185" t="e">
        <f t="shared" si="47"/>
        <v>#REF!</v>
      </c>
    </row>
    <row r="72" spans="1:24" ht="30.75" hidden="1" customHeight="1" x14ac:dyDescent="0.2">
      <c r="A72" s="155"/>
      <c r="B72" s="177" t="s">
        <v>54</v>
      </c>
      <c r="C72" s="93" t="s">
        <v>76</v>
      </c>
      <c r="D72" s="63" t="s">
        <v>131</v>
      </c>
      <c r="E72" s="59" t="s">
        <v>131</v>
      </c>
      <c r="F72" s="59" t="s">
        <v>131</v>
      </c>
      <c r="G72" s="64" t="s">
        <v>160</v>
      </c>
      <c r="H72" s="69" t="s">
        <v>131</v>
      </c>
      <c r="I72" s="207" t="s">
        <v>55</v>
      </c>
      <c r="J72" s="185" t="e">
        <f>#REF!+#REF!</f>
        <v>#REF!</v>
      </c>
      <c r="K72" s="185" t="e">
        <f>#REF!+#REF!</f>
        <v>#REF!</v>
      </c>
      <c r="L72" s="185" t="e">
        <f>#REF!+#REF!</f>
        <v>#REF!</v>
      </c>
      <c r="M72" s="185" t="e">
        <f>#REF!+#REF!</f>
        <v>#REF!</v>
      </c>
      <c r="N72" s="185" t="e">
        <f>#REF!+#REF!</f>
        <v>#REF!</v>
      </c>
      <c r="O72" s="449" t="e">
        <f>#REF!+#REF!</f>
        <v>#REF!</v>
      </c>
      <c r="P72" s="185" t="e">
        <f>#REF!+#REF!</f>
        <v>#REF!</v>
      </c>
      <c r="Q72" s="186" t="e">
        <f>#REF!+#REF!</f>
        <v>#REF!</v>
      </c>
      <c r="R72" s="186" t="e">
        <f>#REF!+#REF!</f>
        <v>#REF!</v>
      </c>
      <c r="S72" s="185" t="e">
        <f>#REF!+#REF!</f>
        <v>#REF!</v>
      </c>
      <c r="T72" s="185" t="e">
        <f>#REF!+#REF!</f>
        <v>#REF!</v>
      </c>
      <c r="U72" s="185" t="e">
        <f>#REF!+#REF!</f>
        <v>#REF!</v>
      </c>
      <c r="V72" s="185" t="e">
        <f>#REF!+#REF!</f>
        <v>#REF!</v>
      </c>
      <c r="W72" s="185" t="e">
        <f>#REF!+#REF!</f>
        <v>#REF!</v>
      </c>
      <c r="X72" s="185" t="e">
        <f>#REF!+#REF!</f>
        <v>#REF!</v>
      </c>
    </row>
    <row r="73" spans="1:24" ht="33" customHeight="1" x14ac:dyDescent="0.2">
      <c r="A73" s="155"/>
      <c r="B73" s="173" t="s">
        <v>47</v>
      </c>
      <c r="C73" s="103" t="s">
        <v>76</v>
      </c>
      <c r="D73" s="65" t="s">
        <v>131</v>
      </c>
      <c r="E73" s="59" t="s">
        <v>131</v>
      </c>
      <c r="F73" s="59" t="s">
        <v>131</v>
      </c>
      <c r="G73" s="65" t="s">
        <v>16</v>
      </c>
      <c r="H73" s="60" t="s">
        <v>131</v>
      </c>
      <c r="I73" s="179"/>
      <c r="J73" s="185">
        <f t="shared" ref="J73:U74" si="48">J74</f>
        <v>621380.16</v>
      </c>
      <c r="K73" s="185">
        <f t="shared" si="48"/>
        <v>600000</v>
      </c>
      <c r="L73" s="185">
        <f t="shared" si="48"/>
        <v>600000</v>
      </c>
      <c r="M73" s="185">
        <f t="shared" si="48"/>
        <v>0</v>
      </c>
      <c r="N73" s="185">
        <f t="shared" si="48"/>
        <v>0</v>
      </c>
      <c r="O73" s="449">
        <f t="shared" si="48"/>
        <v>0</v>
      </c>
      <c r="P73" s="185">
        <f t="shared" si="48"/>
        <v>621380.16</v>
      </c>
      <c r="Q73" s="186">
        <f t="shared" si="48"/>
        <v>600000</v>
      </c>
      <c r="R73" s="186">
        <f t="shared" si="48"/>
        <v>0</v>
      </c>
      <c r="S73" s="185">
        <f t="shared" si="48"/>
        <v>0</v>
      </c>
      <c r="T73" s="185">
        <f t="shared" si="48"/>
        <v>0</v>
      </c>
      <c r="U73" s="185">
        <f t="shared" si="48"/>
        <v>600000</v>
      </c>
      <c r="V73" s="185">
        <f>V74</f>
        <v>600000</v>
      </c>
      <c r="W73" s="185">
        <f t="shared" ref="W73:X74" si="49">W74</f>
        <v>0</v>
      </c>
      <c r="X73" s="185">
        <f t="shared" si="49"/>
        <v>600000</v>
      </c>
    </row>
    <row r="74" spans="1:24" ht="34.5" customHeight="1" x14ac:dyDescent="0.2">
      <c r="A74" s="155"/>
      <c r="B74" s="177" t="s">
        <v>52</v>
      </c>
      <c r="C74" s="103" t="s">
        <v>76</v>
      </c>
      <c r="D74" s="65" t="s">
        <v>131</v>
      </c>
      <c r="E74" s="59" t="s">
        <v>131</v>
      </c>
      <c r="F74" s="59" t="s">
        <v>131</v>
      </c>
      <c r="G74" s="65" t="s">
        <v>16</v>
      </c>
      <c r="H74" s="60" t="s">
        <v>131</v>
      </c>
      <c r="I74" s="179">
        <v>200</v>
      </c>
      <c r="J74" s="185">
        <f t="shared" si="48"/>
        <v>621380.16</v>
      </c>
      <c r="K74" s="185">
        <f t="shared" si="48"/>
        <v>600000</v>
      </c>
      <c r="L74" s="185">
        <f t="shared" si="48"/>
        <v>600000</v>
      </c>
      <c r="M74" s="185">
        <f t="shared" si="48"/>
        <v>0</v>
      </c>
      <c r="N74" s="185">
        <f t="shared" si="48"/>
        <v>0</v>
      </c>
      <c r="O74" s="449">
        <f t="shared" si="48"/>
        <v>0</v>
      </c>
      <c r="P74" s="185">
        <f t="shared" si="48"/>
        <v>621380.16</v>
      </c>
      <c r="Q74" s="186">
        <f t="shared" si="48"/>
        <v>600000</v>
      </c>
      <c r="R74" s="186">
        <f t="shared" si="48"/>
        <v>0</v>
      </c>
      <c r="S74" s="185">
        <f>S75</f>
        <v>0</v>
      </c>
      <c r="T74" s="185">
        <f t="shared" si="48"/>
        <v>0</v>
      </c>
      <c r="U74" s="185">
        <f t="shared" si="48"/>
        <v>600000</v>
      </c>
      <c r="V74" s="185">
        <f>V75</f>
        <v>600000</v>
      </c>
      <c r="W74" s="185">
        <f t="shared" si="49"/>
        <v>0</v>
      </c>
      <c r="X74" s="185">
        <f t="shared" si="49"/>
        <v>600000</v>
      </c>
    </row>
    <row r="75" spans="1:24" ht="33" customHeight="1" x14ac:dyDescent="0.2">
      <c r="A75" s="155"/>
      <c r="B75" s="177" t="s">
        <v>54</v>
      </c>
      <c r="C75" s="103" t="s">
        <v>76</v>
      </c>
      <c r="D75" s="65" t="s">
        <v>131</v>
      </c>
      <c r="E75" s="59" t="s">
        <v>131</v>
      </c>
      <c r="F75" s="59" t="s">
        <v>131</v>
      </c>
      <c r="G75" s="65" t="s">
        <v>16</v>
      </c>
      <c r="H75" s="60" t="s">
        <v>131</v>
      </c>
      <c r="I75" s="179">
        <v>240</v>
      </c>
      <c r="J75" s="181">
        <v>621380.16</v>
      </c>
      <c r="K75" s="181">
        <v>600000</v>
      </c>
      <c r="L75" s="181">
        <v>600000</v>
      </c>
      <c r="M75" s="181"/>
      <c r="N75" s="181"/>
      <c r="O75" s="180">
        <v>0</v>
      </c>
      <c r="P75" s="181">
        <v>621380.16</v>
      </c>
      <c r="Q75" s="182">
        <v>600000</v>
      </c>
      <c r="R75" s="182"/>
      <c r="S75" s="181"/>
      <c r="T75" s="181">
        <v>0</v>
      </c>
      <c r="U75" s="181">
        <v>600000</v>
      </c>
      <c r="V75" s="181">
        <v>600000</v>
      </c>
      <c r="W75" s="181">
        <v>0</v>
      </c>
      <c r="X75" s="181">
        <v>600000</v>
      </c>
    </row>
    <row r="76" spans="1:24" ht="17.25" customHeight="1" x14ac:dyDescent="0.2">
      <c r="A76" s="155"/>
      <c r="B76" s="173" t="s">
        <v>180</v>
      </c>
      <c r="C76" s="93" t="s">
        <v>76</v>
      </c>
      <c r="D76" s="63" t="s">
        <v>131</v>
      </c>
      <c r="E76" s="59" t="s">
        <v>131</v>
      </c>
      <c r="F76" s="59" t="s">
        <v>131</v>
      </c>
      <c r="G76" s="64" t="s">
        <v>181</v>
      </c>
      <c r="H76" s="69" t="s">
        <v>131</v>
      </c>
      <c r="I76" s="207"/>
      <c r="J76" s="185">
        <f t="shared" ref="J76:U77" si="50">J77</f>
        <v>0</v>
      </c>
      <c r="K76" s="185">
        <f t="shared" si="50"/>
        <v>9143504.2899999991</v>
      </c>
      <c r="L76" s="185">
        <f t="shared" si="50"/>
        <v>2155207.19</v>
      </c>
      <c r="M76" s="185">
        <f t="shared" si="50"/>
        <v>0</v>
      </c>
      <c r="N76" s="185">
        <f t="shared" si="50"/>
        <v>0</v>
      </c>
      <c r="O76" s="449">
        <f>O77</f>
        <v>0</v>
      </c>
      <c r="P76" s="185">
        <f t="shared" si="50"/>
        <v>0</v>
      </c>
      <c r="Q76" s="186">
        <f t="shared" si="50"/>
        <v>3726872.96</v>
      </c>
      <c r="R76" s="186">
        <f t="shared" si="50"/>
        <v>2145207.19</v>
      </c>
      <c r="S76" s="185">
        <f t="shared" si="50"/>
        <v>3726872.96</v>
      </c>
      <c r="T76" s="185">
        <f t="shared" si="50"/>
        <v>0</v>
      </c>
      <c r="U76" s="185">
        <f t="shared" si="50"/>
        <v>3726872.96</v>
      </c>
      <c r="V76" s="185">
        <f>V77</f>
        <v>2145207.19</v>
      </c>
      <c r="W76" s="185">
        <f t="shared" ref="W76:X77" si="51">W77</f>
        <v>0</v>
      </c>
      <c r="X76" s="185">
        <f t="shared" si="51"/>
        <v>2145207.19</v>
      </c>
    </row>
    <row r="77" spans="1:24" ht="30.75" customHeight="1" x14ac:dyDescent="0.2">
      <c r="A77" s="155"/>
      <c r="B77" s="177" t="s">
        <v>52</v>
      </c>
      <c r="C77" s="93" t="s">
        <v>76</v>
      </c>
      <c r="D77" s="63" t="s">
        <v>131</v>
      </c>
      <c r="E77" s="59" t="s">
        <v>131</v>
      </c>
      <c r="F77" s="59" t="s">
        <v>131</v>
      </c>
      <c r="G77" s="64" t="s">
        <v>181</v>
      </c>
      <c r="H77" s="69" t="s">
        <v>131</v>
      </c>
      <c r="I77" s="207" t="s">
        <v>53</v>
      </c>
      <c r="J77" s="185">
        <f t="shared" si="50"/>
        <v>0</v>
      </c>
      <c r="K77" s="185">
        <f t="shared" si="50"/>
        <v>9143504.2899999991</v>
      </c>
      <c r="L77" s="185">
        <f t="shared" si="50"/>
        <v>2155207.19</v>
      </c>
      <c r="M77" s="185">
        <f t="shared" si="50"/>
        <v>0</v>
      </c>
      <c r="N77" s="185">
        <f t="shared" si="50"/>
        <v>0</v>
      </c>
      <c r="O77" s="449">
        <f t="shared" si="50"/>
        <v>0</v>
      </c>
      <c r="P77" s="185">
        <f t="shared" si="50"/>
        <v>0</v>
      </c>
      <c r="Q77" s="186">
        <f t="shared" si="50"/>
        <v>3726872.96</v>
      </c>
      <c r="R77" s="186">
        <f t="shared" si="50"/>
        <v>2145207.19</v>
      </c>
      <c r="S77" s="185">
        <f>S78</f>
        <v>3726872.96</v>
      </c>
      <c r="T77" s="185">
        <f t="shared" si="50"/>
        <v>0</v>
      </c>
      <c r="U77" s="185">
        <f t="shared" si="50"/>
        <v>3726872.96</v>
      </c>
      <c r="V77" s="185">
        <f>V78</f>
        <v>2145207.19</v>
      </c>
      <c r="W77" s="185">
        <f t="shared" si="51"/>
        <v>0</v>
      </c>
      <c r="X77" s="185">
        <f t="shared" si="51"/>
        <v>2145207.19</v>
      </c>
    </row>
    <row r="78" spans="1:24" ht="30.75" customHeight="1" x14ac:dyDescent="0.2">
      <c r="A78" s="155"/>
      <c r="B78" s="177" t="s">
        <v>54</v>
      </c>
      <c r="C78" s="93" t="s">
        <v>76</v>
      </c>
      <c r="D78" s="63" t="s">
        <v>131</v>
      </c>
      <c r="E78" s="59" t="s">
        <v>131</v>
      </c>
      <c r="F78" s="59" t="s">
        <v>131</v>
      </c>
      <c r="G78" s="64" t="s">
        <v>181</v>
      </c>
      <c r="H78" s="69" t="s">
        <v>131</v>
      </c>
      <c r="I78" s="207" t="s">
        <v>55</v>
      </c>
      <c r="J78" s="181">
        <v>0</v>
      </c>
      <c r="K78" s="181">
        <f>4688284.77+4455219.52</f>
        <v>9143504.2899999991</v>
      </c>
      <c r="L78" s="181">
        <f>759504.79+1395702.4</f>
        <v>2155207.19</v>
      </c>
      <c r="M78" s="181">
        <v>0</v>
      </c>
      <c r="N78" s="181">
        <v>0</v>
      </c>
      <c r="O78" s="180">
        <v>0</v>
      </c>
      <c r="P78" s="181">
        <v>0</v>
      </c>
      <c r="Q78" s="182">
        <v>3726872.96</v>
      </c>
      <c r="R78" s="182">
        <v>2145207.19</v>
      </c>
      <c r="S78" s="181">
        <v>3726872.96</v>
      </c>
      <c r="T78" s="181">
        <v>0</v>
      </c>
      <c r="U78" s="181">
        <v>3726872.96</v>
      </c>
      <c r="V78" s="181">
        <v>2145207.19</v>
      </c>
      <c r="W78" s="181">
        <v>0</v>
      </c>
      <c r="X78" s="181">
        <v>2145207.19</v>
      </c>
    </row>
    <row r="79" spans="1:24" ht="30.75" customHeight="1" x14ac:dyDescent="0.2">
      <c r="A79" s="155"/>
      <c r="B79" s="208" t="s">
        <v>161</v>
      </c>
      <c r="C79" s="93" t="s">
        <v>76</v>
      </c>
      <c r="D79" s="63" t="s">
        <v>131</v>
      </c>
      <c r="E79" s="59" t="s">
        <v>131</v>
      </c>
      <c r="F79" s="59" t="s">
        <v>131</v>
      </c>
      <c r="G79" s="64" t="s">
        <v>160</v>
      </c>
      <c r="H79" s="60" t="s">
        <v>131</v>
      </c>
      <c r="I79" s="207"/>
      <c r="J79" s="185">
        <f t="shared" ref="J79:U80" si="52">J80</f>
        <v>5325431.84</v>
      </c>
      <c r="K79" s="185">
        <f t="shared" si="52"/>
        <v>5416812</v>
      </c>
      <c r="L79" s="185">
        <f t="shared" si="52"/>
        <v>5416812</v>
      </c>
      <c r="M79" s="185">
        <f t="shared" si="52"/>
        <v>5416812</v>
      </c>
      <c r="N79" s="185">
        <f t="shared" si="52"/>
        <v>5416812</v>
      </c>
      <c r="O79" s="449">
        <f t="shared" si="52"/>
        <v>0</v>
      </c>
      <c r="P79" s="185">
        <f t="shared" si="52"/>
        <v>5325431.84</v>
      </c>
      <c r="Q79" s="186">
        <f t="shared" si="52"/>
        <v>5416812</v>
      </c>
      <c r="R79" s="186">
        <f t="shared" si="52"/>
        <v>5416812</v>
      </c>
      <c r="S79" s="185">
        <f t="shared" si="52"/>
        <v>5416812</v>
      </c>
      <c r="T79" s="185">
        <f t="shared" si="52"/>
        <v>0</v>
      </c>
      <c r="U79" s="185">
        <f t="shared" si="52"/>
        <v>5416812</v>
      </c>
      <c r="V79" s="185">
        <f>V80</f>
        <v>5416812</v>
      </c>
      <c r="W79" s="185">
        <f t="shared" ref="W79:X80" si="53">W80</f>
        <v>0</v>
      </c>
      <c r="X79" s="185">
        <f t="shared" si="53"/>
        <v>5416812</v>
      </c>
    </row>
    <row r="80" spans="1:24" ht="30.75" customHeight="1" x14ac:dyDescent="0.2">
      <c r="A80" s="155"/>
      <c r="B80" s="177" t="s">
        <v>52</v>
      </c>
      <c r="C80" s="93" t="s">
        <v>76</v>
      </c>
      <c r="D80" s="63" t="s">
        <v>131</v>
      </c>
      <c r="E80" s="59" t="s">
        <v>131</v>
      </c>
      <c r="F80" s="59" t="s">
        <v>131</v>
      </c>
      <c r="G80" s="64" t="s">
        <v>160</v>
      </c>
      <c r="H80" s="69" t="s">
        <v>131</v>
      </c>
      <c r="I80" s="207" t="s">
        <v>53</v>
      </c>
      <c r="J80" s="185">
        <f t="shared" si="52"/>
        <v>5325431.84</v>
      </c>
      <c r="K80" s="185">
        <f t="shared" si="52"/>
        <v>5416812</v>
      </c>
      <c r="L80" s="185">
        <f t="shared" si="52"/>
        <v>5416812</v>
      </c>
      <c r="M80" s="185">
        <f t="shared" si="52"/>
        <v>5416812</v>
      </c>
      <c r="N80" s="185">
        <f t="shared" si="52"/>
        <v>5416812</v>
      </c>
      <c r="O80" s="449">
        <f t="shared" si="52"/>
        <v>0</v>
      </c>
      <c r="P80" s="185">
        <f t="shared" si="52"/>
        <v>5325431.84</v>
      </c>
      <c r="Q80" s="186">
        <f t="shared" si="52"/>
        <v>5416812</v>
      </c>
      <c r="R80" s="186">
        <f t="shared" si="52"/>
        <v>5416812</v>
      </c>
      <c r="S80" s="185">
        <f>S81</f>
        <v>5416812</v>
      </c>
      <c r="T80" s="185">
        <f t="shared" si="52"/>
        <v>0</v>
      </c>
      <c r="U80" s="185">
        <f t="shared" si="52"/>
        <v>5416812</v>
      </c>
      <c r="V80" s="185">
        <f>V81</f>
        <v>5416812</v>
      </c>
      <c r="W80" s="185">
        <f t="shared" si="53"/>
        <v>0</v>
      </c>
      <c r="X80" s="185">
        <f t="shared" si="53"/>
        <v>5416812</v>
      </c>
    </row>
    <row r="81" spans="1:24" ht="30.75" customHeight="1" x14ac:dyDescent="0.2">
      <c r="A81" s="155"/>
      <c r="B81" s="177" t="s">
        <v>54</v>
      </c>
      <c r="C81" s="93" t="s">
        <v>76</v>
      </c>
      <c r="D81" s="63" t="s">
        <v>131</v>
      </c>
      <c r="E81" s="59" t="s">
        <v>131</v>
      </c>
      <c r="F81" s="59" t="s">
        <v>131</v>
      </c>
      <c r="G81" s="64" t="s">
        <v>160</v>
      </c>
      <c r="H81" s="69" t="s">
        <v>131</v>
      </c>
      <c r="I81" s="207" t="s">
        <v>55</v>
      </c>
      <c r="J81" s="181">
        <v>5325431.84</v>
      </c>
      <c r="K81" s="181">
        <v>5416812</v>
      </c>
      <c r="L81" s="181">
        <v>5416812</v>
      </c>
      <c r="M81" s="181">
        <v>5416812</v>
      </c>
      <c r="N81" s="181">
        <v>5416812</v>
      </c>
      <c r="O81" s="180">
        <v>0</v>
      </c>
      <c r="P81" s="181">
        <v>5325431.84</v>
      </c>
      <c r="Q81" s="182">
        <v>5416812</v>
      </c>
      <c r="R81" s="182">
        <v>5416812</v>
      </c>
      <c r="S81" s="181">
        <v>5416812</v>
      </c>
      <c r="T81" s="181">
        <v>0</v>
      </c>
      <c r="U81" s="181">
        <v>5416812</v>
      </c>
      <c r="V81" s="181">
        <v>5416812</v>
      </c>
      <c r="W81" s="181">
        <v>0</v>
      </c>
      <c r="X81" s="181">
        <v>5416812</v>
      </c>
    </row>
    <row r="82" spans="1:24" ht="6.75" customHeight="1" x14ac:dyDescent="0.2">
      <c r="A82" s="155"/>
      <c r="B82" s="195"/>
      <c r="C82" s="196"/>
      <c r="D82" s="197"/>
      <c r="E82" s="197"/>
      <c r="F82" s="197"/>
      <c r="G82" s="197"/>
      <c r="H82" s="198"/>
      <c r="I82" s="199"/>
      <c r="J82" s="200"/>
      <c r="K82" s="200"/>
      <c r="L82" s="200"/>
      <c r="M82" s="200"/>
      <c r="N82" s="200"/>
      <c r="O82" s="450"/>
      <c r="P82" s="200"/>
      <c r="Q82" s="201"/>
      <c r="R82" s="201"/>
      <c r="S82" s="200"/>
      <c r="T82" s="200"/>
      <c r="U82" s="200"/>
      <c r="V82" s="200"/>
      <c r="W82" s="200"/>
      <c r="X82" s="200"/>
    </row>
    <row r="83" spans="1:24" ht="67.5" customHeight="1" x14ac:dyDescent="0.2">
      <c r="A83" s="155"/>
      <c r="B83" s="211" t="s">
        <v>334</v>
      </c>
      <c r="C83" s="212" t="s">
        <v>72</v>
      </c>
      <c r="D83" s="213" t="s">
        <v>131</v>
      </c>
      <c r="E83" s="214" t="s">
        <v>131</v>
      </c>
      <c r="F83" s="214" t="s">
        <v>131</v>
      </c>
      <c r="G83" s="213" t="s">
        <v>132</v>
      </c>
      <c r="H83" s="204" t="s">
        <v>131</v>
      </c>
      <c r="I83" s="153"/>
      <c r="J83" s="216">
        <f>J84+J89+J92</f>
        <v>1210526.31</v>
      </c>
      <c r="K83" s="216">
        <f t="shared" ref="K83:V83" si="54">K84+K89+K92</f>
        <v>325000</v>
      </c>
      <c r="L83" s="216">
        <f t="shared" si="54"/>
        <v>410000</v>
      </c>
      <c r="M83" s="216">
        <f t="shared" si="54"/>
        <v>0</v>
      </c>
      <c r="N83" s="216">
        <f t="shared" si="54"/>
        <v>0</v>
      </c>
      <c r="O83" s="215">
        <f>O84+O89+O92</f>
        <v>0</v>
      </c>
      <c r="P83" s="216">
        <f>P84+P89+P92</f>
        <v>1210526.31</v>
      </c>
      <c r="Q83" s="217">
        <f t="shared" si="54"/>
        <v>0</v>
      </c>
      <c r="R83" s="217">
        <f t="shared" si="54"/>
        <v>0</v>
      </c>
      <c r="S83" s="216">
        <f t="shared" si="54"/>
        <v>0</v>
      </c>
      <c r="T83" s="216">
        <f t="shared" ref="T83:U83" si="55">T84+T89+T92</f>
        <v>0</v>
      </c>
      <c r="U83" s="216">
        <f t="shared" si="55"/>
        <v>0</v>
      </c>
      <c r="V83" s="216">
        <f t="shared" si="54"/>
        <v>0</v>
      </c>
      <c r="W83" s="216">
        <f t="shared" ref="W83:X83" si="56">W84+W89+W92</f>
        <v>0</v>
      </c>
      <c r="X83" s="216">
        <f t="shared" si="56"/>
        <v>0</v>
      </c>
    </row>
    <row r="84" spans="1:24" ht="25.5" x14ac:dyDescent="0.2">
      <c r="A84" s="155"/>
      <c r="B84" s="218" t="s">
        <v>427</v>
      </c>
      <c r="C84" s="70" t="s">
        <v>72</v>
      </c>
      <c r="D84" s="72" t="s">
        <v>131</v>
      </c>
      <c r="E84" s="59" t="s">
        <v>131</v>
      </c>
      <c r="F84" s="59" t="s">
        <v>131</v>
      </c>
      <c r="G84" s="72" t="s">
        <v>428</v>
      </c>
      <c r="H84" s="60" t="s">
        <v>131</v>
      </c>
      <c r="I84" s="174"/>
      <c r="J84" s="175">
        <f>J85+J87</f>
        <v>1210526.31</v>
      </c>
      <c r="K84" s="175">
        <f t="shared" ref="K84:R84" si="57">K85+K87</f>
        <v>325000</v>
      </c>
      <c r="L84" s="175">
        <f t="shared" si="57"/>
        <v>410000</v>
      </c>
      <c r="M84" s="175">
        <f t="shared" si="57"/>
        <v>0</v>
      </c>
      <c r="N84" s="175">
        <f>N85+N87</f>
        <v>0</v>
      </c>
      <c r="O84" s="448">
        <f>O85+O87</f>
        <v>0</v>
      </c>
      <c r="P84" s="175">
        <f>P85+P87</f>
        <v>1210526.31</v>
      </c>
      <c r="Q84" s="176">
        <f>Q85+Q87</f>
        <v>0</v>
      </c>
      <c r="R84" s="176">
        <f t="shared" si="57"/>
        <v>0</v>
      </c>
      <c r="S84" s="175">
        <f>S85+S87</f>
        <v>0</v>
      </c>
      <c r="T84" s="175">
        <f>T85+T87</f>
        <v>0</v>
      </c>
      <c r="U84" s="175">
        <f>U85+U87</f>
        <v>0</v>
      </c>
      <c r="V84" s="175">
        <f>V85+V87</f>
        <v>0</v>
      </c>
      <c r="W84" s="175">
        <f t="shared" ref="W84:X84" si="58">W85+W87</f>
        <v>0</v>
      </c>
      <c r="X84" s="175">
        <f t="shared" si="58"/>
        <v>0</v>
      </c>
    </row>
    <row r="85" spans="1:24" ht="51" hidden="1" x14ac:dyDescent="0.2">
      <c r="A85" s="155"/>
      <c r="B85" s="177" t="s">
        <v>67</v>
      </c>
      <c r="C85" s="70" t="s">
        <v>72</v>
      </c>
      <c r="D85" s="72" t="s">
        <v>131</v>
      </c>
      <c r="E85" s="59" t="s">
        <v>131</v>
      </c>
      <c r="F85" s="59" t="s">
        <v>131</v>
      </c>
      <c r="G85" s="72" t="s">
        <v>428</v>
      </c>
      <c r="H85" s="60" t="s">
        <v>131</v>
      </c>
      <c r="I85" s="174" t="s">
        <v>60</v>
      </c>
      <c r="J85" s="188">
        <f t="shared" ref="J85:X85" si="59">J86</f>
        <v>0</v>
      </c>
      <c r="K85" s="188">
        <f t="shared" si="59"/>
        <v>30000</v>
      </c>
      <c r="L85" s="188">
        <f t="shared" si="59"/>
        <v>30000</v>
      </c>
      <c r="M85" s="188">
        <f t="shared" si="59"/>
        <v>0</v>
      </c>
      <c r="N85" s="188">
        <f t="shared" si="59"/>
        <v>0</v>
      </c>
      <c r="O85" s="187">
        <f t="shared" si="59"/>
        <v>0</v>
      </c>
      <c r="P85" s="188">
        <f t="shared" si="59"/>
        <v>0</v>
      </c>
      <c r="Q85" s="189">
        <f t="shared" si="59"/>
        <v>0</v>
      </c>
      <c r="R85" s="189">
        <f t="shared" si="59"/>
        <v>0</v>
      </c>
      <c r="S85" s="188">
        <f t="shared" si="59"/>
        <v>0</v>
      </c>
      <c r="T85" s="188">
        <f t="shared" si="59"/>
        <v>0</v>
      </c>
      <c r="U85" s="188">
        <f t="shared" si="59"/>
        <v>0</v>
      </c>
      <c r="V85" s="188">
        <f t="shared" si="59"/>
        <v>0</v>
      </c>
      <c r="W85" s="188">
        <f t="shared" si="59"/>
        <v>0</v>
      </c>
      <c r="X85" s="188">
        <f t="shared" si="59"/>
        <v>0</v>
      </c>
    </row>
    <row r="86" spans="1:24" ht="25.5" hidden="1" x14ac:dyDescent="0.2">
      <c r="A86" s="155"/>
      <c r="B86" s="177" t="s">
        <v>61</v>
      </c>
      <c r="C86" s="70" t="s">
        <v>72</v>
      </c>
      <c r="D86" s="72" t="s">
        <v>131</v>
      </c>
      <c r="E86" s="59" t="s">
        <v>131</v>
      </c>
      <c r="F86" s="59" t="s">
        <v>131</v>
      </c>
      <c r="G86" s="72" t="s">
        <v>428</v>
      </c>
      <c r="H86" s="60" t="s">
        <v>131</v>
      </c>
      <c r="I86" s="174" t="s">
        <v>166</v>
      </c>
      <c r="J86" s="188">
        <v>0</v>
      </c>
      <c r="K86" s="188">
        <v>30000</v>
      </c>
      <c r="L86" s="188">
        <v>30000</v>
      </c>
      <c r="M86" s="188">
        <v>0</v>
      </c>
      <c r="N86" s="188">
        <v>0</v>
      </c>
      <c r="O86" s="187">
        <v>0</v>
      </c>
      <c r="P86" s="188">
        <v>0</v>
      </c>
      <c r="Q86" s="189"/>
      <c r="R86" s="189"/>
      <c r="S86" s="188"/>
      <c r="T86" s="188"/>
      <c r="U86" s="188"/>
      <c r="V86" s="188"/>
      <c r="W86" s="188"/>
      <c r="X86" s="188"/>
    </row>
    <row r="87" spans="1:24" ht="25.5" x14ac:dyDescent="0.2">
      <c r="A87" s="155"/>
      <c r="B87" s="177" t="s">
        <v>52</v>
      </c>
      <c r="C87" s="70" t="s">
        <v>72</v>
      </c>
      <c r="D87" s="72" t="s">
        <v>131</v>
      </c>
      <c r="E87" s="59" t="s">
        <v>131</v>
      </c>
      <c r="F87" s="59" t="s">
        <v>131</v>
      </c>
      <c r="G87" s="72" t="s">
        <v>428</v>
      </c>
      <c r="H87" s="60" t="s">
        <v>131</v>
      </c>
      <c r="I87" s="174" t="s">
        <v>53</v>
      </c>
      <c r="J87" s="188">
        <f t="shared" ref="J87:X87" si="60">J88</f>
        <v>1210526.31</v>
      </c>
      <c r="K87" s="188">
        <f t="shared" si="60"/>
        <v>295000</v>
      </c>
      <c r="L87" s="188">
        <f t="shared" si="60"/>
        <v>380000</v>
      </c>
      <c r="M87" s="188">
        <f t="shared" si="60"/>
        <v>0</v>
      </c>
      <c r="N87" s="188">
        <f t="shared" si="60"/>
        <v>0</v>
      </c>
      <c r="O87" s="187">
        <f t="shared" si="60"/>
        <v>0</v>
      </c>
      <c r="P87" s="188">
        <f t="shared" si="60"/>
        <v>1210526.31</v>
      </c>
      <c r="Q87" s="189">
        <f t="shared" si="60"/>
        <v>0</v>
      </c>
      <c r="R87" s="189">
        <f t="shared" si="60"/>
        <v>0</v>
      </c>
      <c r="S87" s="188">
        <f t="shared" si="60"/>
        <v>0</v>
      </c>
      <c r="T87" s="188">
        <f t="shared" si="60"/>
        <v>0</v>
      </c>
      <c r="U87" s="188">
        <f t="shared" si="60"/>
        <v>0</v>
      </c>
      <c r="V87" s="188">
        <f t="shared" si="60"/>
        <v>0</v>
      </c>
      <c r="W87" s="188">
        <f t="shared" si="60"/>
        <v>0</v>
      </c>
      <c r="X87" s="188">
        <f t="shared" si="60"/>
        <v>0</v>
      </c>
    </row>
    <row r="88" spans="1:24" ht="25.5" x14ac:dyDescent="0.2">
      <c r="A88" s="155"/>
      <c r="B88" s="177" t="s">
        <v>54</v>
      </c>
      <c r="C88" s="70" t="s">
        <v>72</v>
      </c>
      <c r="D88" s="72" t="s">
        <v>131</v>
      </c>
      <c r="E88" s="59" t="s">
        <v>131</v>
      </c>
      <c r="F88" s="59" t="s">
        <v>131</v>
      </c>
      <c r="G88" s="72" t="s">
        <v>428</v>
      </c>
      <c r="H88" s="60" t="s">
        <v>131</v>
      </c>
      <c r="I88" s="174" t="s">
        <v>55</v>
      </c>
      <c r="J88" s="188">
        <v>1210526.31</v>
      </c>
      <c r="K88" s="188">
        <v>295000</v>
      </c>
      <c r="L88" s="188">
        <v>380000</v>
      </c>
      <c r="M88" s="188">
        <v>0</v>
      </c>
      <c r="N88" s="188">
        <v>0</v>
      </c>
      <c r="O88" s="187">
        <v>0</v>
      </c>
      <c r="P88" s="188">
        <v>1210526.31</v>
      </c>
      <c r="Q88" s="189">
        <v>0</v>
      </c>
      <c r="R88" s="189"/>
      <c r="S88" s="188"/>
      <c r="T88" s="188">
        <v>0</v>
      </c>
      <c r="U88" s="188">
        <v>0</v>
      </c>
      <c r="V88" s="188">
        <v>0</v>
      </c>
      <c r="W88" s="188">
        <v>0</v>
      </c>
      <c r="X88" s="188">
        <v>0</v>
      </c>
    </row>
    <row r="89" spans="1:24" ht="63" hidden="1" customHeight="1" x14ac:dyDescent="0.2">
      <c r="A89" s="155"/>
      <c r="B89" s="173" t="s">
        <v>348</v>
      </c>
      <c r="C89" s="54" t="s">
        <v>72</v>
      </c>
      <c r="D89" s="56" t="s">
        <v>131</v>
      </c>
      <c r="E89" s="59" t="s">
        <v>131</v>
      </c>
      <c r="F89" s="59" t="s">
        <v>131</v>
      </c>
      <c r="G89" s="59" t="s">
        <v>177</v>
      </c>
      <c r="H89" s="69" t="s">
        <v>131</v>
      </c>
      <c r="I89" s="207"/>
      <c r="J89" s="181">
        <f t="shared" ref="J89:U90" si="61">J90</f>
        <v>0</v>
      </c>
      <c r="K89" s="181">
        <f t="shared" si="61"/>
        <v>0</v>
      </c>
      <c r="L89" s="181">
        <f t="shared" si="61"/>
        <v>0</v>
      </c>
      <c r="M89" s="181">
        <f t="shared" si="61"/>
        <v>0</v>
      </c>
      <c r="N89" s="181">
        <f t="shared" si="61"/>
        <v>0</v>
      </c>
      <c r="O89" s="180">
        <f t="shared" si="61"/>
        <v>0</v>
      </c>
      <c r="P89" s="181">
        <f t="shared" si="61"/>
        <v>0</v>
      </c>
      <c r="Q89" s="182">
        <f t="shared" si="61"/>
        <v>0</v>
      </c>
      <c r="R89" s="182">
        <f t="shared" si="61"/>
        <v>0</v>
      </c>
      <c r="S89" s="181">
        <f t="shared" si="61"/>
        <v>0</v>
      </c>
      <c r="T89" s="181">
        <f t="shared" si="61"/>
        <v>0</v>
      </c>
      <c r="U89" s="181">
        <f t="shared" si="61"/>
        <v>0</v>
      </c>
      <c r="V89" s="181">
        <f>V90</f>
        <v>0</v>
      </c>
      <c r="W89" s="181">
        <f t="shared" ref="W89:X90" si="62">W90</f>
        <v>0</v>
      </c>
      <c r="X89" s="181">
        <f t="shared" si="62"/>
        <v>0</v>
      </c>
    </row>
    <row r="90" spans="1:24" ht="31.5" hidden="1" customHeight="1" x14ac:dyDescent="0.2">
      <c r="A90" s="155"/>
      <c r="B90" s="177" t="s">
        <v>21</v>
      </c>
      <c r="C90" s="54" t="s">
        <v>72</v>
      </c>
      <c r="D90" s="56" t="s">
        <v>131</v>
      </c>
      <c r="E90" s="59" t="s">
        <v>131</v>
      </c>
      <c r="F90" s="59" t="s">
        <v>131</v>
      </c>
      <c r="G90" s="59" t="s">
        <v>177</v>
      </c>
      <c r="H90" s="69" t="s">
        <v>131</v>
      </c>
      <c r="I90" s="207" t="s">
        <v>144</v>
      </c>
      <c r="J90" s="181">
        <f t="shared" si="61"/>
        <v>0</v>
      </c>
      <c r="K90" s="181">
        <f t="shared" si="61"/>
        <v>0</v>
      </c>
      <c r="L90" s="181">
        <f t="shared" si="61"/>
        <v>0</v>
      </c>
      <c r="M90" s="181">
        <f t="shared" si="61"/>
        <v>0</v>
      </c>
      <c r="N90" s="181">
        <f t="shared" si="61"/>
        <v>0</v>
      </c>
      <c r="O90" s="180">
        <f t="shared" si="61"/>
        <v>0</v>
      </c>
      <c r="P90" s="181">
        <f t="shared" si="61"/>
        <v>0</v>
      </c>
      <c r="Q90" s="182">
        <f t="shared" si="61"/>
        <v>0</v>
      </c>
      <c r="R90" s="182">
        <f t="shared" si="61"/>
        <v>0</v>
      </c>
      <c r="S90" s="181">
        <f>S91</f>
        <v>0</v>
      </c>
      <c r="T90" s="181">
        <f t="shared" si="61"/>
        <v>0</v>
      </c>
      <c r="U90" s="181">
        <f t="shared" si="61"/>
        <v>0</v>
      </c>
      <c r="V90" s="181">
        <f>V91</f>
        <v>0</v>
      </c>
      <c r="W90" s="181">
        <f t="shared" si="62"/>
        <v>0</v>
      </c>
      <c r="X90" s="181">
        <f t="shared" si="62"/>
        <v>0</v>
      </c>
    </row>
    <row r="91" spans="1:24" ht="42.75" hidden="1" customHeight="1" x14ac:dyDescent="0.2">
      <c r="A91" s="155"/>
      <c r="B91" s="219" t="s">
        <v>202</v>
      </c>
      <c r="C91" s="54" t="s">
        <v>72</v>
      </c>
      <c r="D91" s="56" t="s">
        <v>131</v>
      </c>
      <c r="E91" s="59" t="s">
        <v>131</v>
      </c>
      <c r="F91" s="59" t="s">
        <v>131</v>
      </c>
      <c r="G91" s="59" t="s">
        <v>177</v>
      </c>
      <c r="H91" s="69" t="s">
        <v>131</v>
      </c>
      <c r="I91" s="207" t="s">
        <v>151</v>
      </c>
      <c r="J91" s="181"/>
      <c r="K91" s="181"/>
      <c r="L91" s="181"/>
      <c r="M91" s="181"/>
      <c r="N91" s="181"/>
      <c r="O91" s="180"/>
      <c r="P91" s="181"/>
      <c r="Q91" s="182"/>
      <c r="R91" s="182"/>
      <c r="S91" s="181"/>
      <c r="T91" s="181"/>
      <c r="U91" s="181"/>
      <c r="V91" s="181"/>
      <c r="W91" s="181"/>
      <c r="X91" s="181"/>
    </row>
    <row r="92" spans="1:24" ht="42.75" hidden="1" customHeight="1" x14ac:dyDescent="0.2">
      <c r="A92" s="155"/>
      <c r="B92" s="173" t="s">
        <v>286</v>
      </c>
      <c r="C92" s="54" t="s">
        <v>72</v>
      </c>
      <c r="D92" s="56" t="s">
        <v>131</v>
      </c>
      <c r="E92" s="59" t="s">
        <v>131</v>
      </c>
      <c r="F92" s="59" t="s">
        <v>131</v>
      </c>
      <c r="G92" s="59" t="s">
        <v>285</v>
      </c>
      <c r="H92" s="69" t="s">
        <v>131</v>
      </c>
      <c r="I92" s="349"/>
      <c r="J92" s="181">
        <f t="shared" ref="J92:U93" si="63">J93</f>
        <v>0</v>
      </c>
      <c r="K92" s="181">
        <f t="shared" si="63"/>
        <v>0</v>
      </c>
      <c r="L92" s="181">
        <f t="shared" si="63"/>
        <v>0</v>
      </c>
      <c r="M92" s="181">
        <f t="shared" si="63"/>
        <v>0</v>
      </c>
      <c r="N92" s="181">
        <f t="shared" si="63"/>
        <v>0</v>
      </c>
      <c r="O92" s="180">
        <f t="shared" si="63"/>
        <v>0</v>
      </c>
      <c r="P92" s="181">
        <f t="shared" si="63"/>
        <v>0</v>
      </c>
      <c r="Q92" s="182">
        <f t="shared" si="63"/>
        <v>0</v>
      </c>
      <c r="R92" s="182">
        <f t="shared" si="63"/>
        <v>0</v>
      </c>
      <c r="S92" s="181">
        <f t="shared" si="63"/>
        <v>0</v>
      </c>
      <c r="T92" s="181">
        <f t="shared" si="63"/>
        <v>0</v>
      </c>
      <c r="U92" s="181">
        <f t="shared" si="63"/>
        <v>0</v>
      </c>
      <c r="V92" s="181">
        <f>V93</f>
        <v>0</v>
      </c>
      <c r="W92" s="181">
        <f t="shared" ref="W92:X93" si="64">W93</f>
        <v>0</v>
      </c>
      <c r="X92" s="181">
        <f t="shared" si="64"/>
        <v>0</v>
      </c>
    </row>
    <row r="93" spans="1:24" ht="36" hidden="1" customHeight="1" x14ac:dyDescent="0.2">
      <c r="A93" s="155"/>
      <c r="B93" s="177" t="s">
        <v>52</v>
      </c>
      <c r="C93" s="54" t="s">
        <v>72</v>
      </c>
      <c r="D93" s="56" t="s">
        <v>131</v>
      </c>
      <c r="E93" s="59" t="s">
        <v>131</v>
      </c>
      <c r="F93" s="59" t="s">
        <v>131</v>
      </c>
      <c r="G93" s="59" t="s">
        <v>285</v>
      </c>
      <c r="H93" s="69" t="s">
        <v>131</v>
      </c>
      <c r="I93" s="320" t="s">
        <v>53</v>
      </c>
      <c r="J93" s="181">
        <f t="shared" si="63"/>
        <v>0</v>
      </c>
      <c r="K93" s="181">
        <f t="shared" si="63"/>
        <v>0</v>
      </c>
      <c r="L93" s="181">
        <f t="shared" si="63"/>
        <v>0</v>
      </c>
      <c r="M93" s="181">
        <f t="shared" si="63"/>
        <v>0</v>
      </c>
      <c r="N93" s="181">
        <f t="shared" si="63"/>
        <v>0</v>
      </c>
      <c r="O93" s="180">
        <f t="shared" si="63"/>
        <v>0</v>
      </c>
      <c r="P93" s="181">
        <f t="shared" si="63"/>
        <v>0</v>
      </c>
      <c r="Q93" s="182">
        <f t="shared" si="63"/>
        <v>0</v>
      </c>
      <c r="R93" s="182">
        <f t="shared" si="63"/>
        <v>0</v>
      </c>
      <c r="S93" s="181">
        <f>S94</f>
        <v>0</v>
      </c>
      <c r="T93" s="181">
        <f t="shared" si="63"/>
        <v>0</v>
      </c>
      <c r="U93" s="181">
        <f t="shared" si="63"/>
        <v>0</v>
      </c>
      <c r="V93" s="181">
        <f>V94</f>
        <v>0</v>
      </c>
      <c r="W93" s="181">
        <f t="shared" si="64"/>
        <v>0</v>
      </c>
      <c r="X93" s="181">
        <f t="shared" si="64"/>
        <v>0</v>
      </c>
    </row>
    <row r="94" spans="1:24" ht="33.75" hidden="1" customHeight="1" x14ac:dyDescent="0.2">
      <c r="A94" s="155"/>
      <c r="B94" s="177" t="s">
        <v>54</v>
      </c>
      <c r="C94" s="54" t="s">
        <v>72</v>
      </c>
      <c r="D94" s="56" t="s">
        <v>131</v>
      </c>
      <c r="E94" s="59" t="s">
        <v>131</v>
      </c>
      <c r="F94" s="59" t="s">
        <v>131</v>
      </c>
      <c r="G94" s="59" t="s">
        <v>285</v>
      </c>
      <c r="H94" s="69" t="s">
        <v>131</v>
      </c>
      <c r="I94" s="320" t="s">
        <v>55</v>
      </c>
      <c r="J94" s="181"/>
      <c r="K94" s="181"/>
      <c r="L94" s="181"/>
      <c r="M94" s="181"/>
      <c r="N94" s="181"/>
      <c r="O94" s="180"/>
      <c r="P94" s="181"/>
      <c r="Q94" s="182"/>
      <c r="R94" s="182"/>
      <c r="S94" s="181"/>
      <c r="T94" s="181"/>
      <c r="U94" s="181"/>
      <c r="V94" s="181"/>
      <c r="W94" s="181"/>
      <c r="X94" s="181"/>
    </row>
    <row r="95" spans="1:24" ht="6.75" customHeight="1" x14ac:dyDescent="0.2">
      <c r="A95" s="155"/>
      <c r="B95" s="219"/>
      <c r="C95" s="109"/>
      <c r="D95" s="221"/>
      <c r="E95" s="81"/>
      <c r="F95" s="81"/>
      <c r="G95" s="81"/>
      <c r="H95" s="222"/>
      <c r="I95" s="223"/>
      <c r="J95" s="224"/>
      <c r="K95" s="224"/>
      <c r="L95" s="224"/>
      <c r="M95" s="224"/>
      <c r="N95" s="224"/>
      <c r="O95" s="452"/>
      <c r="P95" s="224"/>
      <c r="Q95" s="225"/>
      <c r="R95" s="225"/>
      <c r="S95" s="224"/>
      <c r="T95" s="224"/>
      <c r="U95" s="224"/>
      <c r="V95" s="224"/>
      <c r="W95" s="224"/>
      <c r="X95" s="224"/>
    </row>
    <row r="96" spans="1:24" ht="12" customHeight="1" x14ac:dyDescent="0.2">
      <c r="A96" s="155"/>
      <c r="B96" s="226"/>
      <c r="C96" s="227"/>
      <c r="D96" s="228"/>
      <c r="E96" s="228"/>
      <c r="F96" s="228"/>
      <c r="G96" s="229"/>
      <c r="H96" s="230"/>
      <c r="I96" s="231"/>
      <c r="J96" s="232"/>
      <c r="K96" s="232"/>
      <c r="L96" s="232"/>
      <c r="M96" s="232"/>
      <c r="N96" s="232"/>
      <c r="O96" s="453"/>
      <c r="P96" s="232"/>
      <c r="Q96" s="233"/>
      <c r="R96" s="233"/>
      <c r="S96" s="232"/>
      <c r="T96" s="232"/>
      <c r="U96" s="232"/>
      <c r="V96" s="232"/>
      <c r="W96" s="232"/>
      <c r="X96" s="232"/>
    </row>
    <row r="97" spans="1:24" ht="78.75" x14ac:dyDescent="0.2">
      <c r="A97" s="155"/>
      <c r="B97" s="211" t="s">
        <v>318</v>
      </c>
      <c r="C97" s="165" t="s">
        <v>71</v>
      </c>
      <c r="D97" s="166" t="s">
        <v>131</v>
      </c>
      <c r="E97" s="191" t="s">
        <v>131</v>
      </c>
      <c r="F97" s="191" t="s">
        <v>131</v>
      </c>
      <c r="G97" s="166" t="s">
        <v>132</v>
      </c>
      <c r="H97" s="192" t="s">
        <v>131</v>
      </c>
      <c r="I97" s="184"/>
      <c r="J97" s="163">
        <f>J98+J101</f>
        <v>0</v>
      </c>
      <c r="K97" s="163">
        <f t="shared" ref="K97:V97" si="65">K98+K101</f>
        <v>20360578.550000001</v>
      </c>
      <c r="L97" s="163">
        <f t="shared" si="65"/>
        <v>10700294.42</v>
      </c>
      <c r="M97" s="163">
        <f t="shared" si="65"/>
        <v>0</v>
      </c>
      <c r="N97" s="163">
        <f t="shared" si="65"/>
        <v>0</v>
      </c>
      <c r="O97" s="162">
        <f>O98+O101</f>
        <v>0</v>
      </c>
      <c r="P97" s="163">
        <f>P98+P101</f>
        <v>0</v>
      </c>
      <c r="Q97" s="169">
        <f t="shared" si="65"/>
        <v>930521</v>
      </c>
      <c r="R97" s="169">
        <f t="shared" si="65"/>
        <v>930521</v>
      </c>
      <c r="S97" s="163">
        <f t="shared" si="65"/>
        <v>0</v>
      </c>
      <c r="T97" s="163">
        <f t="shared" ref="T97:U97" si="66">T98+T101</f>
        <v>0</v>
      </c>
      <c r="U97" s="163">
        <f t="shared" si="66"/>
        <v>930521</v>
      </c>
      <c r="V97" s="163">
        <f t="shared" si="65"/>
        <v>0</v>
      </c>
      <c r="W97" s="163">
        <f t="shared" ref="W97:X97" si="67">W98+W101</f>
        <v>0</v>
      </c>
      <c r="X97" s="163">
        <f t="shared" si="67"/>
        <v>0</v>
      </c>
    </row>
    <row r="98" spans="1:24" ht="25.5" hidden="1" x14ac:dyDescent="0.2">
      <c r="B98" s="234" t="s">
        <v>171</v>
      </c>
      <c r="C98" s="91" t="s">
        <v>71</v>
      </c>
      <c r="D98" s="56" t="s">
        <v>131</v>
      </c>
      <c r="E98" s="59" t="s">
        <v>131</v>
      </c>
      <c r="F98" s="59" t="s">
        <v>131</v>
      </c>
      <c r="G98" s="59" t="s">
        <v>170</v>
      </c>
      <c r="H98" s="60" t="s">
        <v>131</v>
      </c>
      <c r="I98" s="179"/>
      <c r="J98" s="175">
        <f t="shared" ref="J98:U99" si="68">J99</f>
        <v>0</v>
      </c>
      <c r="K98" s="175">
        <f t="shared" si="68"/>
        <v>20360578.550000001</v>
      </c>
      <c r="L98" s="175">
        <f t="shared" si="68"/>
        <v>9769773.4199999999</v>
      </c>
      <c r="M98" s="175">
        <f t="shared" si="68"/>
        <v>0</v>
      </c>
      <c r="N98" s="175">
        <f t="shared" si="68"/>
        <v>0</v>
      </c>
      <c r="O98" s="448">
        <f t="shared" si="68"/>
        <v>0</v>
      </c>
      <c r="P98" s="175">
        <f t="shared" si="68"/>
        <v>0</v>
      </c>
      <c r="Q98" s="176">
        <f t="shared" si="68"/>
        <v>0</v>
      </c>
      <c r="R98" s="176">
        <f t="shared" si="68"/>
        <v>0</v>
      </c>
      <c r="S98" s="175">
        <f t="shared" si="68"/>
        <v>0</v>
      </c>
      <c r="T98" s="175">
        <f t="shared" si="68"/>
        <v>0</v>
      </c>
      <c r="U98" s="175">
        <f t="shared" si="68"/>
        <v>0</v>
      </c>
      <c r="V98" s="175">
        <f>V99</f>
        <v>0</v>
      </c>
      <c r="W98" s="175">
        <f t="shared" ref="W98:X99" si="69">W99</f>
        <v>0</v>
      </c>
      <c r="X98" s="175">
        <f t="shared" si="69"/>
        <v>0</v>
      </c>
    </row>
    <row r="99" spans="1:24" ht="25.5" hidden="1" x14ac:dyDescent="0.2">
      <c r="B99" s="173" t="s">
        <v>182</v>
      </c>
      <c r="C99" s="91" t="s">
        <v>71</v>
      </c>
      <c r="D99" s="59" t="s">
        <v>131</v>
      </c>
      <c r="E99" s="59" t="s">
        <v>131</v>
      </c>
      <c r="F99" s="59" t="s">
        <v>131</v>
      </c>
      <c r="G99" s="59" t="s">
        <v>170</v>
      </c>
      <c r="H99" s="60" t="s">
        <v>131</v>
      </c>
      <c r="I99" s="179" t="s">
        <v>155</v>
      </c>
      <c r="J99" s="209">
        <f t="shared" si="68"/>
        <v>0</v>
      </c>
      <c r="K99" s="209">
        <f t="shared" si="68"/>
        <v>20360578.550000001</v>
      </c>
      <c r="L99" s="209">
        <f t="shared" si="68"/>
        <v>9769773.4199999999</v>
      </c>
      <c r="M99" s="209">
        <f t="shared" si="68"/>
        <v>0</v>
      </c>
      <c r="N99" s="209">
        <f t="shared" si="68"/>
        <v>0</v>
      </c>
      <c r="O99" s="454">
        <f t="shared" si="68"/>
        <v>0</v>
      </c>
      <c r="P99" s="209">
        <f t="shared" si="68"/>
        <v>0</v>
      </c>
      <c r="Q99" s="210">
        <f t="shared" si="68"/>
        <v>0</v>
      </c>
      <c r="R99" s="210">
        <f t="shared" si="68"/>
        <v>0</v>
      </c>
      <c r="S99" s="209">
        <f>S100</f>
        <v>0</v>
      </c>
      <c r="T99" s="209">
        <f t="shared" si="68"/>
        <v>0</v>
      </c>
      <c r="U99" s="209">
        <f t="shared" si="68"/>
        <v>0</v>
      </c>
      <c r="V99" s="209">
        <f>V100</f>
        <v>0</v>
      </c>
      <c r="W99" s="209">
        <f t="shared" si="69"/>
        <v>0</v>
      </c>
      <c r="X99" s="209">
        <f t="shared" si="69"/>
        <v>0</v>
      </c>
    </row>
    <row r="100" spans="1:24" ht="18.75" hidden="1" customHeight="1" x14ac:dyDescent="0.2">
      <c r="B100" s="218" t="s">
        <v>157</v>
      </c>
      <c r="C100" s="91" t="s">
        <v>71</v>
      </c>
      <c r="D100" s="63" t="s">
        <v>131</v>
      </c>
      <c r="E100" s="59" t="s">
        <v>131</v>
      </c>
      <c r="F100" s="59" t="s">
        <v>131</v>
      </c>
      <c r="G100" s="59" t="s">
        <v>170</v>
      </c>
      <c r="H100" s="60" t="s">
        <v>131</v>
      </c>
      <c r="I100" s="179" t="s">
        <v>156</v>
      </c>
      <c r="J100" s="209">
        <v>0</v>
      </c>
      <c r="K100" s="209">
        <f>1300000+2100000+16960578.55</f>
        <v>20360578.550000001</v>
      </c>
      <c r="L100" s="209">
        <v>9769773.4199999999</v>
      </c>
      <c r="M100" s="209">
        <v>0</v>
      </c>
      <c r="N100" s="209">
        <v>0</v>
      </c>
      <c r="O100" s="454">
        <v>0</v>
      </c>
      <c r="P100" s="209">
        <v>0</v>
      </c>
      <c r="Q100" s="210">
        <v>0</v>
      </c>
      <c r="R100" s="210"/>
      <c r="S100" s="209"/>
      <c r="T100" s="209">
        <v>0</v>
      </c>
      <c r="U100" s="209">
        <v>0</v>
      </c>
      <c r="V100" s="209">
        <v>0</v>
      </c>
      <c r="W100" s="209">
        <v>0</v>
      </c>
      <c r="X100" s="209">
        <v>0</v>
      </c>
    </row>
    <row r="101" spans="1:24" ht="45.75" customHeight="1" x14ac:dyDescent="0.2">
      <c r="B101" s="173" t="s">
        <v>208</v>
      </c>
      <c r="C101" s="54" t="s">
        <v>71</v>
      </c>
      <c r="D101" s="56" t="s">
        <v>131</v>
      </c>
      <c r="E101" s="59" t="s">
        <v>131</v>
      </c>
      <c r="F101" s="59" t="s">
        <v>131</v>
      </c>
      <c r="G101" s="56" t="s">
        <v>209</v>
      </c>
      <c r="H101" s="60" t="s">
        <v>131</v>
      </c>
      <c r="I101" s="207"/>
      <c r="J101" s="175">
        <f t="shared" ref="J101:U102" si="70">J102</f>
        <v>0</v>
      </c>
      <c r="K101" s="175">
        <f t="shared" si="70"/>
        <v>0</v>
      </c>
      <c r="L101" s="175">
        <f t="shared" si="70"/>
        <v>930521</v>
      </c>
      <c r="M101" s="175">
        <f t="shared" si="70"/>
        <v>0</v>
      </c>
      <c r="N101" s="175">
        <f t="shared" si="70"/>
        <v>0</v>
      </c>
      <c r="O101" s="448">
        <f t="shared" si="70"/>
        <v>0</v>
      </c>
      <c r="P101" s="175">
        <f t="shared" si="70"/>
        <v>0</v>
      </c>
      <c r="Q101" s="176">
        <f t="shared" si="70"/>
        <v>930521</v>
      </c>
      <c r="R101" s="176">
        <f t="shared" si="70"/>
        <v>930521</v>
      </c>
      <c r="S101" s="175">
        <f t="shared" si="70"/>
        <v>0</v>
      </c>
      <c r="T101" s="175">
        <f t="shared" si="70"/>
        <v>0</v>
      </c>
      <c r="U101" s="175">
        <f t="shared" si="70"/>
        <v>930521</v>
      </c>
      <c r="V101" s="175">
        <f>V102</f>
        <v>0</v>
      </c>
      <c r="W101" s="175">
        <f t="shared" ref="W101:X102" si="71">W102</f>
        <v>0</v>
      </c>
      <c r="X101" s="175">
        <f t="shared" si="71"/>
        <v>0</v>
      </c>
    </row>
    <row r="102" spans="1:24" ht="39.75" customHeight="1" x14ac:dyDescent="0.2">
      <c r="B102" s="218" t="s">
        <v>122</v>
      </c>
      <c r="C102" s="54" t="s">
        <v>71</v>
      </c>
      <c r="D102" s="56" t="s">
        <v>131</v>
      </c>
      <c r="E102" s="59" t="s">
        <v>131</v>
      </c>
      <c r="F102" s="59" t="s">
        <v>131</v>
      </c>
      <c r="G102" s="56" t="s">
        <v>209</v>
      </c>
      <c r="H102" s="60" t="s">
        <v>131</v>
      </c>
      <c r="I102" s="207" t="s">
        <v>53</v>
      </c>
      <c r="J102" s="175">
        <f t="shared" si="70"/>
        <v>0</v>
      </c>
      <c r="K102" s="175">
        <f t="shared" si="70"/>
        <v>0</v>
      </c>
      <c r="L102" s="175">
        <f t="shared" si="70"/>
        <v>930521</v>
      </c>
      <c r="M102" s="175">
        <f t="shared" si="70"/>
        <v>0</v>
      </c>
      <c r="N102" s="175">
        <f t="shared" si="70"/>
        <v>0</v>
      </c>
      <c r="O102" s="448">
        <f t="shared" si="70"/>
        <v>0</v>
      </c>
      <c r="P102" s="175">
        <f t="shared" si="70"/>
        <v>0</v>
      </c>
      <c r="Q102" s="176">
        <f t="shared" si="70"/>
        <v>930521</v>
      </c>
      <c r="R102" s="176">
        <f t="shared" si="70"/>
        <v>930521</v>
      </c>
      <c r="S102" s="175">
        <f>S103</f>
        <v>0</v>
      </c>
      <c r="T102" s="175">
        <f t="shared" si="70"/>
        <v>0</v>
      </c>
      <c r="U102" s="175">
        <f t="shared" si="70"/>
        <v>930521</v>
      </c>
      <c r="V102" s="175">
        <f>V103</f>
        <v>0</v>
      </c>
      <c r="W102" s="175">
        <f t="shared" si="71"/>
        <v>0</v>
      </c>
      <c r="X102" s="175">
        <f t="shared" si="71"/>
        <v>0</v>
      </c>
    </row>
    <row r="103" spans="1:24" ht="36" customHeight="1" x14ac:dyDescent="0.2">
      <c r="B103" s="218" t="s">
        <v>54</v>
      </c>
      <c r="C103" s="54" t="s">
        <v>71</v>
      </c>
      <c r="D103" s="56" t="s">
        <v>131</v>
      </c>
      <c r="E103" s="59" t="s">
        <v>131</v>
      </c>
      <c r="F103" s="59" t="s">
        <v>131</v>
      </c>
      <c r="G103" s="56" t="s">
        <v>209</v>
      </c>
      <c r="H103" s="60" t="s">
        <v>131</v>
      </c>
      <c r="I103" s="207" t="s">
        <v>55</v>
      </c>
      <c r="J103" s="209">
        <v>0</v>
      </c>
      <c r="K103" s="389">
        <v>0</v>
      </c>
      <c r="L103" s="422">
        <v>930521</v>
      </c>
      <c r="M103" s="422">
        <v>0</v>
      </c>
      <c r="N103" s="389">
        <v>0</v>
      </c>
      <c r="O103" s="454">
        <v>0</v>
      </c>
      <c r="P103" s="209">
        <v>0</v>
      </c>
      <c r="Q103" s="210">
        <v>930521</v>
      </c>
      <c r="R103" s="210">
        <v>930521</v>
      </c>
      <c r="S103" s="209">
        <v>0</v>
      </c>
      <c r="T103" s="209">
        <v>0</v>
      </c>
      <c r="U103" s="209">
        <v>930521</v>
      </c>
      <c r="V103" s="209">
        <v>0</v>
      </c>
      <c r="W103" s="209">
        <v>0</v>
      </c>
      <c r="X103" s="209">
        <v>0</v>
      </c>
    </row>
    <row r="104" spans="1:24" s="172" customFormat="1" ht="63" x14ac:dyDescent="0.25">
      <c r="A104" s="235"/>
      <c r="B104" s="392" t="s">
        <v>309</v>
      </c>
      <c r="C104" s="212" t="s">
        <v>73</v>
      </c>
      <c r="D104" s="213" t="s">
        <v>131</v>
      </c>
      <c r="E104" s="214" t="s">
        <v>131</v>
      </c>
      <c r="F104" s="214" t="s">
        <v>131</v>
      </c>
      <c r="G104" s="213" t="s">
        <v>132</v>
      </c>
      <c r="H104" s="204" t="s">
        <v>131</v>
      </c>
      <c r="I104" s="236"/>
      <c r="J104" s="216">
        <f>J108+J111+J105</f>
        <v>28556585.41</v>
      </c>
      <c r="K104" s="216">
        <f t="shared" ref="K104:V104" si="72">K108+K111+K105</f>
        <v>28271046.510000002</v>
      </c>
      <c r="L104" s="216">
        <f t="shared" si="72"/>
        <v>28556585.41</v>
      </c>
      <c r="M104" s="216">
        <f t="shared" si="72"/>
        <v>28271046.510000002</v>
      </c>
      <c r="N104" s="216">
        <f t="shared" si="72"/>
        <v>28556585.41</v>
      </c>
      <c r="O104" s="215">
        <f>O108+O111+O105</f>
        <v>0</v>
      </c>
      <c r="P104" s="216">
        <f>P108+P111+P105</f>
        <v>28556585.41</v>
      </c>
      <c r="Q104" s="217">
        <f t="shared" si="72"/>
        <v>28689183.510000002</v>
      </c>
      <c r="R104" s="217">
        <f t="shared" si="72"/>
        <v>138468</v>
      </c>
      <c r="S104" s="216">
        <f t="shared" si="72"/>
        <v>132572</v>
      </c>
      <c r="T104" s="216">
        <f t="shared" ref="T104:U104" si="73">T108+T111+T105</f>
        <v>0</v>
      </c>
      <c r="U104" s="216">
        <f t="shared" si="73"/>
        <v>28689183.510000002</v>
      </c>
      <c r="V104" s="216">
        <f t="shared" si="72"/>
        <v>138468</v>
      </c>
      <c r="W104" s="216">
        <f t="shared" ref="W104:X104" si="74">W108+W111+W105</f>
        <v>0</v>
      </c>
      <c r="X104" s="216">
        <f t="shared" si="74"/>
        <v>138468</v>
      </c>
    </row>
    <row r="105" spans="1:24" s="172" customFormat="1" hidden="1" x14ac:dyDescent="0.2">
      <c r="A105" s="235"/>
      <c r="B105" s="173" t="s">
        <v>167</v>
      </c>
      <c r="C105" s="91" t="s">
        <v>73</v>
      </c>
      <c r="D105" s="59" t="s">
        <v>131</v>
      </c>
      <c r="E105" s="59" t="s">
        <v>131</v>
      </c>
      <c r="F105" s="59" t="s">
        <v>131</v>
      </c>
      <c r="G105" s="120">
        <v>8018</v>
      </c>
      <c r="H105" s="60" t="s">
        <v>131</v>
      </c>
      <c r="I105" s="179"/>
      <c r="J105" s="181">
        <f t="shared" ref="J105:X106" si="75">J106</f>
        <v>0</v>
      </c>
      <c r="K105" s="181">
        <f t="shared" si="75"/>
        <v>0</v>
      </c>
      <c r="L105" s="181">
        <f t="shared" si="75"/>
        <v>0</v>
      </c>
      <c r="M105" s="181">
        <f t="shared" si="75"/>
        <v>0</v>
      </c>
      <c r="N105" s="181">
        <f t="shared" si="75"/>
        <v>0</v>
      </c>
      <c r="O105" s="180">
        <f t="shared" si="75"/>
        <v>0</v>
      </c>
      <c r="P105" s="181">
        <f t="shared" si="75"/>
        <v>0</v>
      </c>
      <c r="Q105" s="182">
        <f t="shared" si="75"/>
        <v>0</v>
      </c>
      <c r="R105" s="182">
        <f t="shared" si="75"/>
        <v>0</v>
      </c>
      <c r="S105" s="181">
        <f t="shared" si="75"/>
        <v>0</v>
      </c>
      <c r="T105" s="181">
        <f t="shared" si="75"/>
        <v>0</v>
      </c>
      <c r="U105" s="181">
        <f t="shared" si="75"/>
        <v>0</v>
      </c>
      <c r="V105" s="181">
        <f t="shared" si="75"/>
        <v>0</v>
      </c>
      <c r="W105" s="181">
        <f t="shared" si="75"/>
        <v>0</v>
      </c>
      <c r="X105" s="181">
        <f t="shared" si="75"/>
        <v>0</v>
      </c>
    </row>
    <row r="106" spans="1:24" s="172" customFormat="1" ht="25.5" hidden="1" x14ac:dyDescent="0.2">
      <c r="A106" s="235"/>
      <c r="B106" s="177" t="s">
        <v>52</v>
      </c>
      <c r="C106" s="93" t="s">
        <v>73</v>
      </c>
      <c r="D106" s="63" t="s">
        <v>131</v>
      </c>
      <c r="E106" s="59" t="s">
        <v>131</v>
      </c>
      <c r="F106" s="59" t="s">
        <v>131</v>
      </c>
      <c r="G106" s="120">
        <v>8018</v>
      </c>
      <c r="H106" s="60" t="s">
        <v>131</v>
      </c>
      <c r="I106" s="174" t="s">
        <v>53</v>
      </c>
      <c r="J106" s="181">
        <f t="shared" si="75"/>
        <v>0</v>
      </c>
      <c r="K106" s="181">
        <f t="shared" si="75"/>
        <v>0</v>
      </c>
      <c r="L106" s="181">
        <f t="shared" si="75"/>
        <v>0</v>
      </c>
      <c r="M106" s="181">
        <f t="shared" si="75"/>
        <v>0</v>
      </c>
      <c r="N106" s="181">
        <f t="shared" si="75"/>
        <v>0</v>
      </c>
      <c r="O106" s="180">
        <f t="shared" si="75"/>
        <v>0</v>
      </c>
      <c r="P106" s="181">
        <f t="shared" si="75"/>
        <v>0</v>
      </c>
      <c r="Q106" s="182">
        <f t="shared" si="75"/>
        <v>0</v>
      </c>
      <c r="R106" s="182">
        <f t="shared" si="75"/>
        <v>0</v>
      </c>
      <c r="S106" s="181">
        <f t="shared" si="75"/>
        <v>0</v>
      </c>
      <c r="T106" s="181">
        <f t="shared" si="75"/>
        <v>0</v>
      </c>
      <c r="U106" s="181">
        <f t="shared" si="75"/>
        <v>0</v>
      </c>
      <c r="V106" s="181">
        <f t="shared" si="75"/>
        <v>0</v>
      </c>
      <c r="W106" s="181">
        <f t="shared" si="75"/>
        <v>0</v>
      </c>
      <c r="X106" s="181">
        <f t="shared" si="75"/>
        <v>0</v>
      </c>
    </row>
    <row r="107" spans="1:24" s="172" customFormat="1" ht="25.5" hidden="1" x14ac:dyDescent="0.2">
      <c r="A107" s="235"/>
      <c r="B107" s="177" t="s">
        <v>54</v>
      </c>
      <c r="C107" s="93" t="s">
        <v>73</v>
      </c>
      <c r="D107" s="63" t="s">
        <v>131</v>
      </c>
      <c r="E107" s="59" t="s">
        <v>131</v>
      </c>
      <c r="F107" s="59" t="s">
        <v>131</v>
      </c>
      <c r="G107" s="120">
        <v>8018</v>
      </c>
      <c r="H107" s="60" t="s">
        <v>131</v>
      </c>
      <c r="I107" s="174" t="s">
        <v>55</v>
      </c>
      <c r="J107" s="181"/>
      <c r="K107" s="181"/>
      <c r="L107" s="181"/>
      <c r="M107" s="181"/>
      <c r="N107" s="181"/>
      <c r="O107" s="180"/>
      <c r="P107" s="181"/>
      <c r="Q107" s="182"/>
      <c r="R107" s="182"/>
      <c r="S107" s="181"/>
      <c r="T107" s="181"/>
      <c r="U107" s="181"/>
      <c r="V107" s="181"/>
      <c r="W107" s="181"/>
      <c r="X107" s="181"/>
    </row>
    <row r="108" spans="1:24" s="172" customFormat="1" x14ac:dyDescent="0.2">
      <c r="A108" s="235"/>
      <c r="B108" s="173" t="s">
        <v>180</v>
      </c>
      <c r="C108" s="91" t="s">
        <v>73</v>
      </c>
      <c r="D108" s="59" t="s">
        <v>131</v>
      </c>
      <c r="E108" s="59" t="s">
        <v>131</v>
      </c>
      <c r="F108" s="59" t="s">
        <v>131</v>
      </c>
      <c r="G108" s="120">
        <v>8040</v>
      </c>
      <c r="H108" s="60" t="s">
        <v>131</v>
      </c>
      <c r="I108" s="179"/>
      <c r="J108" s="175">
        <f t="shared" ref="J108:U109" si="76">J109</f>
        <v>0</v>
      </c>
      <c r="K108" s="175">
        <f t="shared" si="76"/>
        <v>0</v>
      </c>
      <c r="L108" s="175">
        <f t="shared" si="76"/>
        <v>0</v>
      </c>
      <c r="M108" s="175">
        <f t="shared" si="76"/>
        <v>0</v>
      </c>
      <c r="N108" s="175">
        <f t="shared" si="76"/>
        <v>0</v>
      </c>
      <c r="O108" s="448">
        <f t="shared" si="76"/>
        <v>0</v>
      </c>
      <c r="P108" s="175">
        <f t="shared" si="76"/>
        <v>0</v>
      </c>
      <c r="Q108" s="176">
        <f t="shared" si="76"/>
        <v>132572</v>
      </c>
      <c r="R108" s="176">
        <f t="shared" si="76"/>
        <v>138468</v>
      </c>
      <c r="S108" s="175">
        <f t="shared" si="76"/>
        <v>132572</v>
      </c>
      <c r="T108" s="175">
        <f t="shared" si="76"/>
        <v>0</v>
      </c>
      <c r="U108" s="175">
        <f t="shared" si="76"/>
        <v>132572</v>
      </c>
      <c r="V108" s="175">
        <f>V109</f>
        <v>138468</v>
      </c>
      <c r="W108" s="175">
        <f t="shared" ref="W108:X109" si="77">W109</f>
        <v>0</v>
      </c>
      <c r="X108" s="175">
        <f t="shared" si="77"/>
        <v>138468</v>
      </c>
    </row>
    <row r="109" spans="1:24" s="172" customFormat="1" ht="25.5" x14ac:dyDescent="0.2">
      <c r="A109" s="235"/>
      <c r="B109" s="177" t="s">
        <v>52</v>
      </c>
      <c r="C109" s="93" t="s">
        <v>73</v>
      </c>
      <c r="D109" s="63" t="s">
        <v>131</v>
      </c>
      <c r="E109" s="59" t="s">
        <v>131</v>
      </c>
      <c r="F109" s="59" t="s">
        <v>131</v>
      </c>
      <c r="G109" s="120">
        <v>8040</v>
      </c>
      <c r="H109" s="60" t="s">
        <v>131</v>
      </c>
      <c r="I109" s="174" t="s">
        <v>53</v>
      </c>
      <c r="J109" s="181">
        <f>J110</f>
        <v>0</v>
      </c>
      <c r="K109" s="181">
        <f t="shared" si="76"/>
        <v>0</v>
      </c>
      <c r="L109" s="181">
        <f t="shared" si="76"/>
        <v>0</v>
      </c>
      <c r="M109" s="181">
        <f t="shared" si="76"/>
        <v>0</v>
      </c>
      <c r="N109" s="181">
        <f t="shared" si="76"/>
        <v>0</v>
      </c>
      <c r="O109" s="180">
        <f>O110</f>
        <v>0</v>
      </c>
      <c r="P109" s="181">
        <f>P110</f>
        <v>0</v>
      </c>
      <c r="Q109" s="182">
        <f t="shared" si="76"/>
        <v>132572</v>
      </c>
      <c r="R109" s="182">
        <f t="shared" si="76"/>
        <v>138468</v>
      </c>
      <c r="S109" s="181">
        <f>S110</f>
        <v>132572</v>
      </c>
      <c r="T109" s="181">
        <f t="shared" si="76"/>
        <v>0</v>
      </c>
      <c r="U109" s="181">
        <f t="shared" si="76"/>
        <v>132572</v>
      </c>
      <c r="V109" s="181">
        <f>V110</f>
        <v>138468</v>
      </c>
      <c r="W109" s="181">
        <f t="shared" si="77"/>
        <v>0</v>
      </c>
      <c r="X109" s="181">
        <f t="shared" si="77"/>
        <v>138468</v>
      </c>
    </row>
    <row r="110" spans="1:24" s="172" customFormat="1" ht="25.5" x14ac:dyDescent="0.2">
      <c r="A110" s="235"/>
      <c r="B110" s="177" t="s">
        <v>54</v>
      </c>
      <c r="C110" s="93" t="s">
        <v>73</v>
      </c>
      <c r="D110" s="63" t="s">
        <v>131</v>
      </c>
      <c r="E110" s="59" t="s">
        <v>131</v>
      </c>
      <c r="F110" s="59" t="s">
        <v>131</v>
      </c>
      <c r="G110" s="120">
        <v>8040</v>
      </c>
      <c r="H110" s="60" t="s">
        <v>131</v>
      </c>
      <c r="I110" s="174" t="s">
        <v>55</v>
      </c>
      <c r="J110" s="181">
        <v>0</v>
      </c>
      <c r="K110" s="181"/>
      <c r="L110" s="181"/>
      <c r="M110" s="181"/>
      <c r="N110" s="181"/>
      <c r="O110" s="180">
        <v>0</v>
      </c>
      <c r="P110" s="181">
        <v>0</v>
      </c>
      <c r="Q110" s="182">
        <v>132572</v>
      </c>
      <c r="R110" s="182">
        <v>138468</v>
      </c>
      <c r="S110" s="181">
        <v>132572</v>
      </c>
      <c r="T110" s="181">
        <v>0</v>
      </c>
      <c r="U110" s="181">
        <v>132572</v>
      </c>
      <c r="V110" s="181">
        <v>138468</v>
      </c>
      <c r="W110" s="181">
        <v>0</v>
      </c>
      <c r="X110" s="181">
        <v>138468</v>
      </c>
    </row>
    <row r="111" spans="1:24" s="172" customFormat="1" ht="45" customHeight="1" x14ac:dyDescent="0.2">
      <c r="A111" s="235"/>
      <c r="B111" s="177" t="s">
        <v>376</v>
      </c>
      <c r="C111" s="91" t="s">
        <v>73</v>
      </c>
      <c r="D111" s="59" t="s">
        <v>131</v>
      </c>
      <c r="E111" s="59" t="s">
        <v>131</v>
      </c>
      <c r="F111" s="59" t="s">
        <v>131</v>
      </c>
      <c r="G111" s="59" t="s">
        <v>203</v>
      </c>
      <c r="H111" s="60" t="s">
        <v>367</v>
      </c>
      <c r="I111" s="262"/>
      <c r="J111" s="181">
        <f t="shared" ref="J111:X112" si="78">J112</f>
        <v>28556585.41</v>
      </c>
      <c r="K111" s="182">
        <f t="shared" si="78"/>
        <v>28271046.510000002</v>
      </c>
      <c r="L111" s="181">
        <f t="shared" si="78"/>
        <v>28556585.41</v>
      </c>
      <c r="M111" s="180">
        <f t="shared" si="78"/>
        <v>28271046.510000002</v>
      </c>
      <c r="N111" s="181">
        <f t="shared" si="78"/>
        <v>28556585.41</v>
      </c>
      <c r="O111" s="180">
        <f t="shared" si="78"/>
        <v>0</v>
      </c>
      <c r="P111" s="181">
        <f t="shared" si="78"/>
        <v>28556585.41</v>
      </c>
      <c r="Q111" s="182">
        <f t="shared" si="78"/>
        <v>28556611.510000002</v>
      </c>
      <c r="R111" s="182">
        <f t="shared" si="78"/>
        <v>0</v>
      </c>
      <c r="S111" s="181">
        <f t="shared" si="78"/>
        <v>0</v>
      </c>
      <c r="T111" s="182">
        <f t="shared" si="78"/>
        <v>0</v>
      </c>
      <c r="U111" s="182">
        <f t="shared" si="78"/>
        <v>28556611.510000002</v>
      </c>
      <c r="V111" s="181">
        <f t="shared" si="78"/>
        <v>0</v>
      </c>
      <c r="W111" s="181">
        <f t="shared" si="78"/>
        <v>0</v>
      </c>
      <c r="X111" s="181">
        <f t="shared" si="78"/>
        <v>0</v>
      </c>
    </row>
    <row r="112" spans="1:24" s="172" customFormat="1" ht="25.5" x14ac:dyDescent="0.2">
      <c r="A112" s="235"/>
      <c r="B112" s="177" t="s">
        <v>52</v>
      </c>
      <c r="C112" s="93" t="s">
        <v>73</v>
      </c>
      <c r="D112" s="63" t="s">
        <v>131</v>
      </c>
      <c r="E112" s="59" t="s">
        <v>131</v>
      </c>
      <c r="F112" s="59" t="s">
        <v>131</v>
      </c>
      <c r="G112" s="59" t="s">
        <v>203</v>
      </c>
      <c r="H112" s="60" t="s">
        <v>367</v>
      </c>
      <c r="I112" s="320" t="s">
        <v>53</v>
      </c>
      <c r="J112" s="181">
        <f t="shared" si="78"/>
        <v>28556585.41</v>
      </c>
      <c r="K112" s="182">
        <f t="shared" si="78"/>
        <v>28271046.510000002</v>
      </c>
      <c r="L112" s="181">
        <f t="shared" si="78"/>
        <v>28556585.41</v>
      </c>
      <c r="M112" s="180">
        <f t="shared" si="78"/>
        <v>28271046.510000002</v>
      </c>
      <c r="N112" s="181">
        <f t="shared" si="78"/>
        <v>28556585.41</v>
      </c>
      <c r="O112" s="180">
        <f t="shared" si="78"/>
        <v>0</v>
      </c>
      <c r="P112" s="181">
        <f t="shared" si="78"/>
        <v>28556585.41</v>
      </c>
      <c r="Q112" s="182">
        <f t="shared" si="78"/>
        <v>28556611.510000002</v>
      </c>
      <c r="R112" s="182">
        <f t="shared" si="78"/>
        <v>0</v>
      </c>
      <c r="S112" s="181">
        <f t="shared" si="78"/>
        <v>0</v>
      </c>
      <c r="T112" s="182">
        <f t="shared" si="78"/>
        <v>0</v>
      </c>
      <c r="U112" s="182">
        <f t="shared" si="78"/>
        <v>28556611.510000002</v>
      </c>
      <c r="V112" s="181">
        <f t="shared" si="78"/>
        <v>0</v>
      </c>
      <c r="W112" s="181">
        <f t="shared" si="78"/>
        <v>0</v>
      </c>
      <c r="X112" s="181">
        <f t="shared" si="78"/>
        <v>0</v>
      </c>
    </row>
    <row r="113" spans="1:24" s="172" customFormat="1" ht="25.5" x14ac:dyDescent="0.2">
      <c r="A113" s="235"/>
      <c r="B113" s="177" t="s">
        <v>54</v>
      </c>
      <c r="C113" s="93" t="s">
        <v>73</v>
      </c>
      <c r="D113" s="63" t="s">
        <v>131</v>
      </c>
      <c r="E113" s="59" t="s">
        <v>131</v>
      </c>
      <c r="F113" s="59" t="s">
        <v>131</v>
      </c>
      <c r="G113" s="59" t="s">
        <v>203</v>
      </c>
      <c r="H113" s="60" t="s">
        <v>367</v>
      </c>
      <c r="I113" s="320" t="s">
        <v>55</v>
      </c>
      <c r="J113" s="181">
        <f>28271020.41+285565</f>
        <v>28556585.41</v>
      </c>
      <c r="K113" s="181">
        <v>28271046.510000002</v>
      </c>
      <c r="L113" s="181">
        <f>28271020.41+285565</f>
        <v>28556585.41</v>
      </c>
      <c r="M113" s="181">
        <v>28271046.510000002</v>
      </c>
      <c r="N113" s="181">
        <f>28271020.41+285565</f>
        <v>28556585.41</v>
      </c>
      <c r="O113" s="180">
        <v>0</v>
      </c>
      <c r="P113" s="181">
        <f>28271020.41+285565</f>
        <v>28556585.41</v>
      </c>
      <c r="Q113" s="182">
        <f>28271046.51+285565</f>
        <v>28556611.510000002</v>
      </c>
      <c r="R113" s="182"/>
      <c r="S113" s="181"/>
      <c r="T113" s="181">
        <v>0</v>
      </c>
      <c r="U113" s="181">
        <f>T113+Q113</f>
        <v>28556611.510000002</v>
      </c>
      <c r="V113" s="181">
        <v>0</v>
      </c>
      <c r="W113" s="181">
        <v>0</v>
      </c>
      <c r="X113" s="181">
        <v>0</v>
      </c>
    </row>
    <row r="114" spans="1:24" ht="9" customHeight="1" x14ac:dyDescent="0.2">
      <c r="B114" s="237"/>
      <c r="C114" s="94"/>
      <c r="D114" s="95"/>
      <c r="E114" s="81"/>
      <c r="F114" s="81"/>
      <c r="G114" s="238"/>
      <c r="H114" s="83"/>
      <c r="I114" s="239"/>
      <c r="J114" s="240"/>
      <c r="K114" s="240"/>
      <c r="L114" s="240"/>
      <c r="M114" s="240"/>
      <c r="N114" s="240"/>
      <c r="O114" s="455"/>
      <c r="P114" s="240"/>
      <c r="Q114" s="429"/>
      <c r="R114" s="429"/>
      <c r="S114" s="240"/>
      <c r="T114" s="240"/>
      <c r="U114" s="240"/>
      <c r="V114" s="240"/>
      <c r="W114" s="240"/>
      <c r="X114" s="240"/>
    </row>
    <row r="115" spans="1:24" ht="18.75" x14ac:dyDescent="0.2">
      <c r="A115" s="155"/>
      <c r="B115" s="391" t="s">
        <v>337</v>
      </c>
      <c r="C115" s="212" t="s">
        <v>70</v>
      </c>
      <c r="D115" s="213" t="s">
        <v>131</v>
      </c>
      <c r="E115" s="214" t="s">
        <v>131</v>
      </c>
      <c r="F115" s="214" t="s">
        <v>131</v>
      </c>
      <c r="G115" s="213" t="s">
        <v>132</v>
      </c>
      <c r="H115" s="204" t="s">
        <v>131</v>
      </c>
      <c r="I115" s="153"/>
      <c r="J115" s="216">
        <f>J116</f>
        <v>0</v>
      </c>
      <c r="K115" s="216">
        <f t="shared" ref="K115:X115" si="79">K116</f>
        <v>0</v>
      </c>
      <c r="L115" s="216">
        <f t="shared" si="79"/>
        <v>0</v>
      </c>
      <c r="M115" s="216">
        <f t="shared" si="79"/>
        <v>0</v>
      </c>
      <c r="N115" s="216">
        <f t="shared" si="79"/>
        <v>0</v>
      </c>
      <c r="O115" s="215">
        <f>O116</f>
        <v>0</v>
      </c>
      <c r="P115" s="216">
        <f>P116</f>
        <v>0</v>
      </c>
      <c r="Q115" s="217">
        <f t="shared" si="79"/>
        <v>485500</v>
      </c>
      <c r="R115" s="217">
        <f t="shared" si="79"/>
        <v>0</v>
      </c>
      <c r="S115" s="216">
        <f t="shared" si="79"/>
        <v>0</v>
      </c>
      <c r="T115" s="216">
        <f t="shared" si="79"/>
        <v>0</v>
      </c>
      <c r="U115" s="216">
        <f t="shared" si="79"/>
        <v>485500</v>
      </c>
      <c r="V115" s="216">
        <f t="shared" si="79"/>
        <v>485500</v>
      </c>
      <c r="W115" s="216">
        <f t="shared" si="79"/>
        <v>0</v>
      </c>
      <c r="X115" s="216">
        <f t="shared" si="79"/>
        <v>485500</v>
      </c>
    </row>
    <row r="116" spans="1:24" ht="18.75" x14ac:dyDescent="0.2">
      <c r="A116" s="155"/>
      <c r="B116" s="173" t="s">
        <v>11</v>
      </c>
      <c r="C116" s="91" t="s">
        <v>70</v>
      </c>
      <c r="D116" s="59" t="s">
        <v>131</v>
      </c>
      <c r="E116" s="59" t="s">
        <v>131</v>
      </c>
      <c r="F116" s="59" t="s">
        <v>131</v>
      </c>
      <c r="G116" s="59" t="s">
        <v>14</v>
      </c>
      <c r="H116" s="60" t="s">
        <v>131</v>
      </c>
      <c r="I116" s="179"/>
      <c r="J116" s="175">
        <f t="shared" ref="J116:V116" si="80">J119+J117</f>
        <v>0</v>
      </c>
      <c r="K116" s="175">
        <f t="shared" si="80"/>
        <v>0</v>
      </c>
      <c r="L116" s="175">
        <f t="shared" si="80"/>
        <v>0</v>
      </c>
      <c r="M116" s="175">
        <f t="shared" si="80"/>
        <v>0</v>
      </c>
      <c r="N116" s="175">
        <f t="shared" si="80"/>
        <v>0</v>
      </c>
      <c r="O116" s="448">
        <f t="shared" ref="O116:P116" si="81">O119+O117</f>
        <v>0</v>
      </c>
      <c r="P116" s="175">
        <f t="shared" si="81"/>
        <v>0</v>
      </c>
      <c r="Q116" s="176">
        <f t="shared" si="80"/>
        <v>485500</v>
      </c>
      <c r="R116" s="176">
        <f t="shared" si="80"/>
        <v>0</v>
      </c>
      <c r="S116" s="175">
        <f t="shared" si="80"/>
        <v>0</v>
      </c>
      <c r="T116" s="175">
        <f t="shared" ref="T116:U116" si="82">T119+T117</f>
        <v>0</v>
      </c>
      <c r="U116" s="175">
        <f t="shared" si="82"/>
        <v>485500</v>
      </c>
      <c r="V116" s="175">
        <f t="shared" si="80"/>
        <v>485500</v>
      </c>
      <c r="W116" s="175">
        <f t="shared" ref="W116:X116" si="83">W119+W117</f>
        <v>0</v>
      </c>
      <c r="X116" s="175">
        <f t="shared" si="83"/>
        <v>485500</v>
      </c>
    </row>
    <row r="117" spans="1:24" ht="51" x14ac:dyDescent="0.2">
      <c r="A117" s="155"/>
      <c r="B117" s="177" t="s">
        <v>67</v>
      </c>
      <c r="C117" s="91" t="s">
        <v>70</v>
      </c>
      <c r="D117" s="59" t="s">
        <v>131</v>
      </c>
      <c r="E117" s="59" t="s">
        <v>131</v>
      </c>
      <c r="F117" s="59" t="s">
        <v>131</v>
      </c>
      <c r="G117" s="59" t="s">
        <v>14</v>
      </c>
      <c r="H117" s="60" t="s">
        <v>131</v>
      </c>
      <c r="I117" s="179" t="s">
        <v>60</v>
      </c>
      <c r="J117" s="188">
        <f t="shared" ref="J117:X117" si="84">J118</f>
        <v>0</v>
      </c>
      <c r="K117" s="188">
        <f t="shared" si="84"/>
        <v>0</v>
      </c>
      <c r="L117" s="188">
        <f t="shared" si="84"/>
        <v>0</v>
      </c>
      <c r="M117" s="188">
        <f t="shared" si="84"/>
        <v>0</v>
      </c>
      <c r="N117" s="188">
        <f t="shared" si="84"/>
        <v>0</v>
      </c>
      <c r="O117" s="187">
        <f t="shared" si="84"/>
        <v>0</v>
      </c>
      <c r="P117" s="188">
        <f t="shared" si="84"/>
        <v>0</v>
      </c>
      <c r="Q117" s="189">
        <f t="shared" si="84"/>
        <v>130000</v>
      </c>
      <c r="R117" s="189">
        <f t="shared" si="84"/>
        <v>0</v>
      </c>
      <c r="S117" s="188">
        <f t="shared" si="84"/>
        <v>0</v>
      </c>
      <c r="T117" s="188">
        <f t="shared" si="84"/>
        <v>0</v>
      </c>
      <c r="U117" s="188">
        <f t="shared" si="84"/>
        <v>130000</v>
      </c>
      <c r="V117" s="188">
        <f t="shared" si="84"/>
        <v>130000</v>
      </c>
      <c r="W117" s="188">
        <f t="shared" si="84"/>
        <v>0</v>
      </c>
      <c r="X117" s="188">
        <f t="shared" si="84"/>
        <v>130000</v>
      </c>
    </row>
    <row r="118" spans="1:24" ht="25.5" x14ac:dyDescent="0.2">
      <c r="A118" s="155"/>
      <c r="B118" s="177" t="s">
        <v>61</v>
      </c>
      <c r="C118" s="91" t="s">
        <v>70</v>
      </c>
      <c r="D118" s="59" t="s">
        <v>131</v>
      </c>
      <c r="E118" s="59" t="s">
        <v>131</v>
      </c>
      <c r="F118" s="59" t="s">
        <v>131</v>
      </c>
      <c r="G118" s="59" t="s">
        <v>14</v>
      </c>
      <c r="H118" s="60" t="s">
        <v>131</v>
      </c>
      <c r="I118" s="179" t="s">
        <v>166</v>
      </c>
      <c r="J118" s="188">
        <v>0</v>
      </c>
      <c r="K118" s="188"/>
      <c r="L118" s="188"/>
      <c r="M118" s="188"/>
      <c r="N118" s="188"/>
      <c r="O118" s="187">
        <v>0</v>
      </c>
      <c r="P118" s="188">
        <v>0</v>
      </c>
      <c r="Q118" s="189">
        <v>130000</v>
      </c>
      <c r="R118" s="189"/>
      <c r="S118" s="188"/>
      <c r="T118" s="188">
        <v>0</v>
      </c>
      <c r="U118" s="188">
        <v>130000</v>
      </c>
      <c r="V118" s="188">
        <v>130000</v>
      </c>
      <c r="W118" s="188">
        <v>0</v>
      </c>
      <c r="X118" s="188">
        <v>130000</v>
      </c>
    </row>
    <row r="119" spans="1:24" ht="25.5" x14ac:dyDescent="0.2">
      <c r="A119" s="155"/>
      <c r="B119" s="177" t="s">
        <v>52</v>
      </c>
      <c r="C119" s="91" t="s">
        <v>70</v>
      </c>
      <c r="D119" s="59" t="s">
        <v>131</v>
      </c>
      <c r="E119" s="59" t="s">
        <v>131</v>
      </c>
      <c r="F119" s="59" t="s">
        <v>131</v>
      </c>
      <c r="G119" s="59" t="s">
        <v>14</v>
      </c>
      <c r="H119" s="60" t="s">
        <v>131</v>
      </c>
      <c r="I119" s="179" t="s">
        <v>53</v>
      </c>
      <c r="J119" s="181">
        <f t="shared" ref="J119:X119" si="85">J120</f>
        <v>0</v>
      </c>
      <c r="K119" s="181">
        <f t="shared" si="85"/>
        <v>0</v>
      </c>
      <c r="L119" s="181">
        <f t="shared" si="85"/>
        <v>0</v>
      </c>
      <c r="M119" s="181">
        <f t="shared" si="85"/>
        <v>0</v>
      </c>
      <c r="N119" s="181">
        <f t="shared" si="85"/>
        <v>0</v>
      </c>
      <c r="O119" s="180">
        <f t="shared" si="85"/>
        <v>0</v>
      </c>
      <c r="P119" s="181">
        <f t="shared" si="85"/>
        <v>0</v>
      </c>
      <c r="Q119" s="182">
        <f t="shared" si="85"/>
        <v>355500</v>
      </c>
      <c r="R119" s="182">
        <f t="shared" si="85"/>
        <v>0</v>
      </c>
      <c r="S119" s="181">
        <f t="shared" si="85"/>
        <v>0</v>
      </c>
      <c r="T119" s="181">
        <f t="shared" si="85"/>
        <v>0</v>
      </c>
      <c r="U119" s="181">
        <f t="shared" si="85"/>
        <v>355500</v>
      </c>
      <c r="V119" s="181">
        <f t="shared" si="85"/>
        <v>355500</v>
      </c>
      <c r="W119" s="181">
        <f t="shared" si="85"/>
        <v>0</v>
      </c>
      <c r="X119" s="181">
        <f t="shared" si="85"/>
        <v>355500</v>
      </c>
    </row>
    <row r="120" spans="1:24" ht="25.5" x14ac:dyDescent="0.2">
      <c r="A120" s="155"/>
      <c r="B120" s="177" t="s">
        <v>54</v>
      </c>
      <c r="C120" s="91" t="s">
        <v>70</v>
      </c>
      <c r="D120" s="59" t="s">
        <v>131</v>
      </c>
      <c r="E120" s="59" t="s">
        <v>131</v>
      </c>
      <c r="F120" s="59" t="s">
        <v>131</v>
      </c>
      <c r="G120" s="59" t="s">
        <v>14</v>
      </c>
      <c r="H120" s="60" t="s">
        <v>131</v>
      </c>
      <c r="I120" s="179" t="s">
        <v>55</v>
      </c>
      <c r="J120" s="181">
        <v>0</v>
      </c>
      <c r="K120" s="181"/>
      <c r="L120" s="181"/>
      <c r="M120" s="181"/>
      <c r="N120" s="181"/>
      <c r="O120" s="180">
        <v>0</v>
      </c>
      <c r="P120" s="181">
        <v>0</v>
      </c>
      <c r="Q120" s="182">
        <v>355500</v>
      </c>
      <c r="R120" s="182"/>
      <c r="S120" s="181"/>
      <c r="T120" s="181">
        <v>0</v>
      </c>
      <c r="U120" s="181">
        <v>355500</v>
      </c>
      <c r="V120" s="181">
        <v>355500</v>
      </c>
      <c r="W120" s="181">
        <v>0</v>
      </c>
      <c r="X120" s="181">
        <v>355500</v>
      </c>
    </row>
    <row r="121" spans="1:24" ht="9.75" customHeight="1" x14ac:dyDescent="0.2">
      <c r="A121" s="155"/>
      <c r="B121" s="237"/>
      <c r="C121" s="110"/>
      <c r="D121" s="81"/>
      <c r="E121" s="81"/>
      <c r="F121" s="81"/>
      <c r="G121" s="242"/>
      <c r="H121" s="83"/>
      <c r="I121" s="199"/>
      <c r="J121" s="224"/>
      <c r="K121" s="224"/>
      <c r="L121" s="224"/>
      <c r="M121" s="224"/>
      <c r="N121" s="224"/>
      <c r="O121" s="452"/>
      <c r="P121" s="224"/>
      <c r="Q121" s="225"/>
      <c r="R121" s="225"/>
      <c r="S121" s="224"/>
      <c r="T121" s="224"/>
      <c r="U121" s="224"/>
      <c r="V121" s="224"/>
      <c r="W121" s="224"/>
      <c r="X121" s="224"/>
    </row>
    <row r="122" spans="1:24" ht="47.25" x14ac:dyDescent="0.2">
      <c r="A122" s="155"/>
      <c r="B122" s="211" t="s">
        <v>353</v>
      </c>
      <c r="C122" s="212" t="s">
        <v>74</v>
      </c>
      <c r="D122" s="213" t="s">
        <v>131</v>
      </c>
      <c r="E122" s="214" t="s">
        <v>131</v>
      </c>
      <c r="F122" s="214" t="s">
        <v>131</v>
      </c>
      <c r="G122" s="213" t="s">
        <v>132</v>
      </c>
      <c r="H122" s="204" t="s">
        <v>131</v>
      </c>
      <c r="I122" s="444"/>
      <c r="J122" s="216">
        <f>J130+J123</f>
        <v>0</v>
      </c>
      <c r="K122" s="216">
        <f t="shared" ref="K122:R122" si="86">K130+K123</f>
        <v>10000</v>
      </c>
      <c r="L122" s="217">
        <f t="shared" si="86"/>
        <v>10000</v>
      </c>
      <c r="M122" s="217">
        <f t="shared" si="86"/>
        <v>0</v>
      </c>
      <c r="N122" s="216">
        <f>N130+N123</f>
        <v>0</v>
      </c>
      <c r="O122" s="215">
        <f>O130+O123</f>
        <v>0</v>
      </c>
      <c r="P122" s="216">
        <f>P130+P123</f>
        <v>0</v>
      </c>
      <c r="Q122" s="217">
        <f>Q130+Q123</f>
        <v>610000</v>
      </c>
      <c r="R122" s="217">
        <f t="shared" si="86"/>
        <v>10000</v>
      </c>
      <c r="S122" s="217">
        <f>S130+S123</f>
        <v>0</v>
      </c>
      <c r="T122" s="216">
        <f>T130+T123</f>
        <v>0</v>
      </c>
      <c r="U122" s="216">
        <f>U130+U123</f>
        <v>610000</v>
      </c>
      <c r="V122" s="217">
        <f>V130+V123</f>
        <v>610000</v>
      </c>
      <c r="W122" s="217">
        <f t="shared" ref="W122:X122" si="87">W130+W123</f>
        <v>0</v>
      </c>
      <c r="X122" s="217">
        <f t="shared" si="87"/>
        <v>610000</v>
      </c>
    </row>
    <row r="123" spans="1:24" ht="36" customHeight="1" x14ac:dyDescent="0.2">
      <c r="A123" s="155"/>
      <c r="B123" s="218" t="s">
        <v>354</v>
      </c>
      <c r="C123" s="244" t="s">
        <v>74</v>
      </c>
      <c r="D123" s="57" t="s">
        <v>133</v>
      </c>
      <c r="E123" s="194" t="s">
        <v>131</v>
      </c>
      <c r="F123" s="194" t="s">
        <v>131</v>
      </c>
      <c r="G123" s="57" t="s">
        <v>132</v>
      </c>
      <c r="H123" s="192" t="s">
        <v>131</v>
      </c>
      <c r="I123" s="245"/>
      <c r="J123" s="163">
        <f t="shared" ref="J123:X123" si="88">J124</f>
        <v>0</v>
      </c>
      <c r="K123" s="163">
        <f t="shared" si="88"/>
        <v>10000</v>
      </c>
      <c r="L123" s="169">
        <f t="shared" si="88"/>
        <v>10000</v>
      </c>
      <c r="M123" s="169">
        <f t="shared" si="88"/>
        <v>0</v>
      </c>
      <c r="N123" s="163">
        <f t="shared" si="88"/>
        <v>0</v>
      </c>
      <c r="O123" s="162">
        <f t="shared" si="88"/>
        <v>0</v>
      </c>
      <c r="P123" s="163">
        <f t="shared" si="88"/>
        <v>0</v>
      </c>
      <c r="Q123" s="169">
        <f t="shared" si="88"/>
        <v>10000</v>
      </c>
      <c r="R123" s="169">
        <f t="shared" si="88"/>
        <v>10000</v>
      </c>
      <c r="S123" s="169">
        <f t="shared" si="88"/>
        <v>0</v>
      </c>
      <c r="T123" s="163">
        <f t="shared" si="88"/>
        <v>0</v>
      </c>
      <c r="U123" s="163">
        <f t="shared" si="88"/>
        <v>10000</v>
      </c>
      <c r="V123" s="169">
        <f t="shared" si="88"/>
        <v>10000</v>
      </c>
      <c r="W123" s="169">
        <f t="shared" si="88"/>
        <v>0</v>
      </c>
      <c r="X123" s="169">
        <f t="shared" si="88"/>
        <v>10000</v>
      </c>
    </row>
    <row r="124" spans="1:24" ht="18.75" x14ac:dyDescent="0.2">
      <c r="A124" s="155"/>
      <c r="B124" s="218" t="s">
        <v>206</v>
      </c>
      <c r="C124" s="70" t="s">
        <v>74</v>
      </c>
      <c r="D124" s="72" t="s">
        <v>133</v>
      </c>
      <c r="E124" s="59" t="s">
        <v>131</v>
      </c>
      <c r="F124" s="59" t="s">
        <v>131</v>
      </c>
      <c r="G124" s="72" t="s">
        <v>207</v>
      </c>
      <c r="H124" s="60" t="s">
        <v>131</v>
      </c>
      <c r="I124" s="246"/>
      <c r="J124" s="175">
        <f>J125+J127</f>
        <v>0</v>
      </c>
      <c r="K124" s="175">
        <f t="shared" ref="K124:R124" si="89">K125+K127</f>
        <v>10000</v>
      </c>
      <c r="L124" s="176">
        <f t="shared" si="89"/>
        <v>10000</v>
      </c>
      <c r="M124" s="176">
        <f t="shared" si="89"/>
        <v>0</v>
      </c>
      <c r="N124" s="175">
        <f>N125+N127</f>
        <v>0</v>
      </c>
      <c r="O124" s="448">
        <f>O125+O127</f>
        <v>0</v>
      </c>
      <c r="P124" s="175">
        <f>P125+P127</f>
        <v>0</v>
      </c>
      <c r="Q124" s="176">
        <f>Q125+Q127</f>
        <v>10000</v>
      </c>
      <c r="R124" s="176">
        <f t="shared" si="89"/>
        <v>10000</v>
      </c>
      <c r="S124" s="176">
        <f>S125+S127</f>
        <v>0</v>
      </c>
      <c r="T124" s="175">
        <f>T125+T127</f>
        <v>0</v>
      </c>
      <c r="U124" s="175">
        <f>U125+U127</f>
        <v>10000</v>
      </c>
      <c r="V124" s="176">
        <f>V125+V127</f>
        <v>10000</v>
      </c>
      <c r="W124" s="176">
        <f t="shared" ref="W124:X124" si="90">W125+W127</f>
        <v>0</v>
      </c>
      <c r="X124" s="176">
        <f t="shared" si="90"/>
        <v>10000</v>
      </c>
    </row>
    <row r="125" spans="1:24" ht="25.5" hidden="1" x14ac:dyDescent="0.2">
      <c r="A125" s="155"/>
      <c r="B125" s="218" t="s">
        <v>52</v>
      </c>
      <c r="C125" s="70" t="s">
        <v>74</v>
      </c>
      <c r="D125" s="72" t="s">
        <v>133</v>
      </c>
      <c r="E125" s="59" t="s">
        <v>131</v>
      </c>
      <c r="F125" s="59" t="s">
        <v>131</v>
      </c>
      <c r="G125" s="72" t="s">
        <v>207</v>
      </c>
      <c r="H125" s="60" t="s">
        <v>131</v>
      </c>
      <c r="I125" s="246" t="s">
        <v>53</v>
      </c>
      <c r="J125" s="175">
        <f t="shared" ref="J125:X125" si="91">J126</f>
        <v>0</v>
      </c>
      <c r="K125" s="175">
        <f t="shared" si="91"/>
        <v>0</v>
      </c>
      <c r="L125" s="176">
        <f t="shared" si="91"/>
        <v>0</v>
      </c>
      <c r="M125" s="176">
        <f t="shared" si="91"/>
        <v>0</v>
      </c>
      <c r="N125" s="175">
        <f t="shared" si="91"/>
        <v>0</v>
      </c>
      <c r="O125" s="448">
        <f t="shared" si="91"/>
        <v>0</v>
      </c>
      <c r="P125" s="175">
        <f t="shared" si="91"/>
        <v>0</v>
      </c>
      <c r="Q125" s="176">
        <f t="shared" si="91"/>
        <v>0</v>
      </c>
      <c r="R125" s="176">
        <f t="shared" si="91"/>
        <v>0</v>
      </c>
      <c r="S125" s="176">
        <f t="shared" si="91"/>
        <v>0</v>
      </c>
      <c r="T125" s="175">
        <f t="shared" si="91"/>
        <v>0</v>
      </c>
      <c r="U125" s="175">
        <f t="shared" si="91"/>
        <v>0</v>
      </c>
      <c r="V125" s="176">
        <f t="shared" si="91"/>
        <v>0</v>
      </c>
      <c r="W125" s="176">
        <f t="shared" si="91"/>
        <v>0</v>
      </c>
      <c r="X125" s="176">
        <f t="shared" si="91"/>
        <v>0</v>
      </c>
    </row>
    <row r="126" spans="1:24" ht="25.5" hidden="1" x14ac:dyDescent="0.2">
      <c r="A126" s="155"/>
      <c r="B126" s="218" t="s">
        <v>54</v>
      </c>
      <c r="C126" s="70" t="s">
        <v>74</v>
      </c>
      <c r="D126" s="72" t="s">
        <v>133</v>
      </c>
      <c r="E126" s="59" t="s">
        <v>131</v>
      </c>
      <c r="F126" s="59" t="s">
        <v>131</v>
      </c>
      <c r="G126" s="72" t="s">
        <v>207</v>
      </c>
      <c r="H126" s="60" t="s">
        <v>131</v>
      </c>
      <c r="I126" s="246" t="s">
        <v>55</v>
      </c>
      <c r="J126" s="175"/>
      <c r="K126" s="175"/>
      <c r="L126" s="176"/>
      <c r="M126" s="176"/>
      <c r="N126" s="175"/>
      <c r="O126" s="448"/>
      <c r="P126" s="175"/>
      <c r="Q126" s="176"/>
      <c r="R126" s="176"/>
      <c r="S126" s="176"/>
      <c r="T126" s="175"/>
      <c r="U126" s="175"/>
      <c r="V126" s="176"/>
      <c r="W126" s="176"/>
      <c r="X126" s="176"/>
    </row>
    <row r="127" spans="1:24" ht="13.5" customHeight="1" x14ac:dyDescent="0.2">
      <c r="A127" s="155"/>
      <c r="B127" s="241" t="s">
        <v>149</v>
      </c>
      <c r="C127" s="70" t="s">
        <v>74</v>
      </c>
      <c r="D127" s="72" t="s">
        <v>133</v>
      </c>
      <c r="E127" s="59" t="s">
        <v>131</v>
      </c>
      <c r="F127" s="59" t="s">
        <v>131</v>
      </c>
      <c r="G127" s="72" t="s">
        <v>207</v>
      </c>
      <c r="H127" s="60" t="s">
        <v>131</v>
      </c>
      <c r="I127" s="246" t="s">
        <v>57</v>
      </c>
      <c r="J127" s="175">
        <f t="shared" ref="J127:X127" si="92">J128</f>
        <v>0</v>
      </c>
      <c r="K127" s="175">
        <f t="shared" si="92"/>
        <v>10000</v>
      </c>
      <c r="L127" s="176">
        <f t="shared" si="92"/>
        <v>10000</v>
      </c>
      <c r="M127" s="176">
        <f t="shared" si="92"/>
        <v>0</v>
      </c>
      <c r="N127" s="175">
        <f t="shared" si="92"/>
        <v>0</v>
      </c>
      <c r="O127" s="448">
        <f t="shared" si="92"/>
        <v>0</v>
      </c>
      <c r="P127" s="175">
        <f t="shared" si="92"/>
        <v>0</v>
      </c>
      <c r="Q127" s="176">
        <f t="shared" si="92"/>
        <v>10000</v>
      </c>
      <c r="R127" s="176">
        <f t="shared" si="92"/>
        <v>10000</v>
      </c>
      <c r="S127" s="176">
        <f t="shared" si="92"/>
        <v>0</v>
      </c>
      <c r="T127" s="175">
        <f t="shared" si="92"/>
        <v>0</v>
      </c>
      <c r="U127" s="175">
        <f t="shared" si="92"/>
        <v>10000</v>
      </c>
      <c r="V127" s="176">
        <f t="shared" si="92"/>
        <v>10000</v>
      </c>
      <c r="W127" s="176">
        <f t="shared" si="92"/>
        <v>0</v>
      </c>
      <c r="X127" s="176">
        <f t="shared" si="92"/>
        <v>10000</v>
      </c>
    </row>
    <row r="128" spans="1:24" ht="18.75" x14ac:dyDescent="0.2">
      <c r="A128" s="155"/>
      <c r="B128" s="177" t="s">
        <v>150</v>
      </c>
      <c r="C128" s="70" t="s">
        <v>74</v>
      </c>
      <c r="D128" s="72" t="s">
        <v>133</v>
      </c>
      <c r="E128" s="59" t="s">
        <v>131</v>
      </c>
      <c r="F128" s="59" t="s">
        <v>131</v>
      </c>
      <c r="G128" s="72" t="s">
        <v>207</v>
      </c>
      <c r="H128" s="60" t="s">
        <v>131</v>
      </c>
      <c r="I128" s="246" t="s">
        <v>148</v>
      </c>
      <c r="J128" s="175">
        <v>0</v>
      </c>
      <c r="K128" s="175">
        <v>10000</v>
      </c>
      <c r="L128" s="176">
        <v>10000</v>
      </c>
      <c r="M128" s="176">
        <v>0</v>
      </c>
      <c r="N128" s="175">
        <v>0</v>
      </c>
      <c r="O128" s="448">
        <v>0</v>
      </c>
      <c r="P128" s="175">
        <v>0</v>
      </c>
      <c r="Q128" s="176">
        <v>10000</v>
      </c>
      <c r="R128" s="176">
        <v>10000</v>
      </c>
      <c r="S128" s="176">
        <v>0</v>
      </c>
      <c r="T128" s="175">
        <v>0</v>
      </c>
      <c r="U128" s="175">
        <v>10000</v>
      </c>
      <c r="V128" s="176">
        <v>10000</v>
      </c>
      <c r="W128" s="176">
        <v>0</v>
      </c>
      <c r="X128" s="176">
        <v>10000</v>
      </c>
    </row>
    <row r="129" spans="1:24" ht="6.75" customHeight="1" x14ac:dyDescent="0.2">
      <c r="A129" s="155"/>
      <c r="B129" s="211"/>
      <c r="C129" s="165"/>
      <c r="D129" s="166"/>
      <c r="E129" s="65"/>
      <c r="F129" s="65"/>
      <c r="G129" s="166"/>
      <c r="H129" s="60"/>
      <c r="I129" s="247"/>
      <c r="J129" s="163"/>
      <c r="K129" s="163"/>
      <c r="L129" s="169"/>
      <c r="M129" s="169"/>
      <c r="N129" s="163"/>
      <c r="O129" s="162"/>
      <c r="P129" s="163"/>
      <c r="Q129" s="169"/>
      <c r="R129" s="169"/>
      <c r="S129" s="169"/>
      <c r="T129" s="163"/>
      <c r="U129" s="163"/>
      <c r="V129" s="169"/>
      <c r="W129" s="169"/>
      <c r="X129" s="169"/>
    </row>
    <row r="130" spans="1:24" s="172" customFormat="1" ht="38.25" x14ac:dyDescent="0.2">
      <c r="A130" s="170"/>
      <c r="B130" s="218" t="s">
        <v>355</v>
      </c>
      <c r="C130" s="248" t="s">
        <v>74</v>
      </c>
      <c r="D130" s="249" t="s">
        <v>129</v>
      </c>
      <c r="E130" s="191" t="s">
        <v>131</v>
      </c>
      <c r="F130" s="191" t="s">
        <v>131</v>
      </c>
      <c r="G130" s="249" t="s">
        <v>132</v>
      </c>
      <c r="H130" s="192" t="s">
        <v>131</v>
      </c>
      <c r="I130" s="245"/>
      <c r="J130" s="250">
        <f>J131</f>
        <v>0</v>
      </c>
      <c r="K130" s="250">
        <f t="shared" ref="K130:X132" si="93">K131</f>
        <v>0</v>
      </c>
      <c r="L130" s="250">
        <f t="shared" si="93"/>
        <v>0</v>
      </c>
      <c r="M130" s="250">
        <f t="shared" si="93"/>
        <v>0</v>
      </c>
      <c r="N130" s="250">
        <f t="shared" si="93"/>
        <v>0</v>
      </c>
      <c r="O130" s="456">
        <f>O131</f>
        <v>0</v>
      </c>
      <c r="P130" s="250">
        <f>P131</f>
        <v>0</v>
      </c>
      <c r="Q130" s="430">
        <f t="shared" si="93"/>
        <v>600000</v>
      </c>
      <c r="R130" s="430">
        <f t="shared" si="93"/>
        <v>0</v>
      </c>
      <c r="S130" s="250">
        <f t="shared" si="93"/>
        <v>0</v>
      </c>
      <c r="T130" s="250">
        <f t="shared" si="93"/>
        <v>0</v>
      </c>
      <c r="U130" s="250">
        <f t="shared" si="93"/>
        <v>600000</v>
      </c>
      <c r="V130" s="250">
        <f t="shared" si="93"/>
        <v>600000</v>
      </c>
      <c r="W130" s="250">
        <f t="shared" si="93"/>
        <v>0</v>
      </c>
      <c r="X130" s="250">
        <f t="shared" si="93"/>
        <v>600000</v>
      </c>
    </row>
    <row r="131" spans="1:24" s="172" customFormat="1" ht="18.75" x14ac:dyDescent="0.2">
      <c r="A131" s="170"/>
      <c r="B131" s="177" t="s">
        <v>221</v>
      </c>
      <c r="C131" s="70" t="s">
        <v>74</v>
      </c>
      <c r="D131" s="72" t="s">
        <v>129</v>
      </c>
      <c r="E131" s="59" t="s">
        <v>131</v>
      </c>
      <c r="F131" s="59" t="s">
        <v>131</v>
      </c>
      <c r="G131" s="72" t="s">
        <v>14</v>
      </c>
      <c r="H131" s="60" t="s">
        <v>131</v>
      </c>
      <c r="I131" s="246"/>
      <c r="J131" s="185">
        <f t="shared" ref="J131:U132" si="94">J132</f>
        <v>0</v>
      </c>
      <c r="K131" s="185">
        <f t="shared" si="94"/>
        <v>0</v>
      </c>
      <c r="L131" s="186">
        <f t="shared" si="94"/>
        <v>0</v>
      </c>
      <c r="M131" s="186">
        <f t="shared" si="94"/>
        <v>0</v>
      </c>
      <c r="N131" s="185">
        <f t="shared" si="94"/>
        <v>0</v>
      </c>
      <c r="O131" s="449">
        <f t="shared" si="94"/>
        <v>0</v>
      </c>
      <c r="P131" s="185">
        <f t="shared" si="94"/>
        <v>0</v>
      </c>
      <c r="Q131" s="186">
        <f t="shared" si="94"/>
        <v>600000</v>
      </c>
      <c r="R131" s="186">
        <f t="shared" si="94"/>
        <v>0</v>
      </c>
      <c r="S131" s="186">
        <f t="shared" si="94"/>
        <v>0</v>
      </c>
      <c r="T131" s="185">
        <f t="shared" si="94"/>
        <v>0</v>
      </c>
      <c r="U131" s="185">
        <f t="shared" si="94"/>
        <v>600000</v>
      </c>
      <c r="V131" s="186">
        <f>V132</f>
        <v>600000</v>
      </c>
      <c r="W131" s="186">
        <f t="shared" si="93"/>
        <v>0</v>
      </c>
      <c r="X131" s="186">
        <f t="shared" si="93"/>
        <v>600000</v>
      </c>
    </row>
    <row r="132" spans="1:24" s="172" customFormat="1" ht="25.5" x14ac:dyDescent="0.2">
      <c r="A132" s="170"/>
      <c r="B132" s="177" t="s">
        <v>21</v>
      </c>
      <c r="C132" s="70" t="s">
        <v>74</v>
      </c>
      <c r="D132" s="72" t="s">
        <v>129</v>
      </c>
      <c r="E132" s="59" t="s">
        <v>131</v>
      </c>
      <c r="F132" s="59" t="s">
        <v>131</v>
      </c>
      <c r="G132" s="72" t="s">
        <v>14</v>
      </c>
      <c r="H132" s="60" t="s">
        <v>131</v>
      </c>
      <c r="I132" s="246" t="s">
        <v>144</v>
      </c>
      <c r="J132" s="185">
        <f t="shared" si="94"/>
        <v>0</v>
      </c>
      <c r="K132" s="185">
        <f t="shared" si="94"/>
        <v>0</v>
      </c>
      <c r="L132" s="186">
        <f t="shared" si="94"/>
        <v>0</v>
      </c>
      <c r="M132" s="186">
        <f t="shared" si="94"/>
        <v>0</v>
      </c>
      <c r="N132" s="185">
        <f t="shared" si="94"/>
        <v>0</v>
      </c>
      <c r="O132" s="449">
        <f t="shared" si="94"/>
        <v>0</v>
      </c>
      <c r="P132" s="185">
        <f t="shared" si="94"/>
        <v>0</v>
      </c>
      <c r="Q132" s="186">
        <f t="shared" si="94"/>
        <v>600000</v>
      </c>
      <c r="R132" s="186">
        <f t="shared" si="94"/>
        <v>0</v>
      </c>
      <c r="S132" s="186">
        <f>S133</f>
        <v>0</v>
      </c>
      <c r="T132" s="185">
        <f t="shared" si="94"/>
        <v>0</v>
      </c>
      <c r="U132" s="185">
        <f t="shared" si="94"/>
        <v>600000</v>
      </c>
      <c r="V132" s="186">
        <f>V133</f>
        <v>600000</v>
      </c>
      <c r="W132" s="186">
        <f t="shared" si="93"/>
        <v>0</v>
      </c>
      <c r="X132" s="186">
        <f t="shared" si="93"/>
        <v>600000</v>
      </c>
    </row>
    <row r="133" spans="1:24" s="172" customFormat="1" ht="18.75" x14ac:dyDescent="0.2">
      <c r="A133" s="170"/>
      <c r="B133" s="177" t="s">
        <v>22</v>
      </c>
      <c r="C133" s="70" t="s">
        <v>74</v>
      </c>
      <c r="D133" s="72" t="s">
        <v>129</v>
      </c>
      <c r="E133" s="59" t="s">
        <v>131</v>
      </c>
      <c r="F133" s="59" t="s">
        <v>131</v>
      </c>
      <c r="G133" s="72" t="s">
        <v>14</v>
      </c>
      <c r="H133" s="60" t="s">
        <v>131</v>
      </c>
      <c r="I133" s="246" t="s">
        <v>23</v>
      </c>
      <c r="J133" s="185">
        <v>0</v>
      </c>
      <c r="K133" s="185"/>
      <c r="L133" s="186"/>
      <c r="M133" s="186"/>
      <c r="N133" s="185"/>
      <c r="O133" s="449">
        <v>0</v>
      </c>
      <c r="P133" s="185">
        <v>0</v>
      </c>
      <c r="Q133" s="186">
        <v>600000</v>
      </c>
      <c r="R133" s="186"/>
      <c r="S133" s="186"/>
      <c r="T133" s="185">
        <v>0</v>
      </c>
      <c r="U133" s="185">
        <v>600000</v>
      </c>
      <c r="V133" s="186">
        <v>600000</v>
      </c>
      <c r="W133" s="186">
        <v>0</v>
      </c>
      <c r="X133" s="186">
        <v>600000</v>
      </c>
    </row>
    <row r="134" spans="1:24" s="172" customFormat="1" ht="12" customHeight="1" x14ac:dyDescent="0.2">
      <c r="A134" s="170"/>
      <c r="B134" s="237"/>
      <c r="C134" s="77"/>
      <c r="D134" s="79"/>
      <c r="E134" s="81"/>
      <c r="F134" s="81"/>
      <c r="G134" s="79"/>
      <c r="H134" s="83"/>
      <c r="I134" s="198"/>
      <c r="J134" s="185"/>
      <c r="K134" s="185"/>
      <c r="L134" s="186"/>
      <c r="M134" s="186"/>
      <c r="N134" s="185"/>
      <c r="O134" s="449"/>
      <c r="P134" s="185"/>
      <c r="Q134" s="186"/>
      <c r="R134" s="186"/>
      <c r="S134" s="186"/>
      <c r="T134" s="185"/>
      <c r="U134" s="185"/>
      <c r="V134" s="201"/>
      <c r="W134" s="201"/>
      <c r="X134" s="201"/>
    </row>
    <row r="135" spans="1:24" ht="13.5" customHeight="1" x14ac:dyDescent="0.2">
      <c r="A135" s="155"/>
      <c r="B135" s="218"/>
      <c r="C135" s="252"/>
      <c r="D135" s="253"/>
      <c r="E135" s="253"/>
      <c r="F135" s="253"/>
      <c r="G135" s="253"/>
      <c r="H135" s="246"/>
      <c r="I135" s="220"/>
      <c r="J135" s="232"/>
      <c r="K135" s="232"/>
      <c r="L135" s="233"/>
      <c r="M135" s="233"/>
      <c r="N135" s="232"/>
      <c r="O135" s="453"/>
      <c r="P135" s="232"/>
      <c r="Q135" s="233"/>
      <c r="R135" s="233"/>
      <c r="S135" s="233"/>
      <c r="T135" s="232"/>
      <c r="U135" s="232"/>
      <c r="V135" s="233"/>
      <c r="W135" s="233"/>
      <c r="X135" s="233"/>
    </row>
    <row r="136" spans="1:24" s="172" customFormat="1" ht="31.5" x14ac:dyDescent="0.2">
      <c r="A136" s="254"/>
      <c r="B136" s="164" t="s">
        <v>338</v>
      </c>
      <c r="C136" s="255" t="s">
        <v>75</v>
      </c>
      <c r="D136" s="191" t="s">
        <v>131</v>
      </c>
      <c r="E136" s="191" t="s">
        <v>131</v>
      </c>
      <c r="F136" s="191" t="s">
        <v>131</v>
      </c>
      <c r="G136" s="191" t="s">
        <v>132</v>
      </c>
      <c r="H136" s="192" t="s">
        <v>131</v>
      </c>
      <c r="I136" s="256"/>
      <c r="J136" s="163">
        <f t="shared" ref="J136:U138" si="95">J137</f>
        <v>0</v>
      </c>
      <c r="K136" s="163">
        <f t="shared" ref="K136:X138" si="96">K137</f>
        <v>1700000</v>
      </c>
      <c r="L136" s="169">
        <f t="shared" si="96"/>
        <v>1700000</v>
      </c>
      <c r="M136" s="169">
        <f t="shared" si="96"/>
        <v>0</v>
      </c>
      <c r="N136" s="163">
        <f t="shared" si="96"/>
        <v>0</v>
      </c>
      <c r="O136" s="162">
        <f t="shared" si="95"/>
        <v>0</v>
      </c>
      <c r="P136" s="163">
        <f t="shared" si="95"/>
        <v>0</v>
      </c>
      <c r="Q136" s="169">
        <f t="shared" si="96"/>
        <v>593000</v>
      </c>
      <c r="R136" s="169">
        <f t="shared" si="96"/>
        <v>593000</v>
      </c>
      <c r="S136" s="169">
        <f t="shared" si="96"/>
        <v>593000</v>
      </c>
      <c r="T136" s="163">
        <f t="shared" si="96"/>
        <v>0</v>
      </c>
      <c r="U136" s="163">
        <f t="shared" si="96"/>
        <v>593000</v>
      </c>
      <c r="V136" s="169">
        <f t="shared" si="96"/>
        <v>593000</v>
      </c>
      <c r="W136" s="169">
        <f t="shared" si="96"/>
        <v>0</v>
      </c>
      <c r="X136" s="169">
        <f t="shared" si="96"/>
        <v>593000</v>
      </c>
    </row>
    <row r="137" spans="1:24" ht="89.25" x14ac:dyDescent="0.2">
      <c r="A137" s="257"/>
      <c r="B137" s="173" t="s">
        <v>289</v>
      </c>
      <c r="C137" s="91" t="s">
        <v>75</v>
      </c>
      <c r="D137" s="59" t="s">
        <v>131</v>
      </c>
      <c r="E137" s="59" t="s">
        <v>131</v>
      </c>
      <c r="F137" s="59" t="s">
        <v>131</v>
      </c>
      <c r="G137" s="59" t="s">
        <v>192</v>
      </c>
      <c r="H137" s="60" t="s">
        <v>133</v>
      </c>
      <c r="I137" s="179"/>
      <c r="J137" s="175">
        <f t="shared" si="95"/>
        <v>0</v>
      </c>
      <c r="K137" s="175">
        <f t="shared" si="96"/>
        <v>1700000</v>
      </c>
      <c r="L137" s="176">
        <f t="shared" si="96"/>
        <v>1700000</v>
      </c>
      <c r="M137" s="176">
        <f t="shared" si="96"/>
        <v>0</v>
      </c>
      <c r="N137" s="175">
        <f t="shared" si="96"/>
        <v>0</v>
      </c>
      <c r="O137" s="448">
        <f t="shared" si="95"/>
        <v>0</v>
      </c>
      <c r="P137" s="175">
        <f t="shared" si="95"/>
        <v>0</v>
      </c>
      <c r="Q137" s="176">
        <f t="shared" si="96"/>
        <v>593000</v>
      </c>
      <c r="R137" s="176">
        <f t="shared" si="96"/>
        <v>593000</v>
      </c>
      <c r="S137" s="176">
        <f t="shared" si="96"/>
        <v>593000</v>
      </c>
      <c r="T137" s="175">
        <f t="shared" si="96"/>
        <v>0</v>
      </c>
      <c r="U137" s="175">
        <f t="shared" si="96"/>
        <v>593000</v>
      </c>
      <c r="V137" s="176">
        <f t="shared" si="96"/>
        <v>593000</v>
      </c>
      <c r="W137" s="176">
        <f t="shared" si="96"/>
        <v>0</v>
      </c>
      <c r="X137" s="176">
        <f t="shared" si="96"/>
        <v>593000</v>
      </c>
    </row>
    <row r="138" spans="1:24" x14ac:dyDescent="0.2">
      <c r="A138" s="257"/>
      <c r="B138" s="177" t="s">
        <v>56</v>
      </c>
      <c r="C138" s="91" t="s">
        <v>75</v>
      </c>
      <c r="D138" s="59" t="s">
        <v>131</v>
      </c>
      <c r="E138" s="59" t="s">
        <v>131</v>
      </c>
      <c r="F138" s="59" t="s">
        <v>131</v>
      </c>
      <c r="G138" s="59" t="s">
        <v>192</v>
      </c>
      <c r="H138" s="60" t="s">
        <v>133</v>
      </c>
      <c r="I138" s="179" t="s">
        <v>57</v>
      </c>
      <c r="J138" s="181">
        <f t="shared" si="95"/>
        <v>0</v>
      </c>
      <c r="K138" s="181">
        <f t="shared" si="95"/>
        <v>1700000</v>
      </c>
      <c r="L138" s="181">
        <f t="shared" si="95"/>
        <v>1700000</v>
      </c>
      <c r="M138" s="181">
        <f t="shared" si="95"/>
        <v>0</v>
      </c>
      <c r="N138" s="181">
        <f t="shared" si="95"/>
        <v>0</v>
      </c>
      <c r="O138" s="180">
        <f t="shared" si="95"/>
        <v>0</v>
      </c>
      <c r="P138" s="181">
        <f t="shared" si="95"/>
        <v>0</v>
      </c>
      <c r="Q138" s="182">
        <f t="shared" si="95"/>
        <v>593000</v>
      </c>
      <c r="R138" s="182">
        <f t="shared" si="95"/>
        <v>593000</v>
      </c>
      <c r="S138" s="181">
        <f t="shared" si="95"/>
        <v>593000</v>
      </c>
      <c r="T138" s="181">
        <f t="shared" si="95"/>
        <v>0</v>
      </c>
      <c r="U138" s="181">
        <f t="shared" si="95"/>
        <v>593000</v>
      </c>
      <c r="V138" s="181">
        <f t="shared" si="96"/>
        <v>593000</v>
      </c>
      <c r="W138" s="181">
        <f t="shared" si="96"/>
        <v>0</v>
      </c>
      <c r="X138" s="181">
        <f t="shared" si="96"/>
        <v>593000</v>
      </c>
    </row>
    <row r="139" spans="1:24" ht="25.5" x14ac:dyDescent="0.2">
      <c r="A139" s="257"/>
      <c r="B139" s="177" t="s">
        <v>58</v>
      </c>
      <c r="C139" s="91" t="s">
        <v>75</v>
      </c>
      <c r="D139" s="59" t="s">
        <v>131</v>
      </c>
      <c r="E139" s="59" t="s">
        <v>131</v>
      </c>
      <c r="F139" s="59" t="s">
        <v>131</v>
      </c>
      <c r="G139" s="59" t="s">
        <v>192</v>
      </c>
      <c r="H139" s="60" t="s">
        <v>133</v>
      </c>
      <c r="I139" s="179" t="s">
        <v>59</v>
      </c>
      <c r="J139" s="181">
        <v>0</v>
      </c>
      <c r="K139" s="181">
        <v>1700000</v>
      </c>
      <c r="L139" s="181">
        <v>1700000</v>
      </c>
      <c r="M139" s="181">
        <v>0</v>
      </c>
      <c r="N139" s="181">
        <v>0</v>
      </c>
      <c r="O139" s="180">
        <v>0</v>
      </c>
      <c r="P139" s="181">
        <v>0</v>
      </c>
      <c r="Q139" s="182">
        <v>593000</v>
      </c>
      <c r="R139" s="182">
        <v>593000</v>
      </c>
      <c r="S139" s="181">
        <v>593000</v>
      </c>
      <c r="T139" s="181">
        <v>0</v>
      </c>
      <c r="U139" s="181">
        <v>593000</v>
      </c>
      <c r="V139" s="181">
        <v>593000</v>
      </c>
      <c r="W139" s="181">
        <v>0</v>
      </c>
      <c r="X139" s="181">
        <v>593000</v>
      </c>
    </row>
    <row r="140" spans="1:24" ht="8.25" customHeight="1" x14ac:dyDescent="0.2">
      <c r="A140" s="257"/>
      <c r="B140" s="237"/>
      <c r="C140" s="258"/>
      <c r="D140" s="123"/>
      <c r="E140" s="123"/>
      <c r="F140" s="123"/>
      <c r="G140" s="123"/>
      <c r="H140" s="259"/>
      <c r="I140" s="260"/>
      <c r="J140" s="224"/>
      <c r="K140" s="224"/>
      <c r="L140" s="225"/>
      <c r="M140" s="225"/>
      <c r="N140" s="224"/>
      <c r="O140" s="452"/>
      <c r="P140" s="224"/>
      <c r="Q140" s="225"/>
      <c r="R140" s="225"/>
      <c r="S140" s="225"/>
      <c r="T140" s="224"/>
      <c r="U140" s="224"/>
      <c r="V140" s="225"/>
      <c r="W140" s="225"/>
      <c r="X140" s="225"/>
    </row>
    <row r="141" spans="1:24" s="172" customFormat="1" ht="56.25" customHeight="1" x14ac:dyDescent="0.2">
      <c r="A141" s="254"/>
      <c r="B141" s="164" t="s">
        <v>306</v>
      </c>
      <c r="C141" s="261" t="s">
        <v>86</v>
      </c>
      <c r="D141" s="214" t="s">
        <v>131</v>
      </c>
      <c r="E141" s="214" t="s">
        <v>131</v>
      </c>
      <c r="F141" s="214" t="s">
        <v>131</v>
      </c>
      <c r="G141" s="214" t="s">
        <v>132</v>
      </c>
      <c r="H141" s="204" t="s">
        <v>131</v>
      </c>
      <c r="I141" s="256"/>
      <c r="J141" s="216">
        <f t="shared" ref="J141:X143" si="97">J142</f>
        <v>0</v>
      </c>
      <c r="K141" s="216">
        <f t="shared" si="97"/>
        <v>720000</v>
      </c>
      <c r="L141" s="217">
        <f t="shared" si="97"/>
        <v>720000</v>
      </c>
      <c r="M141" s="217">
        <f t="shared" si="97"/>
        <v>0</v>
      </c>
      <c r="N141" s="216">
        <f t="shared" si="97"/>
        <v>0</v>
      </c>
      <c r="O141" s="215">
        <f t="shared" si="97"/>
        <v>0</v>
      </c>
      <c r="P141" s="216">
        <f t="shared" si="97"/>
        <v>0</v>
      </c>
      <c r="Q141" s="217">
        <f t="shared" si="97"/>
        <v>100000</v>
      </c>
      <c r="R141" s="217">
        <f t="shared" si="97"/>
        <v>100000</v>
      </c>
      <c r="S141" s="217">
        <f t="shared" si="97"/>
        <v>100000</v>
      </c>
      <c r="T141" s="216">
        <f t="shared" si="97"/>
        <v>0</v>
      </c>
      <c r="U141" s="216">
        <f t="shared" si="97"/>
        <v>100000</v>
      </c>
      <c r="V141" s="217">
        <f t="shared" si="97"/>
        <v>100000</v>
      </c>
      <c r="W141" s="217">
        <f t="shared" si="97"/>
        <v>0</v>
      </c>
      <c r="X141" s="217">
        <f t="shared" si="97"/>
        <v>100000</v>
      </c>
    </row>
    <row r="142" spans="1:24" ht="60.75" customHeight="1" x14ac:dyDescent="0.2">
      <c r="A142" s="257"/>
      <c r="B142" s="173" t="s">
        <v>291</v>
      </c>
      <c r="C142" s="91" t="s">
        <v>86</v>
      </c>
      <c r="D142" s="59" t="s">
        <v>131</v>
      </c>
      <c r="E142" s="59" t="s">
        <v>131</v>
      </c>
      <c r="F142" s="59" t="s">
        <v>131</v>
      </c>
      <c r="G142" s="59" t="s">
        <v>203</v>
      </c>
      <c r="H142" s="60" t="s">
        <v>290</v>
      </c>
      <c r="I142" s="179"/>
      <c r="J142" s="175">
        <f t="shared" si="97"/>
        <v>0</v>
      </c>
      <c r="K142" s="175">
        <f t="shared" si="97"/>
        <v>720000</v>
      </c>
      <c r="L142" s="176">
        <f t="shared" si="97"/>
        <v>720000</v>
      </c>
      <c r="M142" s="176">
        <f t="shared" si="97"/>
        <v>0</v>
      </c>
      <c r="N142" s="175">
        <f t="shared" si="97"/>
        <v>0</v>
      </c>
      <c r="O142" s="448">
        <f t="shared" si="97"/>
        <v>0</v>
      </c>
      <c r="P142" s="175">
        <f t="shared" si="97"/>
        <v>0</v>
      </c>
      <c r="Q142" s="176">
        <f t="shared" si="97"/>
        <v>100000</v>
      </c>
      <c r="R142" s="176">
        <f t="shared" si="97"/>
        <v>100000</v>
      </c>
      <c r="S142" s="176">
        <f t="shared" si="97"/>
        <v>100000</v>
      </c>
      <c r="T142" s="175">
        <f t="shared" si="97"/>
        <v>0</v>
      </c>
      <c r="U142" s="175">
        <f t="shared" si="97"/>
        <v>100000</v>
      </c>
      <c r="V142" s="176">
        <f t="shared" si="97"/>
        <v>100000</v>
      </c>
      <c r="W142" s="176">
        <f t="shared" si="97"/>
        <v>0</v>
      </c>
      <c r="X142" s="176">
        <f t="shared" si="97"/>
        <v>100000</v>
      </c>
    </row>
    <row r="143" spans="1:24" x14ac:dyDescent="0.2">
      <c r="A143" s="257"/>
      <c r="B143" s="177" t="s">
        <v>56</v>
      </c>
      <c r="C143" s="91" t="s">
        <v>86</v>
      </c>
      <c r="D143" s="59" t="s">
        <v>131</v>
      </c>
      <c r="E143" s="59" t="s">
        <v>131</v>
      </c>
      <c r="F143" s="59" t="s">
        <v>131</v>
      </c>
      <c r="G143" s="59" t="s">
        <v>203</v>
      </c>
      <c r="H143" s="60" t="s">
        <v>290</v>
      </c>
      <c r="I143" s="179" t="s">
        <v>57</v>
      </c>
      <c r="J143" s="181">
        <f t="shared" si="97"/>
        <v>0</v>
      </c>
      <c r="K143" s="181">
        <f t="shared" si="97"/>
        <v>720000</v>
      </c>
      <c r="L143" s="181">
        <f t="shared" si="97"/>
        <v>720000</v>
      </c>
      <c r="M143" s="181">
        <f t="shared" si="97"/>
        <v>0</v>
      </c>
      <c r="N143" s="181">
        <f t="shared" si="97"/>
        <v>0</v>
      </c>
      <c r="O143" s="180">
        <f t="shared" si="97"/>
        <v>0</v>
      </c>
      <c r="P143" s="181">
        <f t="shared" si="97"/>
        <v>0</v>
      </c>
      <c r="Q143" s="182">
        <f t="shared" si="97"/>
        <v>100000</v>
      </c>
      <c r="R143" s="182">
        <f t="shared" si="97"/>
        <v>100000</v>
      </c>
      <c r="S143" s="181">
        <f t="shared" si="97"/>
        <v>100000</v>
      </c>
      <c r="T143" s="181">
        <f t="shared" si="97"/>
        <v>0</v>
      </c>
      <c r="U143" s="181">
        <f t="shared" si="97"/>
        <v>100000</v>
      </c>
      <c r="V143" s="181">
        <f t="shared" si="97"/>
        <v>100000</v>
      </c>
      <c r="W143" s="181">
        <f t="shared" si="97"/>
        <v>0</v>
      </c>
      <c r="X143" s="181">
        <f t="shared" si="97"/>
        <v>100000</v>
      </c>
    </row>
    <row r="144" spans="1:24" ht="25.5" x14ac:dyDescent="0.2">
      <c r="A144" s="257"/>
      <c r="B144" s="177" t="s">
        <v>58</v>
      </c>
      <c r="C144" s="91" t="s">
        <v>86</v>
      </c>
      <c r="D144" s="59" t="s">
        <v>131</v>
      </c>
      <c r="E144" s="59" t="s">
        <v>131</v>
      </c>
      <c r="F144" s="59" t="s">
        <v>131</v>
      </c>
      <c r="G144" s="59" t="s">
        <v>203</v>
      </c>
      <c r="H144" s="60" t="s">
        <v>290</v>
      </c>
      <c r="I144" s="179" t="s">
        <v>59</v>
      </c>
      <c r="J144" s="181">
        <v>0</v>
      </c>
      <c r="K144" s="181">
        <v>720000</v>
      </c>
      <c r="L144" s="181">
        <v>720000</v>
      </c>
      <c r="M144" s="181">
        <v>0</v>
      </c>
      <c r="N144" s="181">
        <v>0</v>
      </c>
      <c r="O144" s="180">
        <v>0</v>
      </c>
      <c r="P144" s="181">
        <v>0</v>
      </c>
      <c r="Q144" s="182">
        <v>100000</v>
      </c>
      <c r="R144" s="182">
        <v>100000</v>
      </c>
      <c r="S144" s="181">
        <v>100000</v>
      </c>
      <c r="T144" s="181">
        <v>0</v>
      </c>
      <c r="U144" s="181">
        <v>100000</v>
      </c>
      <c r="V144" s="181">
        <v>100000</v>
      </c>
      <c r="W144" s="181">
        <v>0</v>
      </c>
      <c r="X144" s="181">
        <v>100000</v>
      </c>
    </row>
    <row r="145" spans="1:24" ht="5.25" customHeight="1" x14ac:dyDescent="0.2">
      <c r="A145" s="257"/>
      <c r="B145" s="237"/>
      <c r="C145" s="110"/>
      <c r="D145" s="81"/>
      <c r="E145" s="81"/>
      <c r="F145" s="81"/>
      <c r="G145" s="81"/>
      <c r="H145" s="83"/>
      <c r="I145" s="260"/>
      <c r="J145" s="224"/>
      <c r="K145" s="224"/>
      <c r="L145" s="225"/>
      <c r="M145" s="225"/>
      <c r="N145" s="224"/>
      <c r="O145" s="452"/>
      <c r="P145" s="224"/>
      <c r="Q145" s="225"/>
      <c r="R145" s="225"/>
      <c r="S145" s="225"/>
      <c r="T145" s="224"/>
      <c r="U145" s="224"/>
      <c r="V145" s="225"/>
      <c r="W145" s="225"/>
      <c r="X145" s="225"/>
    </row>
    <row r="146" spans="1:24" ht="7.5" customHeight="1" x14ac:dyDescent="0.2">
      <c r="A146" s="257"/>
      <c r="B146" s="177"/>
      <c r="C146" s="103"/>
      <c r="D146" s="65"/>
      <c r="E146" s="65"/>
      <c r="F146" s="65"/>
      <c r="G146" s="65"/>
      <c r="H146" s="262"/>
      <c r="I146" s="179"/>
      <c r="J146" s="263"/>
      <c r="K146" s="263"/>
      <c r="L146" s="264"/>
      <c r="M146" s="264"/>
      <c r="N146" s="263"/>
      <c r="O146" s="457"/>
      <c r="P146" s="263"/>
      <c r="Q146" s="264"/>
      <c r="R146" s="264"/>
      <c r="S146" s="264"/>
      <c r="T146" s="263"/>
      <c r="U146" s="263"/>
      <c r="V146" s="264"/>
      <c r="W146" s="264"/>
      <c r="X146" s="264"/>
    </row>
    <row r="147" spans="1:24" s="172" customFormat="1" ht="47.25" x14ac:dyDescent="0.2">
      <c r="A147" s="254"/>
      <c r="B147" s="164" t="s">
        <v>305</v>
      </c>
      <c r="C147" s="255" t="s">
        <v>88</v>
      </c>
      <c r="D147" s="191" t="s">
        <v>131</v>
      </c>
      <c r="E147" s="191" t="s">
        <v>131</v>
      </c>
      <c r="F147" s="191" t="s">
        <v>131</v>
      </c>
      <c r="G147" s="191" t="s">
        <v>132</v>
      </c>
      <c r="H147" s="192" t="s">
        <v>131</v>
      </c>
      <c r="I147" s="256"/>
      <c r="J147" s="163">
        <f t="shared" ref="J147:X147" si="98">J148</f>
        <v>0</v>
      </c>
      <c r="K147" s="163">
        <f t="shared" si="98"/>
        <v>1573000</v>
      </c>
      <c r="L147" s="169">
        <f t="shared" si="98"/>
        <v>1573000</v>
      </c>
      <c r="M147" s="169">
        <f t="shared" si="98"/>
        <v>0</v>
      </c>
      <c r="N147" s="163">
        <f t="shared" si="98"/>
        <v>1573000</v>
      </c>
      <c r="O147" s="162">
        <f t="shared" si="98"/>
        <v>0</v>
      </c>
      <c r="P147" s="163">
        <f t="shared" si="98"/>
        <v>0</v>
      </c>
      <c r="Q147" s="169">
        <f t="shared" si="98"/>
        <v>1573000</v>
      </c>
      <c r="R147" s="169">
        <f t="shared" si="98"/>
        <v>0</v>
      </c>
      <c r="S147" s="169">
        <f t="shared" si="98"/>
        <v>1573000</v>
      </c>
      <c r="T147" s="163">
        <f t="shared" si="98"/>
        <v>0</v>
      </c>
      <c r="U147" s="163">
        <f t="shared" si="98"/>
        <v>1573000</v>
      </c>
      <c r="V147" s="169">
        <f t="shared" si="98"/>
        <v>1573000</v>
      </c>
      <c r="W147" s="169">
        <f t="shared" si="98"/>
        <v>0</v>
      </c>
      <c r="X147" s="169">
        <f t="shared" si="98"/>
        <v>1573000</v>
      </c>
    </row>
    <row r="148" spans="1:24" x14ac:dyDescent="0.2">
      <c r="A148" s="257"/>
      <c r="B148" s="177" t="s">
        <v>134</v>
      </c>
      <c r="C148" s="103" t="s">
        <v>88</v>
      </c>
      <c r="D148" s="65" t="s">
        <v>131</v>
      </c>
      <c r="E148" s="65" t="s">
        <v>131</v>
      </c>
      <c r="F148" s="65" t="s">
        <v>131</v>
      </c>
      <c r="G148" s="65" t="s">
        <v>135</v>
      </c>
      <c r="H148" s="60" t="s">
        <v>131</v>
      </c>
      <c r="I148" s="179"/>
      <c r="J148" s="175">
        <f>J151+J149</f>
        <v>0</v>
      </c>
      <c r="K148" s="175">
        <f t="shared" ref="K148:R148" si="99">K151+K149</f>
        <v>1573000</v>
      </c>
      <c r="L148" s="176">
        <f t="shared" si="99"/>
        <v>1573000</v>
      </c>
      <c r="M148" s="176">
        <f t="shared" si="99"/>
        <v>0</v>
      </c>
      <c r="N148" s="175">
        <f>N151+N149</f>
        <v>1573000</v>
      </c>
      <c r="O148" s="448">
        <f>O151+O149</f>
        <v>0</v>
      </c>
      <c r="P148" s="175">
        <f>P151+P149</f>
        <v>0</v>
      </c>
      <c r="Q148" s="176">
        <f>Q151+Q149</f>
        <v>1573000</v>
      </c>
      <c r="R148" s="176">
        <f t="shared" si="99"/>
        <v>0</v>
      </c>
      <c r="S148" s="176">
        <f>S151+S149</f>
        <v>1573000</v>
      </c>
      <c r="T148" s="175">
        <f>T151+T149</f>
        <v>0</v>
      </c>
      <c r="U148" s="175">
        <f>U151+U149</f>
        <v>1573000</v>
      </c>
      <c r="V148" s="176">
        <f>V151+V149</f>
        <v>1573000</v>
      </c>
      <c r="W148" s="176">
        <f t="shared" ref="W148:X148" si="100">W151+W149</f>
        <v>0</v>
      </c>
      <c r="X148" s="176">
        <f t="shared" si="100"/>
        <v>1573000</v>
      </c>
    </row>
    <row r="149" spans="1:24" ht="25.5" x14ac:dyDescent="0.2">
      <c r="A149" s="257"/>
      <c r="B149" s="177" t="s">
        <v>52</v>
      </c>
      <c r="C149" s="103" t="s">
        <v>88</v>
      </c>
      <c r="D149" s="65" t="s">
        <v>131</v>
      </c>
      <c r="E149" s="65" t="s">
        <v>131</v>
      </c>
      <c r="F149" s="65" t="s">
        <v>131</v>
      </c>
      <c r="G149" s="65" t="s">
        <v>135</v>
      </c>
      <c r="H149" s="60" t="s">
        <v>131</v>
      </c>
      <c r="I149" s="179" t="s">
        <v>53</v>
      </c>
      <c r="J149" s="181">
        <f t="shared" ref="J149:X149" si="101">J150</f>
        <v>0</v>
      </c>
      <c r="K149" s="181">
        <f t="shared" si="101"/>
        <v>23000</v>
      </c>
      <c r="L149" s="181">
        <f t="shared" si="101"/>
        <v>23000</v>
      </c>
      <c r="M149" s="181">
        <f t="shared" si="101"/>
        <v>0</v>
      </c>
      <c r="N149" s="181">
        <f t="shared" si="101"/>
        <v>23000</v>
      </c>
      <c r="O149" s="180">
        <f t="shared" si="101"/>
        <v>0</v>
      </c>
      <c r="P149" s="181">
        <f t="shared" si="101"/>
        <v>0</v>
      </c>
      <c r="Q149" s="182">
        <f t="shared" si="101"/>
        <v>23000</v>
      </c>
      <c r="R149" s="182">
        <f t="shared" si="101"/>
        <v>0</v>
      </c>
      <c r="S149" s="181">
        <f t="shared" si="101"/>
        <v>23000</v>
      </c>
      <c r="T149" s="181">
        <f t="shared" si="101"/>
        <v>0</v>
      </c>
      <c r="U149" s="181">
        <f t="shared" si="101"/>
        <v>23000</v>
      </c>
      <c r="V149" s="181">
        <f t="shared" si="101"/>
        <v>23000</v>
      </c>
      <c r="W149" s="181">
        <f t="shared" si="101"/>
        <v>0</v>
      </c>
      <c r="X149" s="181">
        <f t="shared" si="101"/>
        <v>23000</v>
      </c>
    </row>
    <row r="150" spans="1:24" ht="25.5" x14ac:dyDescent="0.2">
      <c r="A150" s="257"/>
      <c r="B150" s="177" t="s">
        <v>54</v>
      </c>
      <c r="C150" s="103" t="s">
        <v>88</v>
      </c>
      <c r="D150" s="65" t="s">
        <v>131</v>
      </c>
      <c r="E150" s="65" t="s">
        <v>131</v>
      </c>
      <c r="F150" s="65" t="s">
        <v>131</v>
      </c>
      <c r="G150" s="65" t="s">
        <v>135</v>
      </c>
      <c r="H150" s="60" t="s">
        <v>131</v>
      </c>
      <c r="I150" s="179" t="s">
        <v>55</v>
      </c>
      <c r="J150" s="181">
        <v>0</v>
      </c>
      <c r="K150" s="181">
        <v>23000</v>
      </c>
      <c r="L150" s="181">
        <v>23000</v>
      </c>
      <c r="M150" s="181">
        <v>0</v>
      </c>
      <c r="N150" s="181">
        <v>23000</v>
      </c>
      <c r="O150" s="180">
        <v>0</v>
      </c>
      <c r="P150" s="181">
        <v>0</v>
      </c>
      <c r="Q150" s="182">
        <v>23000</v>
      </c>
      <c r="R150" s="182">
        <v>0</v>
      </c>
      <c r="S150" s="181">
        <v>23000</v>
      </c>
      <c r="T150" s="181">
        <v>0</v>
      </c>
      <c r="U150" s="181">
        <v>23000</v>
      </c>
      <c r="V150" s="181">
        <v>23000</v>
      </c>
      <c r="W150" s="181">
        <v>0</v>
      </c>
      <c r="X150" s="181">
        <v>23000</v>
      </c>
    </row>
    <row r="151" spans="1:24" x14ac:dyDescent="0.2">
      <c r="A151" s="257"/>
      <c r="B151" s="177" t="s">
        <v>62</v>
      </c>
      <c r="C151" s="265" t="s">
        <v>88</v>
      </c>
      <c r="D151" s="66" t="s">
        <v>131</v>
      </c>
      <c r="E151" s="65" t="s">
        <v>131</v>
      </c>
      <c r="F151" s="65" t="s">
        <v>131</v>
      </c>
      <c r="G151" s="67" t="s">
        <v>135</v>
      </c>
      <c r="H151" s="60" t="s">
        <v>131</v>
      </c>
      <c r="I151" s="174" t="s">
        <v>63</v>
      </c>
      <c r="J151" s="181">
        <f t="shared" ref="J151:X151" si="102">J152</f>
        <v>0</v>
      </c>
      <c r="K151" s="181">
        <f t="shared" si="102"/>
        <v>1550000</v>
      </c>
      <c r="L151" s="181">
        <f t="shared" si="102"/>
        <v>1550000</v>
      </c>
      <c r="M151" s="181">
        <f t="shared" si="102"/>
        <v>0</v>
      </c>
      <c r="N151" s="181">
        <f t="shared" si="102"/>
        <v>1550000</v>
      </c>
      <c r="O151" s="180">
        <f t="shared" si="102"/>
        <v>0</v>
      </c>
      <c r="P151" s="181">
        <f t="shared" si="102"/>
        <v>0</v>
      </c>
      <c r="Q151" s="182">
        <f t="shared" si="102"/>
        <v>1550000</v>
      </c>
      <c r="R151" s="182">
        <f t="shared" si="102"/>
        <v>0</v>
      </c>
      <c r="S151" s="181">
        <f t="shared" si="102"/>
        <v>1550000</v>
      </c>
      <c r="T151" s="181">
        <f t="shared" si="102"/>
        <v>0</v>
      </c>
      <c r="U151" s="181">
        <f t="shared" si="102"/>
        <v>1550000</v>
      </c>
      <c r="V151" s="181">
        <f t="shared" si="102"/>
        <v>1550000</v>
      </c>
      <c r="W151" s="181">
        <f t="shared" si="102"/>
        <v>0</v>
      </c>
      <c r="X151" s="181">
        <f t="shared" si="102"/>
        <v>1550000</v>
      </c>
    </row>
    <row r="152" spans="1:24" ht="38.25" x14ac:dyDescent="0.2">
      <c r="A152" s="257"/>
      <c r="B152" s="177" t="s">
        <v>163</v>
      </c>
      <c r="C152" s="265" t="s">
        <v>88</v>
      </c>
      <c r="D152" s="66" t="s">
        <v>131</v>
      </c>
      <c r="E152" s="65" t="s">
        <v>131</v>
      </c>
      <c r="F152" s="65" t="s">
        <v>131</v>
      </c>
      <c r="G152" s="67" t="s">
        <v>135</v>
      </c>
      <c r="H152" s="60" t="s">
        <v>131</v>
      </c>
      <c r="I152" s="174" t="s">
        <v>136</v>
      </c>
      <c r="J152" s="181">
        <v>0</v>
      </c>
      <c r="K152" s="181">
        <v>1550000</v>
      </c>
      <c r="L152" s="181">
        <v>1550000</v>
      </c>
      <c r="M152" s="181">
        <v>0</v>
      </c>
      <c r="N152" s="181">
        <v>1550000</v>
      </c>
      <c r="O152" s="180">
        <v>0</v>
      </c>
      <c r="P152" s="181">
        <v>0</v>
      </c>
      <c r="Q152" s="182">
        <v>1550000</v>
      </c>
      <c r="R152" s="182">
        <v>0</v>
      </c>
      <c r="S152" s="181">
        <v>1550000</v>
      </c>
      <c r="T152" s="181">
        <v>0</v>
      </c>
      <c r="U152" s="181">
        <v>1550000</v>
      </c>
      <c r="V152" s="181">
        <v>1550000</v>
      </c>
      <c r="W152" s="181">
        <v>0</v>
      </c>
      <c r="X152" s="181">
        <v>1550000</v>
      </c>
    </row>
    <row r="153" spans="1:24" x14ac:dyDescent="0.2">
      <c r="A153" s="257"/>
      <c r="B153" s="177"/>
      <c r="C153" s="266"/>
      <c r="D153" s="267"/>
      <c r="E153" s="123"/>
      <c r="F153" s="123"/>
      <c r="G153" s="124"/>
      <c r="H153" s="83"/>
      <c r="I153" s="239"/>
      <c r="J153" s="224"/>
      <c r="K153" s="224"/>
      <c r="L153" s="225"/>
      <c r="M153" s="225"/>
      <c r="N153" s="224"/>
      <c r="O153" s="452"/>
      <c r="P153" s="224"/>
      <c r="Q153" s="225"/>
      <c r="R153" s="225"/>
      <c r="S153" s="225"/>
      <c r="T153" s="224"/>
      <c r="U153" s="224"/>
      <c r="V153" s="225"/>
      <c r="W153" s="225"/>
      <c r="X153" s="225"/>
    </row>
    <row r="154" spans="1:24" ht="7.5" customHeight="1" x14ac:dyDescent="0.2">
      <c r="A154" s="257"/>
      <c r="B154" s="226"/>
      <c r="C154" s="268"/>
      <c r="D154" s="269"/>
      <c r="E154" s="269"/>
      <c r="F154" s="269"/>
      <c r="G154" s="269"/>
      <c r="H154" s="269"/>
      <c r="I154" s="205"/>
      <c r="J154" s="263"/>
      <c r="K154" s="263"/>
      <c r="L154" s="264"/>
      <c r="M154" s="264"/>
      <c r="N154" s="263"/>
      <c r="O154" s="457"/>
      <c r="P154" s="263"/>
      <c r="Q154" s="264"/>
      <c r="R154" s="264"/>
      <c r="S154" s="264"/>
      <c r="T154" s="263"/>
      <c r="U154" s="263"/>
      <c r="V154" s="264"/>
      <c r="W154" s="264"/>
      <c r="X154" s="264"/>
    </row>
    <row r="155" spans="1:24" ht="129.75" customHeight="1" x14ac:dyDescent="0.2">
      <c r="A155" s="257"/>
      <c r="B155" s="211" t="s">
        <v>339</v>
      </c>
      <c r="C155" s="165" t="s">
        <v>95</v>
      </c>
      <c r="D155" s="166" t="s">
        <v>131</v>
      </c>
      <c r="E155" s="191" t="s">
        <v>131</v>
      </c>
      <c r="F155" s="191" t="s">
        <v>131</v>
      </c>
      <c r="G155" s="166" t="s">
        <v>132</v>
      </c>
      <c r="H155" s="194" t="s">
        <v>131</v>
      </c>
      <c r="I155" s="184"/>
      <c r="J155" s="163">
        <f>J159+J164+J156</f>
        <v>66943108.229999997</v>
      </c>
      <c r="K155" s="163">
        <f t="shared" ref="K155:V155" si="103">K159+K164+K156</f>
        <v>110457653.44</v>
      </c>
      <c r="L155" s="163">
        <f t="shared" si="103"/>
        <v>88274657.329999998</v>
      </c>
      <c r="M155" s="163">
        <f t="shared" si="103"/>
        <v>0</v>
      </c>
      <c r="N155" s="163">
        <f t="shared" si="103"/>
        <v>0</v>
      </c>
      <c r="O155" s="162">
        <f>O159+O164+O156</f>
        <v>-501500</v>
      </c>
      <c r="P155" s="163">
        <f>P159+P164+P156</f>
        <v>66441608.229999997</v>
      </c>
      <c r="Q155" s="169">
        <f t="shared" si="103"/>
        <v>71484113.450000003</v>
      </c>
      <c r="R155" s="169">
        <f t="shared" si="103"/>
        <v>86312120.00999999</v>
      </c>
      <c r="S155" s="163">
        <f t="shared" si="103"/>
        <v>71484113.450000003</v>
      </c>
      <c r="T155" s="163">
        <f t="shared" ref="T155:U155" si="104">T159+T164+T156</f>
        <v>0</v>
      </c>
      <c r="U155" s="163">
        <f t="shared" si="104"/>
        <v>71484113.450000003</v>
      </c>
      <c r="V155" s="163">
        <f t="shared" si="103"/>
        <v>80862858.00999999</v>
      </c>
      <c r="W155" s="163">
        <f t="shared" ref="W155:X155" si="105">W159+W164+W156</f>
        <v>0</v>
      </c>
      <c r="X155" s="163">
        <f t="shared" si="105"/>
        <v>80862858.00999999</v>
      </c>
    </row>
    <row r="156" spans="1:24" ht="53.25" hidden="1" customHeight="1" x14ac:dyDescent="0.2">
      <c r="A156" s="257"/>
      <c r="B156" s="177" t="s">
        <v>335</v>
      </c>
      <c r="C156" s="91" t="s">
        <v>95</v>
      </c>
      <c r="D156" s="59" t="s">
        <v>131</v>
      </c>
      <c r="E156" s="59" t="s">
        <v>131</v>
      </c>
      <c r="F156" s="59" t="s">
        <v>131</v>
      </c>
      <c r="G156" s="59" t="s">
        <v>336</v>
      </c>
      <c r="H156" s="60" t="s">
        <v>131</v>
      </c>
      <c r="I156" s="179"/>
      <c r="J156" s="185">
        <f t="shared" ref="J156:X157" si="106">J157</f>
        <v>0</v>
      </c>
      <c r="K156" s="185">
        <f t="shared" si="106"/>
        <v>28280553.620000001</v>
      </c>
      <c r="L156" s="186">
        <f t="shared" si="106"/>
        <v>5449262</v>
      </c>
      <c r="M156" s="186">
        <f t="shared" si="106"/>
        <v>0</v>
      </c>
      <c r="N156" s="185">
        <f t="shared" si="106"/>
        <v>0</v>
      </c>
      <c r="O156" s="449">
        <f t="shared" si="106"/>
        <v>0</v>
      </c>
      <c r="P156" s="185">
        <f t="shared" si="106"/>
        <v>0</v>
      </c>
      <c r="Q156" s="186">
        <f t="shared" si="106"/>
        <v>0</v>
      </c>
      <c r="R156" s="186">
        <f t="shared" si="106"/>
        <v>5449262</v>
      </c>
      <c r="S156" s="186">
        <f t="shared" si="106"/>
        <v>0</v>
      </c>
      <c r="T156" s="185">
        <f t="shared" si="106"/>
        <v>0</v>
      </c>
      <c r="U156" s="185">
        <f t="shared" si="106"/>
        <v>0</v>
      </c>
      <c r="V156" s="186">
        <f t="shared" si="106"/>
        <v>0</v>
      </c>
      <c r="W156" s="186">
        <f t="shared" si="106"/>
        <v>0</v>
      </c>
      <c r="X156" s="186">
        <f t="shared" si="106"/>
        <v>0</v>
      </c>
    </row>
    <row r="157" spans="1:24" ht="27" hidden="1" customHeight="1" x14ac:dyDescent="0.2">
      <c r="A157" s="257"/>
      <c r="B157" s="177" t="s">
        <v>52</v>
      </c>
      <c r="C157" s="91" t="s">
        <v>95</v>
      </c>
      <c r="D157" s="59" t="s">
        <v>131</v>
      </c>
      <c r="E157" s="59" t="s">
        <v>131</v>
      </c>
      <c r="F157" s="59" t="s">
        <v>131</v>
      </c>
      <c r="G157" s="59" t="s">
        <v>336</v>
      </c>
      <c r="H157" s="60" t="s">
        <v>131</v>
      </c>
      <c r="I157" s="179" t="s">
        <v>53</v>
      </c>
      <c r="J157" s="188">
        <f t="shared" si="106"/>
        <v>0</v>
      </c>
      <c r="K157" s="188">
        <f t="shared" si="106"/>
        <v>28280553.620000001</v>
      </c>
      <c r="L157" s="188">
        <f t="shared" si="106"/>
        <v>5449262</v>
      </c>
      <c r="M157" s="188">
        <f t="shared" si="106"/>
        <v>0</v>
      </c>
      <c r="N157" s="188">
        <f t="shared" si="106"/>
        <v>0</v>
      </c>
      <c r="O157" s="187">
        <f t="shared" si="106"/>
        <v>0</v>
      </c>
      <c r="P157" s="188">
        <f t="shared" si="106"/>
        <v>0</v>
      </c>
      <c r="Q157" s="189">
        <f t="shared" si="106"/>
        <v>0</v>
      </c>
      <c r="R157" s="189">
        <f t="shared" si="106"/>
        <v>5449262</v>
      </c>
      <c r="S157" s="188">
        <f t="shared" si="106"/>
        <v>0</v>
      </c>
      <c r="T157" s="188">
        <f t="shared" si="106"/>
        <v>0</v>
      </c>
      <c r="U157" s="188">
        <f t="shared" si="106"/>
        <v>0</v>
      </c>
      <c r="V157" s="188">
        <f t="shared" si="106"/>
        <v>0</v>
      </c>
      <c r="W157" s="188">
        <f t="shared" si="106"/>
        <v>0</v>
      </c>
      <c r="X157" s="188">
        <f t="shared" si="106"/>
        <v>0</v>
      </c>
    </row>
    <row r="158" spans="1:24" ht="43.5" hidden="1" customHeight="1" x14ac:dyDescent="0.2">
      <c r="A158" s="257"/>
      <c r="B158" s="177" t="s">
        <v>54</v>
      </c>
      <c r="C158" s="91" t="s">
        <v>95</v>
      </c>
      <c r="D158" s="59" t="s">
        <v>131</v>
      </c>
      <c r="E158" s="59" t="s">
        <v>131</v>
      </c>
      <c r="F158" s="59" t="s">
        <v>131</v>
      </c>
      <c r="G158" s="59" t="s">
        <v>336</v>
      </c>
      <c r="H158" s="60" t="s">
        <v>131</v>
      </c>
      <c r="I158" s="179" t="s">
        <v>55</v>
      </c>
      <c r="J158" s="181">
        <v>0</v>
      </c>
      <c r="K158" s="181">
        <f>24960378+3320175.62</f>
        <v>28280553.620000001</v>
      </c>
      <c r="L158" s="181">
        <v>5449262</v>
      </c>
      <c r="M158" s="181">
        <v>0</v>
      </c>
      <c r="N158" s="181">
        <v>0</v>
      </c>
      <c r="O158" s="180">
        <v>0</v>
      </c>
      <c r="P158" s="181">
        <v>0</v>
      </c>
      <c r="Q158" s="182">
        <v>0</v>
      </c>
      <c r="R158" s="182">
        <v>5449262</v>
      </c>
      <c r="S158" s="181">
        <v>0</v>
      </c>
      <c r="T158" s="181">
        <v>0</v>
      </c>
      <c r="U158" s="181">
        <v>0</v>
      </c>
      <c r="V158" s="181">
        <v>0</v>
      </c>
      <c r="W158" s="181">
        <v>0</v>
      </c>
      <c r="X158" s="181">
        <v>0</v>
      </c>
    </row>
    <row r="159" spans="1:24" ht="51" x14ac:dyDescent="0.2">
      <c r="A159" s="257"/>
      <c r="B159" s="177" t="s">
        <v>199</v>
      </c>
      <c r="C159" s="91" t="s">
        <v>95</v>
      </c>
      <c r="D159" s="59" t="s">
        <v>131</v>
      </c>
      <c r="E159" s="59" t="s">
        <v>131</v>
      </c>
      <c r="F159" s="59" t="s">
        <v>131</v>
      </c>
      <c r="G159" s="59" t="s">
        <v>198</v>
      </c>
      <c r="H159" s="59" t="s">
        <v>195</v>
      </c>
      <c r="I159" s="179"/>
      <c r="J159" s="185">
        <f>J160</f>
        <v>46943108.229999997</v>
      </c>
      <c r="K159" s="185">
        <f t="shared" ref="K159:X160" si="107">K160</f>
        <v>43974226.770000003</v>
      </c>
      <c r="L159" s="185">
        <f t="shared" si="107"/>
        <v>44622522.280000001</v>
      </c>
      <c r="M159" s="185">
        <f t="shared" si="107"/>
        <v>0</v>
      </c>
      <c r="N159" s="185">
        <f t="shared" si="107"/>
        <v>0</v>
      </c>
      <c r="O159" s="449">
        <f>O160</f>
        <v>0</v>
      </c>
      <c r="P159" s="185">
        <f>P160</f>
        <v>46943108.229999997</v>
      </c>
      <c r="Q159" s="186">
        <f t="shared" si="107"/>
        <v>51484113.450000003</v>
      </c>
      <c r="R159" s="186">
        <f t="shared" si="107"/>
        <v>60862858.009999998</v>
      </c>
      <c r="S159" s="185">
        <f t="shared" si="107"/>
        <v>51484113.450000003</v>
      </c>
      <c r="T159" s="185">
        <f t="shared" si="107"/>
        <v>0</v>
      </c>
      <c r="U159" s="185">
        <f t="shared" si="107"/>
        <v>51484113.450000003</v>
      </c>
      <c r="V159" s="185">
        <f t="shared" si="107"/>
        <v>60862858.009999998</v>
      </c>
      <c r="W159" s="185">
        <f t="shared" si="107"/>
        <v>0</v>
      </c>
      <c r="X159" s="185">
        <f t="shared" si="107"/>
        <v>60862858.009999998</v>
      </c>
    </row>
    <row r="160" spans="1:24" ht="25.5" x14ac:dyDescent="0.2">
      <c r="A160" s="257"/>
      <c r="B160" s="177" t="s">
        <v>52</v>
      </c>
      <c r="C160" s="91" t="s">
        <v>95</v>
      </c>
      <c r="D160" s="59" t="s">
        <v>131</v>
      </c>
      <c r="E160" s="59" t="s">
        <v>131</v>
      </c>
      <c r="F160" s="59" t="s">
        <v>131</v>
      </c>
      <c r="G160" s="59" t="s">
        <v>198</v>
      </c>
      <c r="H160" s="59" t="s">
        <v>195</v>
      </c>
      <c r="I160" s="179" t="s">
        <v>53</v>
      </c>
      <c r="J160" s="188">
        <f t="shared" ref="J160:U160" si="108">J161</f>
        <v>46943108.229999997</v>
      </c>
      <c r="K160" s="188">
        <f t="shared" si="108"/>
        <v>43974226.770000003</v>
      </c>
      <c r="L160" s="188">
        <f t="shared" si="108"/>
        <v>44622522.280000001</v>
      </c>
      <c r="M160" s="188">
        <f t="shared" si="108"/>
        <v>0</v>
      </c>
      <c r="N160" s="188">
        <f t="shared" si="108"/>
        <v>0</v>
      </c>
      <c r="O160" s="187">
        <f t="shared" si="108"/>
        <v>0</v>
      </c>
      <c r="P160" s="188">
        <f t="shared" si="108"/>
        <v>46943108.229999997</v>
      </c>
      <c r="Q160" s="189">
        <f t="shared" si="108"/>
        <v>51484113.450000003</v>
      </c>
      <c r="R160" s="189">
        <f t="shared" si="108"/>
        <v>60862858.009999998</v>
      </c>
      <c r="S160" s="188">
        <f>S161</f>
        <v>51484113.450000003</v>
      </c>
      <c r="T160" s="188">
        <f t="shared" si="108"/>
        <v>0</v>
      </c>
      <c r="U160" s="188">
        <f t="shared" si="108"/>
        <v>51484113.450000003</v>
      </c>
      <c r="V160" s="188">
        <f>V161</f>
        <v>60862858.009999998</v>
      </c>
      <c r="W160" s="188">
        <f t="shared" si="107"/>
        <v>0</v>
      </c>
      <c r="X160" s="188">
        <f t="shared" si="107"/>
        <v>60862858.009999998</v>
      </c>
    </row>
    <row r="161" spans="1:24" ht="25.5" x14ac:dyDescent="0.2">
      <c r="A161" s="257"/>
      <c r="B161" s="177" t="s">
        <v>54</v>
      </c>
      <c r="C161" s="91" t="s">
        <v>95</v>
      </c>
      <c r="D161" s="59" t="s">
        <v>131</v>
      </c>
      <c r="E161" s="59" t="s">
        <v>131</v>
      </c>
      <c r="F161" s="59" t="s">
        <v>131</v>
      </c>
      <c r="G161" s="59" t="s">
        <v>198</v>
      </c>
      <c r="H161" s="59" t="s">
        <v>195</v>
      </c>
      <c r="I161" s="179" t="s">
        <v>55</v>
      </c>
      <c r="J161" s="188">
        <v>46943108.229999997</v>
      </c>
      <c r="K161" s="188">
        <v>43974226.770000003</v>
      </c>
      <c r="L161" s="188">
        <v>44622522.280000001</v>
      </c>
      <c r="M161" s="188">
        <v>0</v>
      </c>
      <c r="N161" s="188">
        <v>0</v>
      </c>
      <c r="O161" s="187">
        <v>0</v>
      </c>
      <c r="P161" s="188">
        <v>46943108.229999997</v>
      </c>
      <c r="Q161" s="189">
        <v>51484113.450000003</v>
      </c>
      <c r="R161" s="189">
        <v>60862858.009999998</v>
      </c>
      <c r="S161" s="188">
        <v>51484113.450000003</v>
      </c>
      <c r="T161" s="188">
        <v>0</v>
      </c>
      <c r="U161" s="188">
        <v>51484113.450000003</v>
      </c>
      <c r="V161" s="188">
        <v>60862858.009999998</v>
      </c>
      <c r="W161" s="188">
        <v>0</v>
      </c>
      <c r="X161" s="188">
        <v>60862858.009999998</v>
      </c>
    </row>
    <row r="162" spans="1:24" ht="25.5" x14ac:dyDescent="0.2">
      <c r="A162" s="257"/>
      <c r="B162" s="177" t="s">
        <v>234</v>
      </c>
      <c r="C162" s="70" t="s">
        <v>95</v>
      </c>
      <c r="D162" s="72" t="s">
        <v>131</v>
      </c>
      <c r="E162" s="59" t="s">
        <v>131</v>
      </c>
      <c r="F162" s="59" t="s">
        <v>131</v>
      </c>
      <c r="G162" s="72" t="s">
        <v>235</v>
      </c>
      <c r="H162" s="59" t="s">
        <v>131</v>
      </c>
      <c r="I162" s="220"/>
      <c r="J162" s="188">
        <f t="shared" ref="J162:X162" si="109">J163</f>
        <v>20000000</v>
      </c>
      <c r="K162" s="189">
        <f t="shared" si="109"/>
        <v>38202873.049999997</v>
      </c>
      <c r="L162" s="189">
        <f t="shared" si="109"/>
        <v>38202873.049999997</v>
      </c>
      <c r="M162" s="189">
        <f t="shared" si="109"/>
        <v>0</v>
      </c>
      <c r="N162" s="188">
        <f t="shared" si="109"/>
        <v>0</v>
      </c>
      <c r="O162" s="187">
        <f t="shared" si="109"/>
        <v>-501500</v>
      </c>
      <c r="P162" s="188">
        <f t="shared" si="109"/>
        <v>19498500</v>
      </c>
      <c r="Q162" s="189">
        <f t="shared" si="109"/>
        <v>20000000</v>
      </c>
      <c r="R162" s="189">
        <f t="shared" si="109"/>
        <v>20000000</v>
      </c>
      <c r="S162" s="189">
        <f t="shared" si="109"/>
        <v>20000000</v>
      </c>
      <c r="T162" s="188">
        <f t="shared" si="109"/>
        <v>0</v>
      </c>
      <c r="U162" s="188">
        <f t="shared" si="109"/>
        <v>20000000</v>
      </c>
      <c r="V162" s="189">
        <f t="shared" si="109"/>
        <v>20000000</v>
      </c>
      <c r="W162" s="189">
        <f t="shared" si="109"/>
        <v>0</v>
      </c>
      <c r="X162" s="189">
        <f t="shared" si="109"/>
        <v>20000000</v>
      </c>
    </row>
    <row r="163" spans="1:24" ht="25.5" x14ac:dyDescent="0.2">
      <c r="A163" s="257"/>
      <c r="B163" s="177" t="s">
        <v>52</v>
      </c>
      <c r="C163" s="70" t="s">
        <v>95</v>
      </c>
      <c r="D163" s="72" t="s">
        <v>131</v>
      </c>
      <c r="E163" s="59" t="s">
        <v>131</v>
      </c>
      <c r="F163" s="59" t="s">
        <v>131</v>
      </c>
      <c r="G163" s="72" t="s">
        <v>235</v>
      </c>
      <c r="H163" s="59" t="s">
        <v>131</v>
      </c>
      <c r="I163" s="220" t="s">
        <v>53</v>
      </c>
      <c r="J163" s="181">
        <f t="shared" ref="J163:X163" si="110">J164</f>
        <v>20000000</v>
      </c>
      <c r="K163" s="182">
        <f t="shared" si="110"/>
        <v>38202873.049999997</v>
      </c>
      <c r="L163" s="181">
        <f t="shared" si="110"/>
        <v>38202873.049999997</v>
      </c>
      <c r="M163" s="181">
        <f t="shared" si="110"/>
        <v>0</v>
      </c>
      <c r="N163" s="181">
        <f t="shared" si="110"/>
        <v>0</v>
      </c>
      <c r="O163" s="180">
        <f t="shared" si="110"/>
        <v>-501500</v>
      </c>
      <c r="P163" s="181">
        <f t="shared" si="110"/>
        <v>19498500</v>
      </c>
      <c r="Q163" s="182">
        <f t="shared" si="110"/>
        <v>20000000</v>
      </c>
      <c r="R163" s="182">
        <f t="shared" si="110"/>
        <v>20000000</v>
      </c>
      <c r="S163" s="181">
        <f t="shared" si="110"/>
        <v>20000000</v>
      </c>
      <c r="T163" s="181">
        <f t="shared" si="110"/>
        <v>0</v>
      </c>
      <c r="U163" s="181">
        <f t="shared" si="110"/>
        <v>20000000</v>
      </c>
      <c r="V163" s="181">
        <f t="shared" si="110"/>
        <v>20000000</v>
      </c>
      <c r="W163" s="181">
        <f t="shared" si="110"/>
        <v>0</v>
      </c>
      <c r="X163" s="181">
        <f t="shared" si="110"/>
        <v>20000000</v>
      </c>
    </row>
    <row r="164" spans="1:24" ht="25.5" x14ac:dyDescent="0.2">
      <c r="A164" s="257"/>
      <c r="B164" s="177" t="s">
        <v>54</v>
      </c>
      <c r="C164" s="70" t="s">
        <v>95</v>
      </c>
      <c r="D164" s="72" t="s">
        <v>131</v>
      </c>
      <c r="E164" s="59" t="s">
        <v>131</v>
      </c>
      <c r="F164" s="59" t="s">
        <v>131</v>
      </c>
      <c r="G164" s="72" t="s">
        <v>235</v>
      </c>
      <c r="H164" s="59" t="s">
        <v>131</v>
      </c>
      <c r="I164" s="220" t="s">
        <v>55</v>
      </c>
      <c r="J164" s="181">
        <v>20000000</v>
      </c>
      <c r="K164" s="182">
        <v>38202873.049999997</v>
      </c>
      <c r="L164" s="181">
        <v>38202873.049999997</v>
      </c>
      <c r="M164" s="181">
        <v>0</v>
      </c>
      <c r="N164" s="181">
        <v>0</v>
      </c>
      <c r="O164" s="180">
        <v>-501500</v>
      </c>
      <c r="P164" s="181">
        <f>O164+J164</f>
        <v>19498500</v>
      </c>
      <c r="Q164" s="182">
        <v>20000000</v>
      </c>
      <c r="R164" s="182">
        <v>20000000</v>
      </c>
      <c r="S164" s="181">
        <v>20000000</v>
      </c>
      <c r="T164" s="181">
        <v>0</v>
      </c>
      <c r="U164" s="181">
        <v>20000000</v>
      </c>
      <c r="V164" s="181">
        <v>20000000</v>
      </c>
      <c r="W164" s="181">
        <v>0</v>
      </c>
      <c r="X164" s="181">
        <v>20000000</v>
      </c>
    </row>
    <row r="165" spans="1:24" x14ac:dyDescent="0.2">
      <c r="A165" s="257"/>
      <c r="B165" s="226"/>
      <c r="C165" s="227"/>
      <c r="D165" s="228"/>
      <c r="E165" s="269"/>
      <c r="F165" s="269"/>
      <c r="G165" s="229"/>
      <c r="H165" s="271"/>
      <c r="I165" s="231"/>
      <c r="J165" s="263"/>
      <c r="K165" s="263"/>
      <c r="L165" s="264"/>
      <c r="M165" s="264"/>
      <c r="N165" s="263"/>
      <c r="O165" s="457"/>
      <c r="P165" s="263"/>
      <c r="Q165" s="264"/>
      <c r="R165" s="264"/>
      <c r="S165" s="264"/>
      <c r="T165" s="263"/>
      <c r="U165" s="263"/>
      <c r="V165" s="264"/>
      <c r="W165" s="264"/>
      <c r="X165" s="264"/>
    </row>
    <row r="166" spans="1:24" ht="47.25" x14ac:dyDescent="0.2">
      <c r="A166" s="257"/>
      <c r="B166" s="164" t="s">
        <v>313</v>
      </c>
      <c r="C166" s="272" t="s">
        <v>116</v>
      </c>
      <c r="D166" s="273" t="s">
        <v>131</v>
      </c>
      <c r="E166" s="191" t="s">
        <v>131</v>
      </c>
      <c r="F166" s="191" t="s">
        <v>131</v>
      </c>
      <c r="G166" s="274" t="s">
        <v>132</v>
      </c>
      <c r="H166" s="192" t="s">
        <v>131</v>
      </c>
      <c r="I166" s="275"/>
      <c r="J166" s="163">
        <f t="shared" ref="J166:X166" si="111">J167</f>
        <v>2506402</v>
      </c>
      <c r="K166" s="163">
        <f t="shared" si="111"/>
        <v>7738776.9699999997</v>
      </c>
      <c r="L166" s="163">
        <f t="shared" si="111"/>
        <v>9119992.4900000002</v>
      </c>
      <c r="M166" s="163">
        <f t="shared" si="111"/>
        <v>2506402</v>
      </c>
      <c r="N166" s="163">
        <f t="shared" si="111"/>
        <v>7738776.9699999997</v>
      </c>
      <c r="O166" s="162">
        <f t="shared" si="111"/>
        <v>0</v>
      </c>
      <c r="P166" s="163">
        <f t="shared" si="111"/>
        <v>2506402</v>
      </c>
      <c r="Q166" s="169">
        <f t="shared" si="111"/>
        <v>7738776.9699999997</v>
      </c>
      <c r="R166" s="169">
        <f t="shared" si="111"/>
        <v>10950494.49</v>
      </c>
      <c r="S166" s="163">
        <f t="shared" si="111"/>
        <v>9603958.9699999988</v>
      </c>
      <c r="T166" s="163">
        <f t="shared" si="111"/>
        <v>0</v>
      </c>
      <c r="U166" s="163">
        <f t="shared" si="111"/>
        <v>7738776.9699999997</v>
      </c>
      <c r="V166" s="163">
        <f t="shared" si="111"/>
        <v>9119992.4900000002</v>
      </c>
      <c r="W166" s="163">
        <f t="shared" si="111"/>
        <v>0</v>
      </c>
      <c r="X166" s="163">
        <f t="shared" si="111"/>
        <v>9119992.4900000002</v>
      </c>
    </row>
    <row r="167" spans="1:24" ht="18" customHeight="1" x14ac:dyDescent="0.2">
      <c r="A167" s="257"/>
      <c r="B167" s="276" t="s">
        <v>205</v>
      </c>
      <c r="C167" s="265" t="s">
        <v>116</v>
      </c>
      <c r="D167" s="66" t="s">
        <v>131</v>
      </c>
      <c r="E167" s="65" t="s">
        <v>131</v>
      </c>
      <c r="F167" s="65" t="s">
        <v>131</v>
      </c>
      <c r="G167" s="67" t="s">
        <v>204</v>
      </c>
      <c r="H167" s="60" t="s">
        <v>131</v>
      </c>
      <c r="I167" s="174"/>
      <c r="J167" s="175">
        <f>J168</f>
        <v>2506402</v>
      </c>
      <c r="K167" s="175">
        <f t="shared" ref="K167:X168" si="112">K168</f>
        <v>7738776.9699999997</v>
      </c>
      <c r="L167" s="176">
        <f t="shared" si="112"/>
        <v>9119992.4900000002</v>
      </c>
      <c r="M167" s="176">
        <f t="shared" si="112"/>
        <v>2506402</v>
      </c>
      <c r="N167" s="175">
        <f t="shared" si="112"/>
        <v>7738776.9699999997</v>
      </c>
      <c r="O167" s="448">
        <f>O168</f>
        <v>0</v>
      </c>
      <c r="P167" s="175">
        <f>P168</f>
        <v>2506402</v>
      </c>
      <c r="Q167" s="176">
        <f t="shared" si="112"/>
        <v>7738776.9699999997</v>
      </c>
      <c r="R167" s="176">
        <f t="shared" si="112"/>
        <v>10950494.49</v>
      </c>
      <c r="S167" s="176">
        <f t="shared" si="112"/>
        <v>9603958.9699999988</v>
      </c>
      <c r="T167" s="175">
        <f t="shared" si="112"/>
        <v>0</v>
      </c>
      <c r="U167" s="175">
        <f t="shared" si="112"/>
        <v>7738776.9699999997</v>
      </c>
      <c r="V167" s="176">
        <f t="shared" si="112"/>
        <v>9119992.4900000002</v>
      </c>
      <c r="W167" s="176">
        <f t="shared" si="112"/>
        <v>0</v>
      </c>
      <c r="X167" s="176">
        <f t="shared" si="112"/>
        <v>9119992.4900000002</v>
      </c>
    </row>
    <row r="168" spans="1:24" ht="28.5" customHeight="1" x14ac:dyDescent="0.2">
      <c r="A168" s="257"/>
      <c r="B168" s="218" t="s">
        <v>122</v>
      </c>
      <c r="C168" s="265" t="s">
        <v>116</v>
      </c>
      <c r="D168" s="66" t="s">
        <v>131</v>
      </c>
      <c r="E168" s="65" t="s">
        <v>131</v>
      </c>
      <c r="F168" s="65" t="s">
        <v>131</v>
      </c>
      <c r="G168" s="67" t="s">
        <v>204</v>
      </c>
      <c r="H168" s="60" t="s">
        <v>131</v>
      </c>
      <c r="I168" s="174" t="s">
        <v>53</v>
      </c>
      <c r="J168" s="175">
        <f>J169</f>
        <v>2506402</v>
      </c>
      <c r="K168" s="175">
        <f t="shared" si="112"/>
        <v>7738776.9699999997</v>
      </c>
      <c r="L168" s="176">
        <f t="shared" si="112"/>
        <v>9119992.4900000002</v>
      </c>
      <c r="M168" s="176">
        <f t="shared" si="112"/>
        <v>2506402</v>
      </c>
      <c r="N168" s="175">
        <f t="shared" si="112"/>
        <v>7738776.9699999997</v>
      </c>
      <c r="O168" s="448">
        <f>O169</f>
        <v>0</v>
      </c>
      <c r="P168" s="175">
        <f>P169</f>
        <v>2506402</v>
      </c>
      <c r="Q168" s="176">
        <f t="shared" si="112"/>
        <v>7738776.9699999997</v>
      </c>
      <c r="R168" s="176">
        <f t="shared" si="112"/>
        <v>10950494.49</v>
      </c>
      <c r="S168" s="176">
        <f t="shared" si="112"/>
        <v>9603958.9699999988</v>
      </c>
      <c r="T168" s="175">
        <f t="shared" si="112"/>
        <v>0</v>
      </c>
      <c r="U168" s="175">
        <f t="shared" si="112"/>
        <v>7738776.9699999997</v>
      </c>
      <c r="V168" s="176">
        <f t="shared" si="112"/>
        <v>9119992.4900000002</v>
      </c>
      <c r="W168" s="176">
        <f t="shared" si="112"/>
        <v>0</v>
      </c>
      <c r="X168" s="176">
        <f t="shared" si="112"/>
        <v>9119992.4900000002</v>
      </c>
    </row>
    <row r="169" spans="1:24" ht="28.5" customHeight="1" x14ac:dyDescent="0.2">
      <c r="A169" s="257"/>
      <c r="B169" s="195" t="s">
        <v>54</v>
      </c>
      <c r="C169" s="266" t="s">
        <v>116</v>
      </c>
      <c r="D169" s="267" t="s">
        <v>131</v>
      </c>
      <c r="E169" s="123" t="s">
        <v>131</v>
      </c>
      <c r="F169" s="123" t="s">
        <v>131</v>
      </c>
      <c r="G169" s="124" t="s">
        <v>204</v>
      </c>
      <c r="H169" s="83" t="s">
        <v>131</v>
      </c>
      <c r="I169" s="239" t="s">
        <v>55</v>
      </c>
      <c r="J169" s="181">
        <v>2506402</v>
      </c>
      <c r="K169" s="181">
        <v>7738776.9699999997</v>
      </c>
      <c r="L169" s="181">
        <v>9119992.4900000002</v>
      </c>
      <c r="M169" s="181">
        <v>2506402</v>
      </c>
      <c r="N169" s="181">
        <v>7738776.9699999997</v>
      </c>
      <c r="O169" s="180">
        <v>0</v>
      </c>
      <c r="P169" s="181">
        <v>2506402</v>
      </c>
      <c r="Q169" s="182">
        <f>7738776.97</f>
        <v>7738776.9699999997</v>
      </c>
      <c r="R169" s="182">
        <f>9119992.49+1830502</f>
        <v>10950494.49</v>
      </c>
      <c r="S169" s="181">
        <f>7738776.97+1865182</f>
        <v>9603958.9699999988</v>
      </c>
      <c r="T169" s="181">
        <v>0</v>
      </c>
      <c r="U169" s="181">
        <f>7738776.97</f>
        <v>7738776.9699999997</v>
      </c>
      <c r="V169" s="181">
        <f>9119992.49</f>
        <v>9119992.4900000002</v>
      </c>
      <c r="W169" s="181">
        <v>0</v>
      </c>
      <c r="X169" s="181">
        <f t="shared" ref="X169" si="113">9119992.49</f>
        <v>9119992.4900000002</v>
      </c>
    </row>
    <row r="170" spans="1:24" ht="10.5" customHeight="1" x14ac:dyDescent="0.2">
      <c r="A170" s="257"/>
      <c r="B170" s="280"/>
      <c r="C170" s="227"/>
      <c r="D170" s="228"/>
      <c r="E170" s="269"/>
      <c r="F170" s="269"/>
      <c r="G170" s="229"/>
      <c r="H170" s="271"/>
      <c r="I170" s="231"/>
      <c r="J170" s="263"/>
      <c r="K170" s="263"/>
      <c r="L170" s="264"/>
      <c r="M170" s="264"/>
      <c r="N170" s="263"/>
      <c r="O170" s="457"/>
      <c r="P170" s="263"/>
      <c r="Q170" s="264"/>
      <c r="R170" s="264"/>
      <c r="S170" s="264"/>
      <c r="T170" s="263"/>
      <c r="U170" s="263"/>
      <c r="V170" s="264"/>
      <c r="W170" s="264"/>
      <c r="X170" s="264"/>
    </row>
    <row r="171" spans="1:24" s="172" customFormat="1" ht="53.25" customHeight="1" x14ac:dyDescent="0.2">
      <c r="A171" s="254"/>
      <c r="B171" s="164" t="s">
        <v>330</v>
      </c>
      <c r="C171" s="255" t="s">
        <v>101</v>
      </c>
      <c r="D171" s="191" t="s">
        <v>131</v>
      </c>
      <c r="E171" s="191" t="s">
        <v>131</v>
      </c>
      <c r="F171" s="191" t="s">
        <v>131</v>
      </c>
      <c r="G171" s="191" t="s">
        <v>132</v>
      </c>
      <c r="H171" s="192" t="s">
        <v>131</v>
      </c>
      <c r="I171" s="256"/>
      <c r="J171" s="163">
        <f t="shared" ref="J171:X171" si="114">J172</f>
        <v>16112574.75</v>
      </c>
      <c r="K171" s="163">
        <f t="shared" si="114"/>
        <v>16112574.75</v>
      </c>
      <c r="L171" s="163">
        <f t="shared" si="114"/>
        <v>16112574.75</v>
      </c>
      <c r="M171" s="163">
        <f t="shared" si="114"/>
        <v>16112574.75</v>
      </c>
      <c r="N171" s="163">
        <f t="shared" si="114"/>
        <v>16112574.75</v>
      </c>
      <c r="O171" s="162">
        <f t="shared" si="114"/>
        <v>0</v>
      </c>
      <c r="P171" s="163">
        <f t="shared" si="114"/>
        <v>16112574.75</v>
      </c>
      <c r="Q171" s="169">
        <f t="shared" si="114"/>
        <v>16112574.75</v>
      </c>
      <c r="R171" s="169">
        <f t="shared" si="114"/>
        <v>16112574.75</v>
      </c>
      <c r="S171" s="163">
        <f t="shared" si="114"/>
        <v>16112574.75</v>
      </c>
      <c r="T171" s="163">
        <f t="shared" si="114"/>
        <v>0</v>
      </c>
      <c r="U171" s="163">
        <f t="shared" si="114"/>
        <v>16112574.75</v>
      </c>
      <c r="V171" s="163">
        <f t="shared" si="114"/>
        <v>16112574.75</v>
      </c>
      <c r="W171" s="163">
        <f t="shared" si="114"/>
        <v>0</v>
      </c>
      <c r="X171" s="163">
        <f t="shared" si="114"/>
        <v>16112574.75</v>
      </c>
    </row>
    <row r="172" spans="1:24" s="172" customFormat="1" ht="30.75" customHeight="1" x14ac:dyDescent="0.2">
      <c r="A172" s="254"/>
      <c r="B172" s="178" t="s">
        <v>29</v>
      </c>
      <c r="C172" s="91" t="s">
        <v>101</v>
      </c>
      <c r="D172" s="59" t="s">
        <v>131</v>
      </c>
      <c r="E172" s="65" t="s">
        <v>131</v>
      </c>
      <c r="F172" s="65" t="s">
        <v>131</v>
      </c>
      <c r="G172" s="59" t="s">
        <v>27</v>
      </c>
      <c r="H172" s="60" t="s">
        <v>131</v>
      </c>
      <c r="I172" s="220"/>
      <c r="J172" s="175">
        <f>J173+J175</f>
        <v>16112574.75</v>
      </c>
      <c r="K172" s="175">
        <f t="shared" ref="K172:V172" si="115">K173+K175</f>
        <v>16112574.75</v>
      </c>
      <c r="L172" s="175">
        <f t="shared" si="115"/>
        <v>16112574.75</v>
      </c>
      <c r="M172" s="175">
        <f t="shared" si="115"/>
        <v>16112574.75</v>
      </c>
      <c r="N172" s="175">
        <f t="shared" si="115"/>
        <v>16112574.75</v>
      </c>
      <c r="O172" s="448">
        <f>O173+O175</f>
        <v>0</v>
      </c>
      <c r="P172" s="175">
        <f>P173+P175</f>
        <v>16112574.75</v>
      </c>
      <c r="Q172" s="176">
        <f t="shared" si="115"/>
        <v>16112574.75</v>
      </c>
      <c r="R172" s="176">
        <f t="shared" si="115"/>
        <v>16112574.75</v>
      </c>
      <c r="S172" s="175">
        <f t="shared" si="115"/>
        <v>16112574.75</v>
      </c>
      <c r="T172" s="175">
        <f t="shared" ref="T172:U172" si="116">T173+T175</f>
        <v>0</v>
      </c>
      <c r="U172" s="175">
        <f t="shared" si="116"/>
        <v>16112574.75</v>
      </c>
      <c r="V172" s="175">
        <f t="shared" si="115"/>
        <v>16112574.75</v>
      </c>
      <c r="W172" s="175">
        <f t="shared" ref="W172:X172" si="117">W173+W175</f>
        <v>0</v>
      </c>
      <c r="X172" s="175">
        <f t="shared" si="117"/>
        <v>16112574.75</v>
      </c>
    </row>
    <row r="173" spans="1:24" s="172" customFormat="1" ht="53.25" customHeight="1" x14ac:dyDescent="0.2">
      <c r="A173" s="254"/>
      <c r="B173" s="177" t="s">
        <v>67</v>
      </c>
      <c r="C173" s="91" t="s">
        <v>101</v>
      </c>
      <c r="D173" s="59" t="s">
        <v>131</v>
      </c>
      <c r="E173" s="65" t="s">
        <v>131</v>
      </c>
      <c r="F173" s="65" t="s">
        <v>131</v>
      </c>
      <c r="G173" s="64" t="s">
        <v>27</v>
      </c>
      <c r="H173" s="60" t="s">
        <v>131</v>
      </c>
      <c r="I173" s="179">
        <v>100</v>
      </c>
      <c r="J173" s="181">
        <f t="shared" ref="J173:X173" si="118">J174</f>
        <v>15685574.75</v>
      </c>
      <c r="K173" s="181">
        <f t="shared" si="118"/>
        <v>15685574.75</v>
      </c>
      <c r="L173" s="181">
        <f t="shared" si="118"/>
        <v>15685574.75</v>
      </c>
      <c r="M173" s="181">
        <f t="shared" si="118"/>
        <v>15685574.75</v>
      </c>
      <c r="N173" s="181">
        <f t="shared" si="118"/>
        <v>15685574.75</v>
      </c>
      <c r="O173" s="180">
        <f t="shared" si="118"/>
        <v>0</v>
      </c>
      <c r="P173" s="181">
        <f t="shared" si="118"/>
        <v>15685574.75</v>
      </c>
      <c r="Q173" s="182">
        <f t="shared" si="118"/>
        <v>15685574.75</v>
      </c>
      <c r="R173" s="182">
        <f t="shared" si="118"/>
        <v>15685574.75</v>
      </c>
      <c r="S173" s="181">
        <f t="shared" si="118"/>
        <v>15685574.75</v>
      </c>
      <c r="T173" s="181">
        <f t="shared" si="118"/>
        <v>0</v>
      </c>
      <c r="U173" s="181">
        <f t="shared" si="118"/>
        <v>15685574.75</v>
      </c>
      <c r="V173" s="181">
        <f t="shared" si="118"/>
        <v>15685574.75</v>
      </c>
      <c r="W173" s="181">
        <f t="shared" si="118"/>
        <v>0</v>
      </c>
      <c r="X173" s="181">
        <f t="shared" si="118"/>
        <v>15685574.75</v>
      </c>
    </row>
    <row r="174" spans="1:24" s="172" customFormat="1" ht="36" customHeight="1" x14ac:dyDescent="0.2">
      <c r="A174" s="254"/>
      <c r="B174" s="177" t="s">
        <v>61</v>
      </c>
      <c r="C174" s="91" t="s">
        <v>101</v>
      </c>
      <c r="D174" s="59" t="s">
        <v>131</v>
      </c>
      <c r="E174" s="65" t="s">
        <v>131</v>
      </c>
      <c r="F174" s="65" t="s">
        <v>131</v>
      </c>
      <c r="G174" s="64" t="s">
        <v>27</v>
      </c>
      <c r="H174" s="60" t="s">
        <v>131</v>
      </c>
      <c r="I174" s="179">
        <v>120</v>
      </c>
      <c r="J174" s="181">
        <v>15685574.75</v>
      </c>
      <c r="K174" s="181">
        <v>15685574.75</v>
      </c>
      <c r="L174" s="181">
        <v>15685574.75</v>
      </c>
      <c r="M174" s="181">
        <v>15685574.75</v>
      </c>
      <c r="N174" s="181">
        <v>15685574.75</v>
      </c>
      <c r="O174" s="180">
        <v>0</v>
      </c>
      <c r="P174" s="181">
        <v>15685574.75</v>
      </c>
      <c r="Q174" s="182">
        <v>15685574.75</v>
      </c>
      <c r="R174" s="182">
        <v>15685574.75</v>
      </c>
      <c r="S174" s="181">
        <v>15685574.75</v>
      </c>
      <c r="T174" s="181">
        <v>0</v>
      </c>
      <c r="U174" s="181">
        <v>15685574.75</v>
      </c>
      <c r="V174" s="181">
        <v>15685574.75</v>
      </c>
      <c r="W174" s="181">
        <v>0</v>
      </c>
      <c r="X174" s="181">
        <v>15685574.75</v>
      </c>
    </row>
    <row r="175" spans="1:24" s="172" customFormat="1" ht="29.25" customHeight="1" x14ac:dyDescent="0.2">
      <c r="A175" s="254"/>
      <c r="B175" s="177" t="s">
        <v>52</v>
      </c>
      <c r="C175" s="91" t="s">
        <v>101</v>
      </c>
      <c r="D175" s="59" t="s">
        <v>131</v>
      </c>
      <c r="E175" s="65" t="s">
        <v>131</v>
      </c>
      <c r="F175" s="65" t="s">
        <v>131</v>
      </c>
      <c r="G175" s="64" t="s">
        <v>27</v>
      </c>
      <c r="H175" s="60" t="s">
        <v>131</v>
      </c>
      <c r="I175" s="179">
        <v>200</v>
      </c>
      <c r="J175" s="181">
        <f t="shared" ref="J175:X175" si="119">J176</f>
        <v>427000</v>
      </c>
      <c r="K175" s="181">
        <f t="shared" si="119"/>
        <v>427000</v>
      </c>
      <c r="L175" s="181">
        <f t="shared" si="119"/>
        <v>427000</v>
      </c>
      <c r="M175" s="181">
        <f t="shared" si="119"/>
        <v>427000</v>
      </c>
      <c r="N175" s="181">
        <f t="shared" si="119"/>
        <v>427000</v>
      </c>
      <c r="O175" s="180">
        <f t="shared" si="119"/>
        <v>0</v>
      </c>
      <c r="P175" s="181">
        <f t="shared" si="119"/>
        <v>427000</v>
      </c>
      <c r="Q175" s="182">
        <f t="shared" si="119"/>
        <v>427000</v>
      </c>
      <c r="R175" s="182">
        <f t="shared" si="119"/>
        <v>427000</v>
      </c>
      <c r="S175" s="181">
        <f t="shared" si="119"/>
        <v>427000</v>
      </c>
      <c r="T175" s="181">
        <f t="shared" si="119"/>
        <v>0</v>
      </c>
      <c r="U175" s="181">
        <f t="shared" si="119"/>
        <v>427000</v>
      </c>
      <c r="V175" s="181">
        <f t="shared" si="119"/>
        <v>427000</v>
      </c>
      <c r="W175" s="181">
        <f t="shared" si="119"/>
        <v>0</v>
      </c>
      <c r="X175" s="181">
        <f t="shared" si="119"/>
        <v>427000</v>
      </c>
    </row>
    <row r="176" spans="1:24" s="172" customFormat="1" ht="33" customHeight="1" x14ac:dyDescent="0.2">
      <c r="A176" s="254"/>
      <c r="B176" s="177" t="s">
        <v>54</v>
      </c>
      <c r="C176" s="91" t="s">
        <v>101</v>
      </c>
      <c r="D176" s="59" t="s">
        <v>131</v>
      </c>
      <c r="E176" s="65" t="s">
        <v>131</v>
      </c>
      <c r="F176" s="65" t="s">
        <v>131</v>
      </c>
      <c r="G176" s="64" t="s">
        <v>27</v>
      </c>
      <c r="H176" s="60" t="s">
        <v>131</v>
      </c>
      <c r="I176" s="179">
        <v>240</v>
      </c>
      <c r="J176" s="181">
        <v>427000</v>
      </c>
      <c r="K176" s="181">
        <v>427000</v>
      </c>
      <c r="L176" s="181">
        <v>427000</v>
      </c>
      <c r="M176" s="181">
        <v>427000</v>
      </c>
      <c r="N176" s="181">
        <v>427000</v>
      </c>
      <c r="O176" s="180">
        <v>0</v>
      </c>
      <c r="P176" s="181">
        <v>427000</v>
      </c>
      <c r="Q176" s="182">
        <v>427000</v>
      </c>
      <c r="R176" s="182">
        <v>427000</v>
      </c>
      <c r="S176" s="181">
        <v>427000</v>
      </c>
      <c r="T176" s="181">
        <v>0</v>
      </c>
      <c r="U176" s="181">
        <v>427000</v>
      </c>
      <c r="V176" s="181">
        <v>427000</v>
      </c>
      <c r="W176" s="181">
        <v>0</v>
      </c>
      <c r="X176" s="181">
        <v>427000</v>
      </c>
    </row>
    <row r="177" spans="1:24" s="172" customFormat="1" ht="7.5" customHeight="1" x14ac:dyDescent="0.2">
      <c r="A177" s="254"/>
      <c r="B177" s="281"/>
      <c r="C177" s="255"/>
      <c r="D177" s="191"/>
      <c r="E177" s="191"/>
      <c r="F177" s="191"/>
      <c r="G177" s="191"/>
      <c r="H177" s="192"/>
      <c r="I177" s="256"/>
      <c r="J177" s="163"/>
      <c r="K177" s="163"/>
      <c r="L177" s="169"/>
      <c r="M177" s="169"/>
      <c r="N177" s="163"/>
      <c r="O177" s="162"/>
      <c r="P177" s="163"/>
      <c r="Q177" s="169"/>
      <c r="R177" s="169"/>
      <c r="S177" s="169"/>
      <c r="T177" s="163"/>
      <c r="U177" s="163"/>
      <c r="V177" s="169"/>
      <c r="W177" s="169"/>
      <c r="X177" s="169"/>
    </row>
    <row r="178" spans="1:24" ht="7.5" customHeight="1" x14ac:dyDescent="0.2">
      <c r="A178" s="257"/>
      <c r="B178" s="226"/>
      <c r="C178" s="268"/>
      <c r="D178" s="269"/>
      <c r="E178" s="269"/>
      <c r="F178" s="269"/>
      <c r="G178" s="269"/>
      <c r="H178" s="282"/>
      <c r="I178" s="205"/>
      <c r="J178" s="263"/>
      <c r="K178" s="263"/>
      <c r="L178" s="264"/>
      <c r="M178" s="264"/>
      <c r="N178" s="263"/>
      <c r="O178" s="457"/>
      <c r="P178" s="263"/>
      <c r="Q178" s="264"/>
      <c r="R178" s="264"/>
      <c r="S178" s="264"/>
      <c r="T178" s="263"/>
      <c r="U178" s="263"/>
      <c r="V178" s="264"/>
      <c r="W178" s="264"/>
      <c r="X178" s="264"/>
    </row>
    <row r="179" spans="1:24" s="172" customFormat="1" ht="60" customHeight="1" x14ac:dyDescent="0.2">
      <c r="A179" s="254"/>
      <c r="B179" s="164" t="s">
        <v>292</v>
      </c>
      <c r="C179" s="255" t="s">
        <v>1</v>
      </c>
      <c r="D179" s="191" t="s">
        <v>131</v>
      </c>
      <c r="E179" s="191" t="s">
        <v>131</v>
      </c>
      <c r="F179" s="191" t="s">
        <v>131</v>
      </c>
      <c r="G179" s="191" t="s">
        <v>132</v>
      </c>
      <c r="H179" s="283" t="s">
        <v>131</v>
      </c>
      <c r="I179" s="256"/>
      <c r="J179" s="163">
        <f>J183+J188+J195+J198+J254+J204+J201+J236+J223+J226+J229+J260+J232+J242+J239+J249+J216+J245+J220+J257+J251+J235+J180</f>
        <v>1344229549.76</v>
      </c>
      <c r="K179" s="163">
        <f t="shared" ref="K179:X179" si="120">K183+K188+K195+K198+K254+K204+K201+K236+K223+K226+K229+K260+K232+K242+K239+K249+K216+K245+K220+K257+K251+K235+K180</f>
        <v>1333498579.8399999</v>
      </c>
      <c r="L179" s="163">
        <f t="shared" si="120"/>
        <v>1375586680.5899997</v>
      </c>
      <c r="M179" s="163">
        <f t="shared" si="120"/>
        <v>598864538.92000008</v>
      </c>
      <c r="N179" s="163">
        <f t="shared" si="120"/>
        <v>620311428.95000005</v>
      </c>
      <c r="O179" s="162">
        <f t="shared" si="120"/>
        <v>0</v>
      </c>
      <c r="P179" s="163">
        <f t="shared" si="120"/>
        <v>1344229549.76</v>
      </c>
      <c r="Q179" s="169">
        <f t="shared" si="120"/>
        <v>1334752358.5499997</v>
      </c>
      <c r="R179" s="163">
        <f t="shared" si="120"/>
        <v>1429869191.98</v>
      </c>
      <c r="S179" s="163">
        <f t="shared" si="120"/>
        <v>1332165628.9499998</v>
      </c>
      <c r="T179" s="163">
        <f t="shared" si="120"/>
        <v>5.8207660913467407E-11</v>
      </c>
      <c r="U179" s="163">
        <f t="shared" si="120"/>
        <v>1334752358.5499997</v>
      </c>
      <c r="V179" s="163">
        <f t="shared" si="120"/>
        <v>1379345110.5899997</v>
      </c>
      <c r="W179" s="163">
        <f t="shared" si="120"/>
        <v>0</v>
      </c>
      <c r="X179" s="163">
        <f t="shared" si="120"/>
        <v>1379345110.5899997</v>
      </c>
    </row>
    <row r="180" spans="1:24" s="172" customFormat="1" ht="116.25" customHeight="1" x14ac:dyDescent="0.2">
      <c r="A180" s="254"/>
      <c r="B180" s="177" t="s">
        <v>258</v>
      </c>
      <c r="C180" s="91" t="s">
        <v>1</v>
      </c>
      <c r="D180" s="59" t="s">
        <v>131</v>
      </c>
      <c r="E180" s="59" t="s">
        <v>131</v>
      </c>
      <c r="F180" s="59" t="s">
        <v>131</v>
      </c>
      <c r="G180" s="59" t="s">
        <v>424</v>
      </c>
      <c r="H180" s="60" t="s">
        <v>129</v>
      </c>
      <c r="I180" s="262"/>
      <c r="J180" s="181">
        <f t="shared" ref="J180:X181" si="121">J181</f>
        <v>57144780</v>
      </c>
      <c r="K180" s="182">
        <f t="shared" si="121"/>
        <v>57144780</v>
      </c>
      <c r="L180" s="181">
        <f t="shared" si="121"/>
        <v>57144780</v>
      </c>
      <c r="M180" s="180">
        <f t="shared" si="121"/>
        <v>57144780</v>
      </c>
      <c r="N180" s="181">
        <f t="shared" si="121"/>
        <v>57144780</v>
      </c>
      <c r="O180" s="180">
        <f t="shared" si="121"/>
        <v>0</v>
      </c>
      <c r="P180" s="181">
        <f t="shared" si="121"/>
        <v>57144780</v>
      </c>
      <c r="Q180" s="182">
        <f t="shared" si="121"/>
        <v>57144780</v>
      </c>
      <c r="R180" s="182">
        <f t="shared" si="121"/>
        <v>57144780</v>
      </c>
      <c r="S180" s="181">
        <f t="shared" si="121"/>
        <v>57144780</v>
      </c>
      <c r="T180" s="182">
        <f t="shared" si="121"/>
        <v>0</v>
      </c>
      <c r="U180" s="182">
        <f t="shared" si="121"/>
        <v>57144780</v>
      </c>
      <c r="V180" s="181">
        <f t="shared" si="121"/>
        <v>57144780</v>
      </c>
      <c r="W180" s="181">
        <f t="shared" si="121"/>
        <v>0</v>
      </c>
      <c r="X180" s="181">
        <f t="shared" si="121"/>
        <v>57144780</v>
      </c>
    </row>
    <row r="181" spans="1:24" s="172" customFormat="1" ht="60" customHeight="1" x14ac:dyDescent="0.2">
      <c r="A181" s="254"/>
      <c r="B181" s="177" t="s">
        <v>21</v>
      </c>
      <c r="C181" s="91" t="s">
        <v>1</v>
      </c>
      <c r="D181" s="59" t="s">
        <v>131</v>
      </c>
      <c r="E181" s="59" t="s">
        <v>131</v>
      </c>
      <c r="F181" s="59" t="s">
        <v>131</v>
      </c>
      <c r="G181" s="59" t="s">
        <v>424</v>
      </c>
      <c r="H181" s="60" t="s">
        <v>129</v>
      </c>
      <c r="I181" s="262" t="s">
        <v>144</v>
      </c>
      <c r="J181" s="181">
        <f t="shared" si="121"/>
        <v>57144780</v>
      </c>
      <c r="K181" s="182">
        <f t="shared" si="121"/>
        <v>57144780</v>
      </c>
      <c r="L181" s="181">
        <f t="shared" si="121"/>
        <v>57144780</v>
      </c>
      <c r="M181" s="180">
        <f t="shared" si="121"/>
        <v>57144780</v>
      </c>
      <c r="N181" s="181">
        <f t="shared" si="121"/>
        <v>57144780</v>
      </c>
      <c r="O181" s="180">
        <f t="shared" si="121"/>
        <v>0</v>
      </c>
      <c r="P181" s="181">
        <f t="shared" si="121"/>
        <v>57144780</v>
      </c>
      <c r="Q181" s="182">
        <f t="shared" si="121"/>
        <v>57144780</v>
      </c>
      <c r="R181" s="182">
        <f t="shared" si="121"/>
        <v>57144780</v>
      </c>
      <c r="S181" s="181">
        <f t="shared" si="121"/>
        <v>57144780</v>
      </c>
      <c r="T181" s="182">
        <f t="shared" si="121"/>
        <v>0</v>
      </c>
      <c r="U181" s="182">
        <f t="shared" si="121"/>
        <v>57144780</v>
      </c>
      <c r="V181" s="181">
        <f t="shared" si="121"/>
        <v>57144780</v>
      </c>
      <c r="W181" s="181">
        <f t="shared" si="121"/>
        <v>0</v>
      </c>
      <c r="X181" s="181">
        <f t="shared" si="121"/>
        <v>57144780</v>
      </c>
    </row>
    <row r="182" spans="1:24" s="172" customFormat="1" ht="31.5" customHeight="1" x14ac:dyDescent="0.2">
      <c r="A182" s="254"/>
      <c r="B182" s="177" t="s">
        <v>22</v>
      </c>
      <c r="C182" s="91" t="s">
        <v>1</v>
      </c>
      <c r="D182" s="59" t="s">
        <v>131</v>
      </c>
      <c r="E182" s="59" t="s">
        <v>131</v>
      </c>
      <c r="F182" s="59" t="s">
        <v>131</v>
      </c>
      <c r="G182" s="59" t="s">
        <v>424</v>
      </c>
      <c r="H182" s="60" t="s">
        <v>129</v>
      </c>
      <c r="I182" s="262" t="s">
        <v>23</v>
      </c>
      <c r="J182" s="181">
        <v>57144780</v>
      </c>
      <c r="K182" s="181">
        <v>57144780</v>
      </c>
      <c r="L182" s="181">
        <v>57144780</v>
      </c>
      <c r="M182" s="181">
        <v>57144780</v>
      </c>
      <c r="N182" s="181">
        <v>57144780</v>
      </c>
      <c r="O182" s="180">
        <v>0</v>
      </c>
      <c r="P182" s="181">
        <f>O182+J182</f>
        <v>57144780</v>
      </c>
      <c r="Q182" s="182">
        <v>57144780</v>
      </c>
      <c r="R182" s="182">
        <v>57144780</v>
      </c>
      <c r="S182" s="181">
        <v>57144780</v>
      </c>
      <c r="T182" s="181">
        <v>0</v>
      </c>
      <c r="U182" s="181">
        <f>T182+Q182</f>
        <v>57144780</v>
      </c>
      <c r="V182" s="181">
        <v>57144780</v>
      </c>
      <c r="W182" s="181">
        <v>0</v>
      </c>
      <c r="X182" s="181">
        <f>W182+V182</f>
        <v>57144780</v>
      </c>
    </row>
    <row r="183" spans="1:24" s="172" customFormat="1" ht="25.5" x14ac:dyDescent="0.2">
      <c r="A183" s="254"/>
      <c r="B183" s="178" t="s">
        <v>29</v>
      </c>
      <c r="C183" s="91" t="s">
        <v>1</v>
      </c>
      <c r="D183" s="59" t="s">
        <v>131</v>
      </c>
      <c r="E183" s="65" t="s">
        <v>131</v>
      </c>
      <c r="F183" s="65" t="s">
        <v>131</v>
      </c>
      <c r="G183" s="59" t="s">
        <v>27</v>
      </c>
      <c r="H183" s="60" t="s">
        <v>131</v>
      </c>
      <c r="I183" s="179"/>
      <c r="J183" s="175">
        <f>J184+J186</f>
        <v>24646506.93</v>
      </c>
      <c r="K183" s="175">
        <f t="shared" ref="K183:R183" si="122">K184+K186</f>
        <v>24646506.93</v>
      </c>
      <c r="L183" s="176">
        <f t="shared" si="122"/>
        <v>24646506.93</v>
      </c>
      <c r="M183" s="176">
        <f t="shared" si="122"/>
        <v>24646506.93</v>
      </c>
      <c r="N183" s="175">
        <f>N184+N186</f>
        <v>24646506.93</v>
      </c>
      <c r="O183" s="448">
        <f>O184+O186</f>
        <v>0</v>
      </c>
      <c r="P183" s="175">
        <f>P184+P186</f>
        <v>24646506.93</v>
      </c>
      <c r="Q183" s="176">
        <f>Q184+Q186</f>
        <v>24646506.93</v>
      </c>
      <c r="R183" s="176">
        <f t="shared" si="122"/>
        <v>24646506.93</v>
      </c>
      <c r="S183" s="176">
        <f>S184+S186</f>
        <v>24646506.93</v>
      </c>
      <c r="T183" s="175">
        <f>T184+T186</f>
        <v>0</v>
      </c>
      <c r="U183" s="175">
        <f>U184+U186</f>
        <v>24646506.93</v>
      </c>
      <c r="V183" s="176">
        <f>V184+V186</f>
        <v>24646506.93</v>
      </c>
      <c r="W183" s="176">
        <f t="shared" ref="W183:X183" si="123">W184+W186</f>
        <v>0</v>
      </c>
      <c r="X183" s="176">
        <f t="shared" si="123"/>
        <v>24646506.93</v>
      </c>
    </row>
    <row r="184" spans="1:24" s="172" customFormat="1" ht="51" x14ac:dyDescent="0.2">
      <c r="A184" s="254"/>
      <c r="B184" s="177" t="s">
        <v>67</v>
      </c>
      <c r="C184" s="91" t="s">
        <v>1</v>
      </c>
      <c r="D184" s="59" t="s">
        <v>131</v>
      </c>
      <c r="E184" s="65" t="s">
        <v>131</v>
      </c>
      <c r="F184" s="65" t="s">
        <v>131</v>
      </c>
      <c r="G184" s="59" t="s">
        <v>27</v>
      </c>
      <c r="H184" s="60" t="s">
        <v>131</v>
      </c>
      <c r="I184" s="179">
        <v>100</v>
      </c>
      <c r="J184" s="181">
        <f t="shared" ref="J184:X184" si="124">J185</f>
        <v>24486506.93</v>
      </c>
      <c r="K184" s="181">
        <f t="shared" si="124"/>
        <v>24486506.93</v>
      </c>
      <c r="L184" s="181">
        <f t="shared" si="124"/>
        <v>24486506.93</v>
      </c>
      <c r="M184" s="181">
        <f t="shared" si="124"/>
        <v>24486506.93</v>
      </c>
      <c r="N184" s="181">
        <f t="shared" si="124"/>
        <v>24486506.93</v>
      </c>
      <c r="O184" s="180">
        <f t="shared" si="124"/>
        <v>0</v>
      </c>
      <c r="P184" s="181">
        <f t="shared" si="124"/>
        <v>24486506.93</v>
      </c>
      <c r="Q184" s="182">
        <f t="shared" si="124"/>
        <v>24486506.93</v>
      </c>
      <c r="R184" s="182">
        <f t="shared" si="124"/>
        <v>24486506.93</v>
      </c>
      <c r="S184" s="181">
        <f t="shared" si="124"/>
        <v>24486506.93</v>
      </c>
      <c r="T184" s="181">
        <f t="shared" si="124"/>
        <v>0</v>
      </c>
      <c r="U184" s="181">
        <f t="shared" si="124"/>
        <v>24486506.93</v>
      </c>
      <c r="V184" s="181">
        <f t="shared" si="124"/>
        <v>24486506.93</v>
      </c>
      <c r="W184" s="181">
        <f t="shared" si="124"/>
        <v>0</v>
      </c>
      <c r="X184" s="181">
        <f t="shared" si="124"/>
        <v>24486506.93</v>
      </c>
    </row>
    <row r="185" spans="1:24" s="172" customFormat="1" ht="25.5" x14ac:dyDescent="0.2">
      <c r="A185" s="254"/>
      <c r="B185" s="177" t="s">
        <v>61</v>
      </c>
      <c r="C185" s="91" t="s">
        <v>1</v>
      </c>
      <c r="D185" s="59" t="s">
        <v>131</v>
      </c>
      <c r="E185" s="65" t="s">
        <v>131</v>
      </c>
      <c r="F185" s="65" t="s">
        <v>131</v>
      </c>
      <c r="G185" s="59" t="s">
        <v>27</v>
      </c>
      <c r="H185" s="60" t="s">
        <v>131</v>
      </c>
      <c r="I185" s="179">
        <v>120</v>
      </c>
      <c r="J185" s="181">
        <v>24486506.93</v>
      </c>
      <c r="K185" s="181">
        <v>24486506.93</v>
      </c>
      <c r="L185" s="181">
        <v>24486506.93</v>
      </c>
      <c r="M185" s="181">
        <v>24486506.93</v>
      </c>
      <c r="N185" s="181">
        <v>24486506.93</v>
      </c>
      <c r="O185" s="180">
        <v>0</v>
      </c>
      <c r="P185" s="181">
        <v>24486506.93</v>
      </c>
      <c r="Q185" s="182">
        <v>24486506.93</v>
      </c>
      <c r="R185" s="182">
        <v>24486506.93</v>
      </c>
      <c r="S185" s="181">
        <v>24486506.93</v>
      </c>
      <c r="T185" s="181">
        <v>0</v>
      </c>
      <c r="U185" s="181">
        <v>24486506.93</v>
      </c>
      <c r="V185" s="181">
        <v>24486506.93</v>
      </c>
      <c r="W185" s="181">
        <v>0</v>
      </c>
      <c r="X185" s="181">
        <v>24486506.93</v>
      </c>
    </row>
    <row r="186" spans="1:24" s="172" customFormat="1" ht="25.5" x14ac:dyDescent="0.2">
      <c r="A186" s="254"/>
      <c r="B186" s="177" t="s">
        <v>52</v>
      </c>
      <c r="C186" s="91" t="s">
        <v>1</v>
      </c>
      <c r="D186" s="59" t="s">
        <v>131</v>
      </c>
      <c r="E186" s="65" t="s">
        <v>131</v>
      </c>
      <c r="F186" s="65" t="s">
        <v>131</v>
      </c>
      <c r="G186" s="59" t="s">
        <v>27</v>
      </c>
      <c r="H186" s="60" t="s">
        <v>131</v>
      </c>
      <c r="I186" s="179">
        <v>200</v>
      </c>
      <c r="J186" s="181">
        <f t="shared" ref="J186:X186" si="125">J187</f>
        <v>160000</v>
      </c>
      <c r="K186" s="181">
        <f t="shared" si="125"/>
        <v>160000</v>
      </c>
      <c r="L186" s="181">
        <f t="shared" si="125"/>
        <v>160000</v>
      </c>
      <c r="M186" s="181">
        <f t="shared" si="125"/>
        <v>160000</v>
      </c>
      <c r="N186" s="181">
        <f t="shared" si="125"/>
        <v>160000</v>
      </c>
      <c r="O186" s="180">
        <f t="shared" si="125"/>
        <v>0</v>
      </c>
      <c r="P186" s="181">
        <f t="shared" si="125"/>
        <v>160000</v>
      </c>
      <c r="Q186" s="182">
        <f t="shared" si="125"/>
        <v>160000</v>
      </c>
      <c r="R186" s="182">
        <f t="shared" si="125"/>
        <v>160000</v>
      </c>
      <c r="S186" s="181">
        <f t="shared" si="125"/>
        <v>160000</v>
      </c>
      <c r="T186" s="181">
        <f t="shared" si="125"/>
        <v>0</v>
      </c>
      <c r="U186" s="181">
        <f t="shared" si="125"/>
        <v>160000</v>
      </c>
      <c r="V186" s="181">
        <f t="shared" si="125"/>
        <v>160000</v>
      </c>
      <c r="W186" s="181">
        <f t="shared" si="125"/>
        <v>0</v>
      </c>
      <c r="X186" s="181">
        <f t="shared" si="125"/>
        <v>160000</v>
      </c>
    </row>
    <row r="187" spans="1:24" s="172" customFormat="1" ht="25.5" x14ac:dyDescent="0.2">
      <c r="A187" s="254"/>
      <c r="B187" s="177" t="s">
        <v>54</v>
      </c>
      <c r="C187" s="91" t="s">
        <v>1</v>
      </c>
      <c r="D187" s="59" t="s">
        <v>131</v>
      </c>
      <c r="E187" s="65" t="s">
        <v>131</v>
      </c>
      <c r="F187" s="65" t="s">
        <v>131</v>
      </c>
      <c r="G187" s="59" t="s">
        <v>27</v>
      </c>
      <c r="H187" s="60" t="s">
        <v>131</v>
      </c>
      <c r="I187" s="179">
        <v>240</v>
      </c>
      <c r="J187" s="181">
        <v>160000</v>
      </c>
      <c r="K187" s="181">
        <v>160000</v>
      </c>
      <c r="L187" s="181">
        <v>160000</v>
      </c>
      <c r="M187" s="181">
        <v>160000</v>
      </c>
      <c r="N187" s="181">
        <v>160000</v>
      </c>
      <c r="O187" s="180">
        <v>0</v>
      </c>
      <c r="P187" s="181">
        <v>160000</v>
      </c>
      <c r="Q187" s="182">
        <v>160000</v>
      </c>
      <c r="R187" s="182">
        <v>160000</v>
      </c>
      <c r="S187" s="181">
        <v>160000</v>
      </c>
      <c r="T187" s="181">
        <v>0</v>
      </c>
      <c r="U187" s="181">
        <v>160000</v>
      </c>
      <c r="V187" s="181">
        <v>160000</v>
      </c>
      <c r="W187" s="181">
        <v>0</v>
      </c>
      <c r="X187" s="181">
        <v>160000</v>
      </c>
    </row>
    <row r="188" spans="1:24" x14ac:dyDescent="0.2">
      <c r="A188" s="257"/>
      <c r="B188" s="177" t="s">
        <v>125</v>
      </c>
      <c r="C188" s="103" t="s">
        <v>1</v>
      </c>
      <c r="D188" s="66" t="s">
        <v>131</v>
      </c>
      <c r="E188" s="65" t="s">
        <v>131</v>
      </c>
      <c r="F188" s="65" t="s">
        <v>131</v>
      </c>
      <c r="G188" s="67" t="s">
        <v>0</v>
      </c>
      <c r="H188" s="60" t="s">
        <v>131</v>
      </c>
      <c r="I188" s="174"/>
      <c r="J188" s="175">
        <f>J189+J193+J191</f>
        <v>1564140.64</v>
      </c>
      <c r="K188" s="175">
        <f t="shared" ref="K188:R188" si="126">K189+K193+K191</f>
        <v>186200</v>
      </c>
      <c r="L188" s="175">
        <f t="shared" si="126"/>
        <v>186200</v>
      </c>
      <c r="M188" s="175">
        <f t="shared" si="126"/>
        <v>69000</v>
      </c>
      <c r="N188" s="175">
        <f>N189+N193+N191</f>
        <v>69000</v>
      </c>
      <c r="O188" s="448">
        <f>O189+O193+O191</f>
        <v>0</v>
      </c>
      <c r="P188" s="175">
        <f>P189+P193+P191</f>
        <v>1564140.64</v>
      </c>
      <c r="Q188" s="176">
        <f>Q189+Q193+Q191</f>
        <v>4129635.11</v>
      </c>
      <c r="R188" s="176">
        <f t="shared" si="126"/>
        <v>69000</v>
      </c>
      <c r="S188" s="175">
        <f>S189+S193+S191</f>
        <v>69000</v>
      </c>
      <c r="T188" s="175">
        <f>T189+T193+T191</f>
        <v>0</v>
      </c>
      <c r="U188" s="175">
        <f>U189+U193+U191</f>
        <v>4129635.11</v>
      </c>
      <c r="V188" s="175">
        <f>V189+V193+V191</f>
        <v>6863552.7699999996</v>
      </c>
      <c r="W188" s="175">
        <f t="shared" ref="W188:X188" si="127">W189+W193+W191</f>
        <v>0</v>
      </c>
      <c r="X188" s="175">
        <f t="shared" si="127"/>
        <v>6863552.7699999996</v>
      </c>
    </row>
    <row r="189" spans="1:24" ht="25.5" x14ac:dyDescent="0.2">
      <c r="A189" s="257"/>
      <c r="B189" s="218" t="s">
        <v>122</v>
      </c>
      <c r="C189" s="252" t="s">
        <v>1</v>
      </c>
      <c r="D189" s="253" t="s">
        <v>131</v>
      </c>
      <c r="E189" s="65" t="s">
        <v>131</v>
      </c>
      <c r="F189" s="65" t="s">
        <v>131</v>
      </c>
      <c r="G189" s="253" t="s">
        <v>0</v>
      </c>
      <c r="H189" s="60" t="s">
        <v>131</v>
      </c>
      <c r="I189" s="220" t="s">
        <v>53</v>
      </c>
      <c r="J189" s="175">
        <f t="shared" ref="J189:X189" si="128">J190</f>
        <v>69000</v>
      </c>
      <c r="K189" s="175">
        <f t="shared" si="128"/>
        <v>69000</v>
      </c>
      <c r="L189" s="176">
        <f t="shared" si="128"/>
        <v>69000</v>
      </c>
      <c r="M189" s="176">
        <f t="shared" si="128"/>
        <v>69000</v>
      </c>
      <c r="N189" s="175">
        <f t="shared" si="128"/>
        <v>69000</v>
      </c>
      <c r="O189" s="448">
        <f t="shared" si="128"/>
        <v>0</v>
      </c>
      <c r="P189" s="175">
        <f t="shared" si="128"/>
        <v>69000</v>
      </c>
      <c r="Q189" s="176">
        <f t="shared" si="128"/>
        <v>69000</v>
      </c>
      <c r="R189" s="176">
        <f t="shared" si="128"/>
        <v>69000</v>
      </c>
      <c r="S189" s="176">
        <f t="shared" si="128"/>
        <v>69000</v>
      </c>
      <c r="T189" s="175">
        <f t="shared" si="128"/>
        <v>0</v>
      </c>
      <c r="U189" s="175">
        <f t="shared" si="128"/>
        <v>69000</v>
      </c>
      <c r="V189" s="176">
        <f t="shared" si="128"/>
        <v>69000</v>
      </c>
      <c r="W189" s="176">
        <f t="shared" si="128"/>
        <v>0</v>
      </c>
      <c r="X189" s="176">
        <f t="shared" si="128"/>
        <v>69000</v>
      </c>
    </row>
    <row r="190" spans="1:24" ht="25.5" x14ac:dyDescent="0.2">
      <c r="A190" s="257"/>
      <c r="B190" s="218" t="s">
        <v>54</v>
      </c>
      <c r="C190" s="252" t="s">
        <v>1</v>
      </c>
      <c r="D190" s="253" t="s">
        <v>131</v>
      </c>
      <c r="E190" s="65" t="s">
        <v>131</v>
      </c>
      <c r="F190" s="65" t="s">
        <v>131</v>
      </c>
      <c r="G190" s="253" t="s">
        <v>0</v>
      </c>
      <c r="H190" s="60" t="s">
        <v>131</v>
      </c>
      <c r="I190" s="220" t="s">
        <v>55</v>
      </c>
      <c r="J190" s="181">
        <v>69000</v>
      </c>
      <c r="K190" s="181">
        <v>69000</v>
      </c>
      <c r="L190" s="181">
        <v>69000</v>
      </c>
      <c r="M190" s="181">
        <v>69000</v>
      </c>
      <c r="N190" s="181">
        <v>69000</v>
      </c>
      <c r="O190" s="180">
        <v>0</v>
      </c>
      <c r="P190" s="181">
        <v>69000</v>
      </c>
      <c r="Q190" s="182">
        <v>69000</v>
      </c>
      <c r="R190" s="182">
        <v>69000</v>
      </c>
      <c r="S190" s="181">
        <v>69000</v>
      </c>
      <c r="T190" s="181">
        <v>0</v>
      </c>
      <c r="U190" s="181">
        <v>69000</v>
      </c>
      <c r="V190" s="181">
        <v>69000</v>
      </c>
      <c r="W190" s="181">
        <v>0</v>
      </c>
      <c r="X190" s="181">
        <v>69000</v>
      </c>
    </row>
    <row r="191" spans="1:24" hidden="1" x14ac:dyDescent="0.2">
      <c r="A191" s="257"/>
      <c r="B191" s="177" t="s">
        <v>56</v>
      </c>
      <c r="C191" s="252" t="s">
        <v>1</v>
      </c>
      <c r="D191" s="253" t="s">
        <v>131</v>
      </c>
      <c r="E191" s="65" t="s">
        <v>131</v>
      </c>
      <c r="F191" s="65" t="s">
        <v>131</v>
      </c>
      <c r="G191" s="253" t="s">
        <v>0</v>
      </c>
      <c r="H191" s="60" t="s">
        <v>131</v>
      </c>
      <c r="I191" s="220" t="s">
        <v>57</v>
      </c>
      <c r="J191" s="175">
        <f t="shared" ref="J191:X191" si="129">J192</f>
        <v>0</v>
      </c>
      <c r="K191" s="175">
        <f t="shared" si="129"/>
        <v>117200</v>
      </c>
      <c r="L191" s="176">
        <f t="shared" si="129"/>
        <v>117200</v>
      </c>
      <c r="M191" s="176">
        <f t="shared" si="129"/>
        <v>0</v>
      </c>
      <c r="N191" s="175">
        <f t="shared" si="129"/>
        <v>0</v>
      </c>
      <c r="O191" s="448">
        <f t="shared" si="129"/>
        <v>0</v>
      </c>
      <c r="P191" s="175">
        <f t="shared" si="129"/>
        <v>0</v>
      </c>
      <c r="Q191" s="176">
        <f t="shared" si="129"/>
        <v>0</v>
      </c>
      <c r="R191" s="176">
        <f t="shared" si="129"/>
        <v>0</v>
      </c>
      <c r="S191" s="176">
        <f t="shared" si="129"/>
        <v>0</v>
      </c>
      <c r="T191" s="175">
        <f t="shared" si="129"/>
        <v>0</v>
      </c>
      <c r="U191" s="175">
        <f t="shared" si="129"/>
        <v>0</v>
      </c>
      <c r="V191" s="176">
        <f t="shared" si="129"/>
        <v>0</v>
      </c>
      <c r="W191" s="176">
        <f t="shared" si="129"/>
        <v>0</v>
      </c>
      <c r="X191" s="176">
        <f t="shared" si="129"/>
        <v>0</v>
      </c>
    </row>
    <row r="192" spans="1:24" hidden="1" x14ac:dyDescent="0.2">
      <c r="A192" s="257"/>
      <c r="B192" s="177" t="s">
        <v>351</v>
      </c>
      <c r="C192" s="252" t="s">
        <v>1</v>
      </c>
      <c r="D192" s="253" t="s">
        <v>131</v>
      </c>
      <c r="E192" s="65" t="s">
        <v>131</v>
      </c>
      <c r="F192" s="65" t="s">
        <v>131</v>
      </c>
      <c r="G192" s="253" t="s">
        <v>0</v>
      </c>
      <c r="H192" s="60" t="s">
        <v>131</v>
      </c>
      <c r="I192" s="220" t="s">
        <v>350</v>
      </c>
      <c r="J192" s="175">
        <v>0</v>
      </c>
      <c r="K192" s="175">
        <v>117200</v>
      </c>
      <c r="L192" s="176">
        <v>117200</v>
      </c>
      <c r="M192" s="176">
        <v>0</v>
      </c>
      <c r="N192" s="175">
        <v>0</v>
      </c>
      <c r="O192" s="448">
        <v>0</v>
      </c>
      <c r="P192" s="175">
        <v>0</v>
      </c>
      <c r="Q192" s="176"/>
      <c r="R192" s="176"/>
      <c r="S192" s="176"/>
      <c r="T192" s="175"/>
      <c r="U192" s="175"/>
      <c r="V192" s="176"/>
      <c r="W192" s="176"/>
      <c r="X192" s="176"/>
    </row>
    <row r="193" spans="1:24" ht="25.5" x14ac:dyDescent="0.2">
      <c r="A193" s="257"/>
      <c r="B193" s="177" t="s">
        <v>21</v>
      </c>
      <c r="C193" s="103" t="s">
        <v>1</v>
      </c>
      <c r="D193" s="66" t="s">
        <v>131</v>
      </c>
      <c r="E193" s="65" t="s">
        <v>131</v>
      </c>
      <c r="F193" s="65" t="s">
        <v>131</v>
      </c>
      <c r="G193" s="67" t="s">
        <v>0</v>
      </c>
      <c r="H193" s="60" t="s">
        <v>131</v>
      </c>
      <c r="I193" s="174">
        <v>600</v>
      </c>
      <c r="J193" s="181">
        <f>J194</f>
        <v>1495140.64</v>
      </c>
      <c r="K193" s="175">
        <f t="shared" ref="K193:X193" si="130">K194</f>
        <v>0</v>
      </c>
      <c r="L193" s="176">
        <f t="shared" si="130"/>
        <v>0</v>
      </c>
      <c r="M193" s="176">
        <f t="shared" si="130"/>
        <v>0</v>
      </c>
      <c r="N193" s="175">
        <f t="shared" si="130"/>
        <v>0</v>
      </c>
      <c r="O193" s="180">
        <f>O194</f>
        <v>0</v>
      </c>
      <c r="P193" s="181">
        <f>P194</f>
        <v>1495140.64</v>
      </c>
      <c r="Q193" s="176">
        <f t="shared" si="130"/>
        <v>4060635.11</v>
      </c>
      <c r="R193" s="176">
        <f t="shared" si="130"/>
        <v>0</v>
      </c>
      <c r="S193" s="176">
        <f t="shared" si="130"/>
        <v>0</v>
      </c>
      <c r="T193" s="175">
        <f t="shared" si="130"/>
        <v>0</v>
      </c>
      <c r="U193" s="175">
        <f t="shared" si="130"/>
        <v>4060635.11</v>
      </c>
      <c r="V193" s="176">
        <f t="shared" si="130"/>
        <v>6794552.7699999996</v>
      </c>
      <c r="W193" s="176">
        <f t="shared" si="130"/>
        <v>0</v>
      </c>
      <c r="X193" s="176">
        <f t="shared" si="130"/>
        <v>6794552.7699999996</v>
      </c>
    </row>
    <row r="194" spans="1:24" x14ac:dyDescent="0.2">
      <c r="A194" s="257"/>
      <c r="B194" s="177" t="s">
        <v>22</v>
      </c>
      <c r="C194" s="103" t="s">
        <v>1</v>
      </c>
      <c r="D194" s="66" t="s">
        <v>131</v>
      </c>
      <c r="E194" s="65" t="s">
        <v>131</v>
      </c>
      <c r="F194" s="65" t="s">
        <v>131</v>
      </c>
      <c r="G194" s="67" t="s">
        <v>0</v>
      </c>
      <c r="H194" s="60" t="s">
        <v>131</v>
      </c>
      <c r="I194" s="174" t="s">
        <v>23</v>
      </c>
      <c r="J194" s="181">
        <v>1495140.64</v>
      </c>
      <c r="K194" s="181"/>
      <c r="L194" s="181"/>
      <c r="M194" s="181"/>
      <c r="N194" s="181"/>
      <c r="O194" s="180">
        <v>0</v>
      </c>
      <c r="P194" s="181">
        <v>1495140.64</v>
      </c>
      <c r="Q194" s="182">
        <f>1473905.51+1020720.6+1566009</f>
        <v>4060635.11</v>
      </c>
      <c r="R194" s="182"/>
      <c r="S194" s="181"/>
      <c r="T194" s="181">
        <v>0</v>
      </c>
      <c r="U194" s="181">
        <f>1473905.51+1020720.6+1566009</f>
        <v>4060635.11</v>
      </c>
      <c r="V194" s="181">
        <f>1450755.77+3028314+2315483</f>
        <v>6794552.7699999996</v>
      </c>
      <c r="W194" s="181">
        <v>0</v>
      </c>
      <c r="X194" s="181">
        <f t="shared" ref="X194" si="131">1450755.77+3028314+2315483</f>
        <v>6794552.7699999996</v>
      </c>
    </row>
    <row r="195" spans="1:24" ht="25.5" x14ac:dyDescent="0.2">
      <c r="A195" s="257"/>
      <c r="B195" s="177" t="s">
        <v>142</v>
      </c>
      <c r="C195" s="103" t="s">
        <v>1</v>
      </c>
      <c r="D195" s="66" t="s">
        <v>131</v>
      </c>
      <c r="E195" s="65" t="s">
        <v>131</v>
      </c>
      <c r="F195" s="65" t="s">
        <v>131</v>
      </c>
      <c r="G195" s="67" t="s">
        <v>143</v>
      </c>
      <c r="H195" s="60" t="s">
        <v>131</v>
      </c>
      <c r="I195" s="174"/>
      <c r="J195" s="175">
        <f t="shared" ref="J195:U196" si="132">J196</f>
        <v>416265243.36000001</v>
      </c>
      <c r="K195" s="175">
        <f t="shared" si="132"/>
        <v>451519400</v>
      </c>
      <c r="L195" s="176">
        <f t="shared" si="132"/>
        <v>451519400</v>
      </c>
      <c r="M195" s="176">
        <f t="shared" si="132"/>
        <v>451519400</v>
      </c>
      <c r="N195" s="175">
        <f t="shared" si="132"/>
        <v>451519400</v>
      </c>
      <c r="O195" s="448">
        <f t="shared" si="132"/>
        <v>0</v>
      </c>
      <c r="P195" s="175">
        <f t="shared" si="132"/>
        <v>416265243.36000001</v>
      </c>
      <c r="Q195" s="176">
        <f t="shared" si="132"/>
        <v>416286478.49000001</v>
      </c>
      <c r="R195" s="176">
        <f t="shared" si="132"/>
        <v>451519400</v>
      </c>
      <c r="S195" s="176">
        <f t="shared" si="132"/>
        <v>451519400</v>
      </c>
      <c r="T195" s="175">
        <f t="shared" si="132"/>
        <v>0</v>
      </c>
      <c r="U195" s="175">
        <f t="shared" si="132"/>
        <v>416286478.49000001</v>
      </c>
      <c r="V195" s="176">
        <f>V196</f>
        <v>416309628.23000002</v>
      </c>
      <c r="W195" s="176">
        <f t="shared" ref="W195:X196" si="133">W196</f>
        <v>0</v>
      </c>
      <c r="X195" s="176">
        <f t="shared" si="133"/>
        <v>416309628.23000002</v>
      </c>
    </row>
    <row r="196" spans="1:24" ht="25.5" x14ac:dyDescent="0.2">
      <c r="A196" s="257"/>
      <c r="B196" s="177" t="s">
        <v>21</v>
      </c>
      <c r="C196" s="91" t="s">
        <v>1</v>
      </c>
      <c r="D196" s="63" t="s">
        <v>131</v>
      </c>
      <c r="E196" s="65" t="s">
        <v>131</v>
      </c>
      <c r="F196" s="65" t="s">
        <v>131</v>
      </c>
      <c r="G196" s="64" t="s">
        <v>143</v>
      </c>
      <c r="H196" s="60" t="s">
        <v>131</v>
      </c>
      <c r="I196" s="174">
        <v>600</v>
      </c>
      <c r="J196" s="175">
        <f t="shared" si="132"/>
        <v>416265243.36000001</v>
      </c>
      <c r="K196" s="175">
        <f t="shared" si="132"/>
        <v>451519400</v>
      </c>
      <c r="L196" s="176">
        <f t="shared" si="132"/>
        <v>451519400</v>
      </c>
      <c r="M196" s="176">
        <f t="shared" si="132"/>
        <v>451519400</v>
      </c>
      <c r="N196" s="175">
        <f t="shared" si="132"/>
        <v>451519400</v>
      </c>
      <c r="O196" s="448">
        <f t="shared" si="132"/>
        <v>0</v>
      </c>
      <c r="P196" s="175">
        <f t="shared" si="132"/>
        <v>416265243.36000001</v>
      </c>
      <c r="Q196" s="176">
        <f t="shared" si="132"/>
        <v>416286478.49000001</v>
      </c>
      <c r="R196" s="176">
        <f t="shared" si="132"/>
        <v>451519400</v>
      </c>
      <c r="S196" s="176">
        <f>S197</f>
        <v>451519400</v>
      </c>
      <c r="T196" s="175">
        <f t="shared" si="132"/>
        <v>0</v>
      </c>
      <c r="U196" s="175">
        <f t="shared" si="132"/>
        <v>416286478.49000001</v>
      </c>
      <c r="V196" s="176">
        <f>V197</f>
        <v>416309628.23000002</v>
      </c>
      <c r="W196" s="176">
        <f t="shared" si="133"/>
        <v>0</v>
      </c>
      <c r="X196" s="176">
        <f t="shared" si="133"/>
        <v>416309628.23000002</v>
      </c>
    </row>
    <row r="197" spans="1:24" x14ac:dyDescent="0.2">
      <c r="A197" s="257"/>
      <c r="B197" s="177" t="s">
        <v>22</v>
      </c>
      <c r="C197" s="91" t="s">
        <v>1</v>
      </c>
      <c r="D197" s="63" t="s">
        <v>131</v>
      </c>
      <c r="E197" s="65" t="s">
        <v>131</v>
      </c>
      <c r="F197" s="65" t="s">
        <v>131</v>
      </c>
      <c r="G197" s="64" t="s">
        <v>143</v>
      </c>
      <c r="H197" s="60" t="s">
        <v>131</v>
      </c>
      <c r="I197" s="174" t="s">
        <v>23</v>
      </c>
      <c r="J197" s="188">
        <f>126521500+289743743.36</f>
        <v>416265243.36000001</v>
      </c>
      <c r="K197" s="188">
        <v>451519400</v>
      </c>
      <c r="L197" s="188">
        <v>451519400</v>
      </c>
      <c r="M197" s="188">
        <v>451519400</v>
      </c>
      <c r="N197" s="188">
        <v>451519400</v>
      </c>
      <c r="O197" s="187">
        <v>0</v>
      </c>
      <c r="P197" s="188">
        <f>126521500+289743743.36</f>
        <v>416265243.36000001</v>
      </c>
      <c r="Q197" s="189">
        <f>126521500+289764978.49</f>
        <v>416286478.49000001</v>
      </c>
      <c r="R197" s="189">
        <v>451519400</v>
      </c>
      <c r="S197" s="188">
        <v>451519400</v>
      </c>
      <c r="T197" s="188">
        <v>0</v>
      </c>
      <c r="U197" s="188">
        <f>126521500+289764978.49</f>
        <v>416286478.49000001</v>
      </c>
      <c r="V197" s="188">
        <f>126521500+289788128.23</f>
        <v>416309628.23000002</v>
      </c>
      <c r="W197" s="188">
        <v>0</v>
      </c>
      <c r="X197" s="188">
        <f t="shared" ref="X197" si="134">126521500+289788128.23</f>
        <v>416309628.23000002</v>
      </c>
    </row>
    <row r="198" spans="1:24" ht="25.5" x14ac:dyDescent="0.2">
      <c r="A198" s="257"/>
      <c r="B198" s="177" t="s">
        <v>145</v>
      </c>
      <c r="C198" s="91" t="s">
        <v>1</v>
      </c>
      <c r="D198" s="63" t="s">
        <v>131</v>
      </c>
      <c r="E198" s="65" t="s">
        <v>131</v>
      </c>
      <c r="F198" s="65" t="s">
        <v>131</v>
      </c>
      <c r="G198" s="64" t="s">
        <v>146</v>
      </c>
      <c r="H198" s="60" t="s">
        <v>131</v>
      </c>
      <c r="I198" s="174"/>
      <c r="J198" s="181">
        <f t="shared" ref="J198:U199" si="135">J199</f>
        <v>22828926</v>
      </c>
      <c r="K198" s="181">
        <f t="shared" si="135"/>
        <v>0</v>
      </c>
      <c r="L198" s="181">
        <f t="shared" si="135"/>
        <v>0</v>
      </c>
      <c r="M198" s="181">
        <f t="shared" si="135"/>
        <v>0</v>
      </c>
      <c r="N198" s="181">
        <f t="shared" si="135"/>
        <v>0</v>
      </c>
      <c r="O198" s="180">
        <f t="shared" si="135"/>
        <v>303790</v>
      </c>
      <c r="P198" s="181">
        <f t="shared" si="135"/>
        <v>23132716</v>
      </c>
      <c r="Q198" s="182">
        <f t="shared" si="135"/>
        <v>22405576</v>
      </c>
      <c r="R198" s="182">
        <f t="shared" si="135"/>
        <v>0</v>
      </c>
      <c r="S198" s="181">
        <f t="shared" si="135"/>
        <v>0</v>
      </c>
      <c r="T198" s="181">
        <f t="shared" si="135"/>
        <v>234180</v>
      </c>
      <c r="U198" s="181">
        <f t="shared" si="135"/>
        <v>22639756</v>
      </c>
      <c r="V198" s="181">
        <f>V199</f>
        <v>21944056</v>
      </c>
      <c r="W198" s="181">
        <f t="shared" ref="W198:X199" si="136">W199</f>
        <v>246420</v>
      </c>
      <c r="X198" s="181">
        <f t="shared" si="136"/>
        <v>22190476</v>
      </c>
    </row>
    <row r="199" spans="1:24" ht="25.5" x14ac:dyDescent="0.2">
      <c r="A199" s="257"/>
      <c r="B199" s="177" t="s">
        <v>21</v>
      </c>
      <c r="C199" s="91" t="s">
        <v>1</v>
      </c>
      <c r="D199" s="63" t="s">
        <v>131</v>
      </c>
      <c r="E199" s="65" t="s">
        <v>131</v>
      </c>
      <c r="F199" s="65" t="s">
        <v>131</v>
      </c>
      <c r="G199" s="64" t="s">
        <v>146</v>
      </c>
      <c r="H199" s="60" t="s">
        <v>131</v>
      </c>
      <c r="I199" s="174">
        <v>600</v>
      </c>
      <c r="J199" s="181">
        <f t="shared" si="135"/>
        <v>22828926</v>
      </c>
      <c r="K199" s="181">
        <f t="shared" si="135"/>
        <v>0</v>
      </c>
      <c r="L199" s="181">
        <f t="shared" si="135"/>
        <v>0</v>
      </c>
      <c r="M199" s="181">
        <f t="shared" si="135"/>
        <v>0</v>
      </c>
      <c r="N199" s="181">
        <f t="shared" si="135"/>
        <v>0</v>
      </c>
      <c r="O199" s="180">
        <f t="shared" si="135"/>
        <v>303790</v>
      </c>
      <c r="P199" s="181">
        <f t="shared" si="135"/>
        <v>23132716</v>
      </c>
      <c r="Q199" s="182">
        <f t="shared" si="135"/>
        <v>22405576</v>
      </c>
      <c r="R199" s="182">
        <f t="shared" si="135"/>
        <v>0</v>
      </c>
      <c r="S199" s="181">
        <f>S200</f>
        <v>0</v>
      </c>
      <c r="T199" s="181">
        <f t="shared" si="135"/>
        <v>234180</v>
      </c>
      <c r="U199" s="181">
        <f t="shared" si="135"/>
        <v>22639756</v>
      </c>
      <c r="V199" s="181">
        <f>V200</f>
        <v>21944056</v>
      </c>
      <c r="W199" s="181">
        <f t="shared" si="136"/>
        <v>246420</v>
      </c>
      <c r="X199" s="181">
        <f t="shared" si="136"/>
        <v>22190476</v>
      </c>
    </row>
    <row r="200" spans="1:24" x14ac:dyDescent="0.2">
      <c r="A200" s="257"/>
      <c r="B200" s="177" t="s">
        <v>22</v>
      </c>
      <c r="C200" s="91" t="s">
        <v>1</v>
      </c>
      <c r="D200" s="63" t="s">
        <v>131</v>
      </c>
      <c r="E200" s="65" t="s">
        <v>131</v>
      </c>
      <c r="F200" s="65" t="s">
        <v>131</v>
      </c>
      <c r="G200" s="64" t="s">
        <v>146</v>
      </c>
      <c r="H200" s="60" t="s">
        <v>131</v>
      </c>
      <c r="I200" s="174" t="s">
        <v>23</v>
      </c>
      <c r="J200" s="188">
        <f>4117419.54+18711506.46</f>
        <v>22828926</v>
      </c>
      <c r="K200" s="188"/>
      <c r="L200" s="188"/>
      <c r="M200" s="188"/>
      <c r="N200" s="188"/>
      <c r="O200" s="187">
        <v>303790</v>
      </c>
      <c r="P200" s="188">
        <f>J200+O200</f>
        <v>23132716</v>
      </c>
      <c r="Q200" s="189">
        <f>3694069.54+18711506.46</f>
        <v>22405576</v>
      </c>
      <c r="R200" s="189"/>
      <c r="S200" s="188"/>
      <c r="T200" s="188">
        <v>234180</v>
      </c>
      <c r="U200" s="188">
        <f>Q200+T200</f>
        <v>22639756</v>
      </c>
      <c r="V200" s="188">
        <f>3232549.54+18711506.46</f>
        <v>21944056</v>
      </c>
      <c r="W200" s="188">
        <v>246420</v>
      </c>
      <c r="X200" s="188">
        <f>V200+W200</f>
        <v>22190476</v>
      </c>
    </row>
    <row r="201" spans="1:24" ht="38.25" x14ac:dyDescent="0.2">
      <c r="A201" s="257"/>
      <c r="B201" s="173" t="s">
        <v>333</v>
      </c>
      <c r="C201" s="91" t="s">
        <v>1</v>
      </c>
      <c r="D201" s="63" t="s">
        <v>131</v>
      </c>
      <c r="E201" s="59" t="s">
        <v>131</v>
      </c>
      <c r="F201" s="59" t="s">
        <v>131</v>
      </c>
      <c r="G201" s="64" t="s">
        <v>217</v>
      </c>
      <c r="H201" s="60" t="s">
        <v>131</v>
      </c>
      <c r="I201" s="174"/>
      <c r="J201" s="175">
        <f t="shared" ref="J201:U202" si="137">J202</f>
        <v>268000</v>
      </c>
      <c r="K201" s="175">
        <f t="shared" si="137"/>
        <v>268000</v>
      </c>
      <c r="L201" s="176">
        <f t="shared" si="137"/>
        <v>268000</v>
      </c>
      <c r="M201" s="176">
        <f t="shared" si="137"/>
        <v>268000</v>
      </c>
      <c r="N201" s="175">
        <f t="shared" si="137"/>
        <v>268000</v>
      </c>
      <c r="O201" s="448">
        <f t="shared" si="137"/>
        <v>0</v>
      </c>
      <c r="P201" s="175">
        <f t="shared" si="137"/>
        <v>268000</v>
      </c>
      <c r="Q201" s="176">
        <f t="shared" si="137"/>
        <v>268000</v>
      </c>
      <c r="R201" s="176">
        <f t="shared" si="137"/>
        <v>268000</v>
      </c>
      <c r="S201" s="176">
        <f t="shared" si="137"/>
        <v>268000</v>
      </c>
      <c r="T201" s="175">
        <f t="shared" si="137"/>
        <v>0</v>
      </c>
      <c r="U201" s="175">
        <f t="shared" si="137"/>
        <v>268000</v>
      </c>
      <c r="V201" s="176">
        <f>V202</f>
        <v>268000</v>
      </c>
      <c r="W201" s="176">
        <f t="shared" ref="W201:X202" si="138">W202</f>
        <v>0</v>
      </c>
      <c r="X201" s="176">
        <f t="shared" si="138"/>
        <v>268000</v>
      </c>
    </row>
    <row r="202" spans="1:24" ht="25.5" x14ac:dyDescent="0.2">
      <c r="A202" s="257"/>
      <c r="B202" s="177" t="s">
        <v>21</v>
      </c>
      <c r="C202" s="91" t="s">
        <v>1</v>
      </c>
      <c r="D202" s="63" t="s">
        <v>131</v>
      </c>
      <c r="E202" s="59" t="s">
        <v>131</v>
      </c>
      <c r="F202" s="59" t="s">
        <v>131</v>
      </c>
      <c r="G202" s="64" t="s">
        <v>217</v>
      </c>
      <c r="H202" s="60" t="s">
        <v>131</v>
      </c>
      <c r="I202" s="174" t="s">
        <v>144</v>
      </c>
      <c r="J202" s="175">
        <f t="shared" si="137"/>
        <v>268000</v>
      </c>
      <c r="K202" s="175">
        <f t="shared" si="137"/>
        <v>268000</v>
      </c>
      <c r="L202" s="176">
        <f t="shared" si="137"/>
        <v>268000</v>
      </c>
      <c r="M202" s="176">
        <f t="shared" si="137"/>
        <v>268000</v>
      </c>
      <c r="N202" s="175">
        <f t="shared" si="137"/>
        <v>268000</v>
      </c>
      <c r="O202" s="448">
        <f t="shared" si="137"/>
        <v>0</v>
      </c>
      <c r="P202" s="175">
        <f t="shared" si="137"/>
        <v>268000</v>
      </c>
      <c r="Q202" s="176">
        <f t="shared" si="137"/>
        <v>268000</v>
      </c>
      <c r="R202" s="176">
        <f t="shared" si="137"/>
        <v>268000</v>
      </c>
      <c r="S202" s="176">
        <f>S203</f>
        <v>268000</v>
      </c>
      <c r="T202" s="175">
        <f t="shared" si="137"/>
        <v>0</v>
      </c>
      <c r="U202" s="175">
        <f t="shared" si="137"/>
        <v>268000</v>
      </c>
      <c r="V202" s="176">
        <f>V203</f>
        <v>268000</v>
      </c>
      <c r="W202" s="176">
        <f t="shared" si="138"/>
        <v>0</v>
      </c>
      <c r="X202" s="176">
        <f t="shared" si="138"/>
        <v>268000</v>
      </c>
    </row>
    <row r="203" spans="1:24" x14ac:dyDescent="0.2">
      <c r="A203" s="257"/>
      <c r="B203" s="177" t="s">
        <v>22</v>
      </c>
      <c r="C203" s="91" t="s">
        <v>1</v>
      </c>
      <c r="D203" s="63" t="s">
        <v>131</v>
      </c>
      <c r="E203" s="59" t="s">
        <v>131</v>
      </c>
      <c r="F203" s="59" t="s">
        <v>131</v>
      </c>
      <c r="G203" s="64" t="s">
        <v>217</v>
      </c>
      <c r="H203" s="60" t="s">
        <v>131</v>
      </c>
      <c r="I203" s="174" t="s">
        <v>23</v>
      </c>
      <c r="J203" s="188">
        <v>268000</v>
      </c>
      <c r="K203" s="188">
        <v>268000</v>
      </c>
      <c r="L203" s="188">
        <v>268000</v>
      </c>
      <c r="M203" s="188">
        <v>268000</v>
      </c>
      <c r="N203" s="188">
        <v>268000</v>
      </c>
      <c r="O203" s="187">
        <v>0</v>
      </c>
      <c r="P203" s="188">
        <v>268000</v>
      </c>
      <c r="Q203" s="189">
        <v>268000</v>
      </c>
      <c r="R203" s="189">
        <v>268000</v>
      </c>
      <c r="S203" s="188">
        <v>268000</v>
      </c>
      <c r="T203" s="188">
        <v>0</v>
      </c>
      <c r="U203" s="188">
        <v>268000</v>
      </c>
      <c r="V203" s="188">
        <v>268000</v>
      </c>
      <c r="W203" s="188">
        <v>0</v>
      </c>
      <c r="X203" s="188">
        <v>268000</v>
      </c>
    </row>
    <row r="204" spans="1:24" ht="38.25" x14ac:dyDescent="0.2">
      <c r="A204" s="257"/>
      <c r="B204" s="177" t="s">
        <v>213</v>
      </c>
      <c r="C204" s="91" t="s">
        <v>1</v>
      </c>
      <c r="D204" s="63" t="s">
        <v>131</v>
      </c>
      <c r="E204" s="59" t="s">
        <v>131</v>
      </c>
      <c r="F204" s="59" t="s">
        <v>131</v>
      </c>
      <c r="G204" s="64" t="s">
        <v>211</v>
      </c>
      <c r="H204" s="60" t="s">
        <v>131</v>
      </c>
      <c r="I204" s="174"/>
      <c r="J204" s="175">
        <f>J205+J213</f>
        <v>13081390</v>
      </c>
      <c r="K204" s="175">
        <f t="shared" ref="K204:R204" si="139">K205+K213</f>
        <v>2151300</v>
      </c>
      <c r="L204" s="176">
        <f t="shared" si="139"/>
        <v>2151300</v>
      </c>
      <c r="M204" s="176">
        <f t="shared" si="139"/>
        <v>2151300</v>
      </c>
      <c r="N204" s="175">
        <f>N205+N213</f>
        <v>2151300</v>
      </c>
      <c r="O204" s="448">
        <f>O205+O213</f>
        <v>-303790</v>
      </c>
      <c r="P204" s="175">
        <f>P205+P213</f>
        <v>12777600</v>
      </c>
      <c r="Q204" s="176">
        <f>Q205+Q213</f>
        <v>13504739.999999998</v>
      </c>
      <c r="R204" s="176">
        <f t="shared" si="139"/>
        <v>2151300</v>
      </c>
      <c r="S204" s="176">
        <f>S205+S213</f>
        <v>2151300</v>
      </c>
      <c r="T204" s="175">
        <f>T205+T213</f>
        <v>-234179.99999999994</v>
      </c>
      <c r="U204" s="175">
        <f>U205+U213</f>
        <v>13270559.999999998</v>
      </c>
      <c r="V204" s="176">
        <f>V205+V213</f>
        <v>13966260.000000002</v>
      </c>
      <c r="W204" s="176">
        <f t="shared" ref="W204:X204" si="140">W205+W213</f>
        <v>-246420</v>
      </c>
      <c r="X204" s="176">
        <f t="shared" si="140"/>
        <v>13719840</v>
      </c>
    </row>
    <row r="205" spans="1:24" ht="25.5" x14ac:dyDescent="0.2">
      <c r="A205" s="257"/>
      <c r="B205" s="177" t="s">
        <v>21</v>
      </c>
      <c r="C205" s="91" t="s">
        <v>1</v>
      </c>
      <c r="D205" s="63" t="s">
        <v>131</v>
      </c>
      <c r="E205" s="59" t="s">
        <v>131</v>
      </c>
      <c r="F205" s="59" t="s">
        <v>131</v>
      </c>
      <c r="G205" s="64" t="s">
        <v>211</v>
      </c>
      <c r="H205" s="60" t="s">
        <v>131</v>
      </c>
      <c r="I205" s="174">
        <v>600</v>
      </c>
      <c r="J205" s="175">
        <f>J206+J211+J212</f>
        <v>12917350.16</v>
      </c>
      <c r="K205" s="175">
        <f t="shared" ref="K205:R205" si="141">K206+K211+K212</f>
        <v>2151300</v>
      </c>
      <c r="L205" s="176">
        <f t="shared" si="141"/>
        <v>2151300</v>
      </c>
      <c r="M205" s="176">
        <f t="shared" si="141"/>
        <v>2151300</v>
      </c>
      <c r="N205" s="175">
        <f>N206+N211+N212</f>
        <v>2151300</v>
      </c>
      <c r="O205" s="187">
        <f>O206+O211+O212</f>
        <v>-227842.5</v>
      </c>
      <c r="P205" s="188">
        <f>P206+P211+P212</f>
        <v>12689507.66</v>
      </c>
      <c r="Q205" s="176">
        <f>Q206+Q211+Q212</f>
        <v>13335391.369999997</v>
      </c>
      <c r="R205" s="176">
        <f t="shared" si="141"/>
        <v>2151300</v>
      </c>
      <c r="S205" s="176">
        <f>S206+S211+S212</f>
        <v>2151300</v>
      </c>
      <c r="T205" s="188">
        <f>T206+T211+T212</f>
        <v>-156322.32999999996</v>
      </c>
      <c r="U205" s="175">
        <f>U206+U211+U212</f>
        <v>13179069.039999997</v>
      </c>
      <c r="V205" s="176">
        <f>V206+V211+V212</f>
        <v>13791123.950000001</v>
      </c>
      <c r="W205" s="176">
        <f t="shared" ref="W205:X205" si="142">W206+W211+W212</f>
        <v>-165872.35999999999</v>
      </c>
      <c r="X205" s="176">
        <f t="shared" si="142"/>
        <v>13625251.59</v>
      </c>
    </row>
    <row r="206" spans="1:24" x14ac:dyDescent="0.2">
      <c r="A206" s="257"/>
      <c r="B206" s="177" t="s">
        <v>22</v>
      </c>
      <c r="C206" s="91" t="s">
        <v>1</v>
      </c>
      <c r="D206" s="63" t="s">
        <v>131</v>
      </c>
      <c r="E206" s="59" t="s">
        <v>131</v>
      </c>
      <c r="F206" s="59" t="s">
        <v>131</v>
      </c>
      <c r="G206" s="64" t="s">
        <v>211</v>
      </c>
      <c r="H206" s="60" t="s">
        <v>131</v>
      </c>
      <c r="I206" s="174" t="s">
        <v>23</v>
      </c>
      <c r="J206" s="188">
        <f>12425230.64+164039.84</f>
        <v>12589270.48</v>
      </c>
      <c r="K206" s="188">
        <v>2151300</v>
      </c>
      <c r="L206" s="188">
        <v>2151300</v>
      </c>
      <c r="M206" s="188">
        <v>2151300</v>
      </c>
      <c r="N206" s="188">
        <v>2151300</v>
      </c>
      <c r="O206" s="187">
        <v>-75947.5</v>
      </c>
      <c r="P206" s="188">
        <f>O206+J206</f>
        <v>12513322.98</v>
      </c>
      <c r="Q206" s="189">
        <f>12827345.51+169348.62</f>
        <v>12996694.129999999</v>
      </c>
      <c r="R206" s="189">
        <v>2151300</v>
      </c>
      <c r="S206" s="188">
        <v>2151300</v>
      </c>
      <c r="T206" s="188">
        <f>-77857.68+77250.71</f>
        <v>-606.96999999998661</v>
      </c>
      <c r="U206" s="188">
        <f>Q206+T206</f>
        <v>12996087.159999998</v>
      </c>
      <c r="V206" s="188">
        <f>13265715.77+175136.06</f>
        <v>13440851.83</v>
      </c>
      <c r="W206" s="188">
        <f>-80547.66+75770.61</f>
        <v>-4777.0500000000029</v>
      </c>
      <c r="X206" s="188">
        <f>V206+W206</f>
        <v>13436074.779999999</v>
      </c>
    </row>
    <row r="207" spans="1:24" hidden="1" x14ac:dyDescent="0.2">
      <c r="A207" s="257"/>
      <c r="B207" s="177" t="s">
        <v>214</v>
      </c>
      <c r="C207" s="91" t="s">
        <v>1</v>
      </c>
      <c r="D207" s="63" t="s">
        <v>131</v>
      </c>
      <c r="E207" s="59" t="s">
        <v>131</v>
      </c>
      <c r="F207" s="59" t="s">
        <v>131</v>
      </c>
      <c r="G207" s="64" t="s">
        <v>211</v>
      </c>
      <c r="H207" s="60" t="s">
        <v>131</v>
      </c>
      <c r="I207" s="174" t="s">
        <v>212</v>
      </c>
      <c r="J207" s="188" t="e">
        <f>#REF!+#REF!</f>
        <v>#REF!</v>
      </c>
      <c r="K207" s="188" t="e">
        <f>#REF!+#REF!</f>
        <v>#REF!</v>
      </c>
      <c r="L207" s="188">
        <v>274774</v>
      </c>
      <c r="M207" s="188">
        <v>-133367</v>
      </c>
      <c r="N207" s="188" t="e">
        <f t="shared" ref="N207:N208" si="143">K207+J207</f>
        <v>#REF!</v>
      </c>
      <c r="O207" s="187">
        <v>-75947.5</v>
      </c>
      <c r="P207" s="188" t="e">
        <f>O207+N207</f>
        <v>#REF!</v>
      </c>
      <c r="Q207" s="189" t="e">
        <f t="shared" ref="Q207:S208" si="144">L207+K207</f>
        <v>#REF!</v>
      </c>
      <c r="R207" s="189">
        <f t="shared" si="144"/>
        <v>141407</v>
      </c>
      <c r="S207" s="188" t="e">
        <f t="shared" si="144"/>
        <v>#REF!</v>
      </c>
      <c r="T207" s="188">
        <v>-77857.679999999993</v>
      </c>
      <c r="U207" s="188" t="e">
        <f>P207+O207</f>
        <v>#REF!</v>
      </c>
      <c r="V207" s="188" t="e">
        <f>Q207+N207</f>
        <v>#REF!</v>
      </c>
      <c r="W207" s="188">
        <f t="shared" ref="W207:X208" si="145">R207+O207</f>
        <v>65459.5</v>
      </c>
      <c r="X207" s="188" t="e">
        <f t="shared" si="145"/>
        <v>#REF!</v>
      </c>
    </row>
    <row r="208" spans="1:24" ht="38.25" hidden="1" x14ac:dyDescent="0.2">
      <c r="A208" s="257"/>
      <c r="B208" s="177" t="s">
        <v>202</v>
      </c>
      <c r="C208" s="91" t="s">
        <v>1</v>
      </c>
      <c r="D208" s="63" t="s">
        <v>131</v>
      </c>
      <c r="E208" s="59" t="s">
        <v>131</v>
      </c>
      <c r="F208" s="59" t="s">
        <v>131</v>
      </c>
      <c r="G208" s="64" t="s">
        <v>211</v>
      </c>
      <c r="H208" s="60" t="s">
        <v>131</v>
      </c>
      <c r="I208" s="174" t="s">
        <v>151</v>
      </c>
      <c r="J208" s="188" t="e">
        <f>#REF!+#REF!</f>
        <v>#REF!</v>
      </c>
      <c r="K208" s="188" t="e">
        <f>#REF!+#REF!</f>
        <v>#REF!</v>
      </c>
      <c r="L208" s="188">
        <v>274774</v>
      </c>
      <c r="M208" s="188">
        <v>-133367</v>
      </c>
      <c r="N208" s="188" t="e">
        <f t="shared" si="143"/>
        <v>#REF!</v>
      </c>
      <c r="O208" s="187">
        <v>-75947.5</v>
      </c>
      <c r="P208" s="188" t="e">
        <f>O208+N208</f>
        <v>#REF!</v>
      </c>
      <c r="Q208" s="189" t="e">
        <f t="shared" si="144"/>
        <v>#REF!</v>
      </c>
      <c r="R208" s="189">
        <f t="shared" si="144"/>
        <v>141407</v>
      </c>
      <c r="S208" s="188" t="e">
        <f t="shared" si="144"/>
        <v>#REF!</v>
      </c>
      <c r="T208" s="188">
        <v>-77857.679999999993</v>
      </c>
      <c r="U208" s="188" t="e">
        <f>P208+O208</f>
        <v>#REF!</v>
      </c>
      <c r="V208" s="188" t="e">
        <f>Q208+N208</f>
        <v>#REF!</v>
      </c>
      <c r="W208" s="188">
        <f t="shared" si="145"/>
        <v>65459.5</v>
      </c>
      <c r="X208" s="188" t="e">
        <f t="shared" si="145"/>
        <v>#REF!</v>
      </c>
    </row>
    <row r="209" spans="1:24" hidden="1" x14ac:dyDescent="0.2">
      <c r="A209" s="257"/>
      <c r="B209" s="177" t="s">
        <v>62</v>
      </c>
      <c r="C209" s="91" t="s">
        <v>1</v>
      </c>
      <c r="D209" s="63" t="s">
        <v>131</v>
      </c>
      <c r="E209" s="59" t="s">
        <v>131</v>
      </c>
      <c r="F209" s="59" t="s">
        <v>131</v>
      </c>
      <c r="G209" s="64" t="s">
        <v>211</v>
      </c>
      <c r="H209" s="60" t="s">
        <v>131</v>
      </c>
      <c r="I209" s="174" t="s">
        <v>63</v>
      </c>
      <c r="J209" s="188" t="e">
        <f t="shared" ref="J209:X209" si="146">J210</f>
        <v>#REF!</v>
      </c>
      <c r="K209" s="188" t="e">
        <f t="shared" si="146"/>
        <v>#REF!</v>
      </c>
      <c r="L209" s="188">
        <f t="shared" si="146"/>
        <v>274773</v>
      </c>
      <c r="M209" s="188">
        <f t="shared" si="146"/>
        <v>-133370</v>
      </c>
      <c r="N209" s="188" t="e">
        <f t="shared" si="146"/>
        <v>#REF!</v>
      </c>
      <c r="O209" s="187">
        <f t="shared" si="146"/>
        <v>-75947.5</v>
      </c>
      <c r="P209" s="188" t="e">
        <f>O209+N209</f>
        <v>#REF!</v>
      </c>
      <c r="Q209" s="189" t="e">
        <f t="shared" si="146"/>
        <v>#REF!</v>
      </c>
      <c r="R209" s="189">
        <f t="shared" si="146"/>
        <v>141403</v>
      </c>
      <c r="S209" s="188" t="e">
        <f t="shared" si="146"/>
        <v>#REF!</v>
      </c>
      <c r="T209" s="188">
        <f t="shared" si="146"/>
        <v>-77857.67</v>
      </c>
      <c r="U209" s="188" t="e">
        <f t="shared" si="146"/>
        <v>#REF!</v>
      </c>
      <c r="V209" s="188" t="e">
        <f t="shared" si="146"/>
        <v>#REF!</v>
      </c>
      <c r="W209" s="188">
        <f t="shared" si="146"/>
        <v>65455.5</v>
      </c>
      <c r="X209" s="188" t="e">
        <f t="shared" si="146"/>
        <v>#REF!</v>
      </c>
    </row>
    <row r="210" spans="1:24" ht="38.25" hidden="1" x14ac:dyDescent="0.2">
      <c r="A210" s="257"/>
      <c r="B210" s="177" t="s">
        <v>163</v>
      </c>
      <c r="C210" s="91" t="s">
        <v>1</v>
      </c>
      <c r="D210" s="63" t="s">
        <v>131</v>
      </c>
      <c r="E210" s="59" t="s">
        <v>131</v>
      </c>
      <c r="F210" s="59" t="s">
        <v>131</v>
      </c>
      <c r="G210" s="64" t="s">
        <v>211</v>
      </c>
      <c r="H210" s="60" t="s">
        <v>131</v>
      </c>
      <c r="I210" s="174" t="s">
        <v>136</v>
      </c>
      <c r="J210" s="188" t="e">
        <f>#REF!+#REF!</f>
        <v>#REF!</v>
      </c>
      <c r="K210" s="188" t="e">
        <f>#REF!+#REF!</f>
        <v>#REF!</v>
      </c>
      <c r="L210" s="188">
        <v>274773</v>
      </c>
      <c r="M210" s="188">
        <v>-133370</v>
      </c>
      <c r="N210" s="188" t="e">
        <f>K210+J210</f>
        <v>#REF!</v>
      </c>
      <c r="O210" s="187">
        <v>-75947.5</v>
      </c>
      <c r="P210" s="188" t="e">
        <f>O210+N210</f>
        <v>#REF!</v>
      </c>
      <c r="Q210" s="189" t="e">
        <f>L210+K210</f>
        <v>#REF!</v>
      </c>
      <c r="R210" s="189">
        <f>M210+L210</f>
        <v>141403</v>
      </c>
      <c r="S210" s="188" t="e">
        <f>N210+M210</f>
        <v>#REF!</v>
      </c>
      <c r="T210" s="188">
        <v>-77857.67</v>
      </c>
      <c r="U210" s="188" t="e">
        <f>P210+O210</f>
        <v>#REF!</v>
      </c>
      <c r="V210" s="188" t="e">
        <f>Q210+N210</f>
        <v>#REF!</v>
      </c>
      <c r="W210" s="188">
        <f t="shared" ref="W210:X210" si="147">R210+O210</f>
        <v>65455.5</v>
      </c>
      <c r="X210" s="188" t="e">
        <f t="shared" si="147"/>
        <v>#REF!</v>
      </c>
    </row>
    <row r="211" spans="1:24" ht="21.75" customHeight="1" x14ac:dyDescent="0.2">
      <c r="A211" s="257"/>
      <c r="B211" s="177" t="s">
        <v>223</v>
      </c>
      <c r="C211" s="91" t="s">
        <v>1</v>
      </c>
      <c r="D211" s="63" t="s">
        <v>131</v>
      </c>
      <c r="E211" s="59" t="s">
        <v>131</v>
      </c>
      <c r="F211" s="59" t="s">
        <v>131</v>
      </c>
      <c r="G211" s="64" t="s">
        <v>211</v>
      </c>
      <c r="H211" s="60" t="s">
        <v>131</v>
      </c>
      <c r="I211" s="174" t="s">
        <v>212</v>
      </c>
      <c r="J211" s="188">
        <v>164039.84</v>
      </c>
      <c r="K211" s="188"/>
      <c r="L211" s="188"/>
      <c r="M211" s="188"/>
      <c r="N211" s="188"/>
      <c r="O211" s="187">
        <v>-75947.5</v>
      </c>
      <c r="P211" s="188">
        <f>O211+J211</f>
        <v>88092.34</v>
      </c>
      <c r="Q211" s="189">
        <v>169348.62</v>
      </c>
      <c r="R211" s="189"/>
      <c r="S211" s="188"/>
      <c r="T211" s="188">
        <v>-77857.679999999993</v>
      </c>
      <c r="U211" s="188">
        <f>T211+Q211</f>
        <v>91490.94</v>
      </c>
      <c r="V211" s="188">
        <v>175136.06</v>
      </c>
      <c r="W211" s="188">
        <v>-80547.66</v>
      </c>
      <c r="X211" s="188">
        <f>W211+V211</f>
        <v>94588.4</v>
      </c>
    </row>
    <row r="212" spans="1:24" ht="38.25" x14ac:dyDescent="0.2">
      <c r="A212" s="257"/>
      <c r="B212" s="177" t="s">
        <v>202</v>
      </c>
      <c r="C212" s="91" t="s">
        <v>1</v>
      </c>
      <c r="D212" s="63" t="s">
        <v>131</v>
      </c>
      <c r="E212" s="59" t="s">
        <v>131</v>
      </c>
      <c r="F212" s="59" t="s">
        <v>131</v>
      </c>
      <c r="G212" s="64" t="s">
        <v>211</v>
      </c>
      <c r="H212" s="60" t="s">
        <v>131</v>
      </c>
      <c r="I212" s="174" t="s">
        <v>151</v>
      </c>
      <c r="J212" s="188">
        <v>164039.84</v>
      </c>
      <c r="K212" s="188"/>
      <c r="L212" s="188"/>
      <c r="M212" s="188"/>
      <c r="N212" s="188"/>
      <c r="O212" s="187">
        <v>-75947.5</v>
      </c>
      <c r="P212" s="188">
        <f>O212+J212</f>
        <v>88092.34</v>
      </c>
      <c r="Q212" s="189">
        <v>169348.62</v>
      </c>
      <c r="R212" s="189"/>
      <c r="S212" s="188"/>
      <c r="T212" s="188">
        <v>-77857.679999999993</v>
      </c>
      <c r="U212" s="188">
        <f>T212+Q212</f>
        <v>91490.94</v>
      </c>
      <c r="V212" s="188">
        <v>175136.06</v>
      </c>
      <c r="W212" s="188">
        <v>-80547.649999999994</v>
      </c>
      <c r="X212" s="188">
        <f>W212+V212</f>
        <v>94588.41</v>
      </c>
    </row>
    <row r="213" spans="1:24" x14ac:dyDescent="0.2">
      <c r="A213" s="257"/>
      <c r="B213" s="177" t="s">
        <v>62</v>
      </c>
      <c r="C213" s="91" t="s">
        <v>1</v>
      </c>
      <c r="D213" s="63" t="s">
        <v>131</v>
      </c>
      <c r="E213" s="59" t="s">
        <v>131</v>
      </c>
      <c r="F213" s="59" t="s">
        <v>131</v>
      </c>
      <c r="G213" s="64" t="s">
        <v>211</v>
      </c>
      <c r="H213" s="60" t="s">
        <v>131</v>
      </c>
      <c r="I213" s="174" t="s">
        <v>63</v>
      </c>
      <c r="J213" s="188">
        <f t="shared" ref="J213:X213" si="148">J214</f>
        <v>164039.84</v>
      </c>
      <c r="K213" s="188">
        <f t="shared" si="148"/>
        <v>0</v>
      </c>
      <c r="L213" s="188">
        <f t="shared" si="148"/>
        <v>0</v>
      </c>
      <c r="M213" s="188">
        <f t="shared" si="148"/>
        <v>0</v>
      </c>
      <c r="N213" s="188">
        <f t="shared" si="148"/>
        <v>0</v>
      </c>
      <c r="O213" s="187">
        <f t="shared" si="148"/>
        <v>-75947.5</v>
      </c>
      <c r="P213" s="188">
        <f>P214</f>
        <v>88092.34</v>
      </c>
      <c r="Q213" s="189">
        <f t="shared" si="148"/>
        <v>169348.63</v>
      </c>
      <c r="R213" s="189">
        <f t="shared" si="148"/>
        <v>0</v>
      </c>
      <c r="S213" s="188">
        <f t="shared" si="148"/>
        <v>0</v>
      </c>
      <c r="T213" s="188">
        <f t="shared" si="148"/>
        <v>-77857.67</v>
      </c>
      <c r="U213" s="188">
        <f t="shared" si="148"/>
        <v>91490.96</v>
      </c>
      <c r="V213" s="188">
        <f t="shared" si="148"/>
        <v>175136.05</v>
      </c>
      <c r="W213" s="188">
        <f t="shared" si="148"/>
        <v>-80547.64</v>
      </c>
      <c r="X213" s="188">
        <f t="shared" si="148"/>
        <v>94588.409999999989</v>
      </c>
    </row>
    <row r="214" spans="1:24" ht="38.25" x14ac:dyDescent="0.2">
      <c r="A214" s="257"/>
      <c r="B214" s="177" t="s">
        <v>163</v>
      </c>
      <c r="C214" s="91" t="s">
        <v>1</v>
      </c>
      <c r="D214" s="63" t="s">
        <v>131</v>
      </c>
      <c r="E214" s="59" t="s">
        <v>131</v>
      </c>
      <c r="F214" s="59" t="s">
        <v>131</v>
      </c>
      <c r="G214" s="64" t="s">
        <v>211</v>
      </c>
      <c r="H214" s="59" t="s">
        <v>131</v>
      </c>
      <c r="I214" s="174" t="s">
        <v>136</v>
      </c>
      <c r="J214" s="188">
        <v>164039.84</v>
      </c>
      <c r="K214" s="189"/>
      <c r="L214" s="188"/>
      <c r="M214" s="188"/>
      <c r="N214" s="188"/>
      <c r="O214" s="187">
        <v>-75947.5</v>
      </c>
      <c r="P214" s="188">
        <f>O214+J214</f>
        <v>88092.34</v>
      </c>
      <c r="Q214" s="189">
        <v>169348.63</v>
      </c>
      <c r="R214" s="189"/>
      <c r="S214" s="188"/>
      <c r="T214" s="188">
        <v>-77857.67</v>
      </c>
      <c r="U214" s="188">
        <f>T214+Q214</f>
        <v>91490.96</v>
      </c>
      <c r="V214" s="188">
        <v>175136.05</v>
      </c>
      <c r="W214" s="188">
        <v>-80547.64</v>
      </c>
      <c r="X214" s="188">
        <f>W214+V214</f>
        <v>94588.409999999989</v>
      </c>
    </row>
    <row r="215" spans="1:24" ht="51.75" customHeight="1" x14ac:dyDescent="0.2">
      <c r="A215" s="257"/>
      <c r="B215" s="173" t="s">
        <v>413</v>
      </c>
      <c r="C215" s="70" t="s">
        <v>1</v>
      </c>
      <c r="D215" s="75" t="s">
        <v>131</v>
      </c>
      <c r="E215" s="59" t="s">
        <v>131</v>
      </c>
      <c r="F215" s="59" t="s">
        <v>131</v>
      </c>
      <c r="G215" s="64" t="s">
        <v>381</v>
      </c>
      <c r="H215" s="60" t="s">
        <v>131</v>
      </c>
      <c r="I215" s="174"/>
      <c r="J215" s="181">
        <f t="shared" ref="J215:X216" si="149">J216</f>
        <v>40027886.760000005</v>
      </c>
      <c r="K215" s="182">
        <f t="shared" si="149"/>
        <v>0</v>
      </c>
      <c r="L215" s="398">
        <f t="shared" si="149"/>
        <v>0</v>
      </c>
      <c r="M215" s="180"/>
      <c r="N215" s="181">
        <f t="shared" si="149"/>
        <v>0</v>
      </c>
      <c r="O215" s="180">
        <f t="shared" si="149"/>
        <v>0</v>
      </c>
      <c r="P215" s="181">
        <f t="shared" si="149"/>
        <v>40027886.760000005</v>
      </c>
      <c r="Q215" s="182">
        <f t="shared" si="149"/>
        <v>0</v>
      </c>
      <c r="R215" s="182">
        <f t="shared" si="149"/>
        <v>0</v>
      </c>
      <c r="S215" s="181">
        <f t="shared" si="149"/>
        <v>0</v>
      </c>
      <c r="T215" s="181">
        <f t="shared" si="149"/>
        <v>0</v>
      </c>
      <c r="U215" s="181">
        <f t="shared" si="149"/>
        <v>0</v>
      </c>
      <c r="V215" s="182">
        <f t="shared" si="149"/>
        <v>0</v>
      </c>
      <c r="W215" s="182">
        <f t="shared" si="149"/>
        <v>0</v>
      </c>
      <c r="X215" s="182">
        <f t="shared" si="149"/>
        <v>0</v>
      </c>
    </row>
    <row r="216" spans="1:24" ht="33" customHeight="1" x14ac:dyDescent="0.2">
      <c r="A216" s="257"/>
      <c r="B216" s="177" t="s">
        <v>21</v>
      </c>
      <c r="C216" s="70" t="s">
        <v>1</v>
      </c>
      <c r="D216" s="75" t="s">
        <v>131</v>
      </c>
      <c r="E216" s="59" t="s">
        <v>131</v>
      </c>
      <c r="F216" s="59" t="s">
        <v>131</v>
      </c>
      <c r="G216" s="64" t="s">
        <v>381</v>
      </c>
      <c r="H216" s="60" t="s">
        <v>131</v>
      </c>
      <c r="I216" s="174" t="s">
        <v>144</v>
      </c>
      <c r="J216" s="181">
        <f t="shared" si="149"/>
        <v>40027886.760000005</v>
      </c>
      <c r="K216" s="182">
        <f t="shared" si="149"/>
        <v>0</v>
      </c>
      <c r="L216" s="398">
        <f t="shared" si="149"/>
        <v>0</v>
      </c>
      <c r="M216" s="180"/>
      <c r="N216" s="181">
        <f t="shared" si="149"/>
        <v>0</v>
      </c>
      <c r="O216" s="180">
        <f t="shared" si="149"/>
        <v>0</v>
      </c>
      <c r="P216" s="181">
        <f t="shared" si="149"/>
        <v>40027886.760000005</v>
      </c>
      <c r="Q216" s="182">
        <f t="shared" si="149"/>
        <v>0</v>
      </c>
      <c r="R216" s="182">
        <f t="shared" si="149"/>
        <v>0</v>
      </c>
      <c r="S216" s="181">
        <f t="shared" si="149"/>
        <v>0</v>
      </c>
      <c r="T216" s="181">
        <f t="shared" si="149"/>
        <v>0</v>
      </c>
      <c r="U216" s="181">
        <f t="shared" si="149"/>
        <v>0</v>
      </c>
      <c r="V216" s="181">
        <f t="shared" si="149"/>
        <v>0</v>
      </c>
      <c r="W216" s="181">
        <f t="shared" si="149"/>
        <v>0</v>
      </c>
      <c r="X216" s="181">
        <f t="shared" si="149"/>
        <v>0</v>
      </c>
    </row>
    <row r="217" spans="1:24" x14ac:dyDescent="0.2">
      <c r="A217" s="257"/>
      <c r="B217" s="177" t="s">
        <v>22</v>
      </c>
      <c r="C217" s="70" t="s">
        <v>1</v>
      </c>
      <c r="D217" s="75" t="s">
        <v>131</v>
      </c>
      <c r="E217" s="59" t="s">
        <v>131</v>
      </c>
      <c r="F217" s="59" t="s">
        <v>131</v>
      </c>
      <c r="G217" s="64" t="s">
        <v>381</v>
      </c>
      <c r="H217" s="60" t="s">
        <v>131</v>
      </c>
      <c r="I217" s="174" t="s">
        <v>23</v>
      </c>
      <c r="J217" s="181">
        <f>30193889.1+9833997.66</f>
        <v>40027886.760000005</v>
      </c>
      <c r="K217" s="182">
        <v>0</v>
      </c>
      <c r="L217" s="398">
        <v>0</v>
      </c>
      <c r="M217" s="180"/>
      <c r="N217" s="181">
        <v>0</v>
      </c>
      <c r="O217" s="180">
        <v>0</v>
      </c>
      <c r="P217" s="181">
        <f>30193889.1+9833997.66</f>
        <v>40027886.760000005</v>
      </c>
      <c r="Q217" s="182">
        <v>0</v>
      </c>
      <c r="R217" s="182">
        <v>0</v>
      </c>
      <c r="S217" s="181">
        <v>0</v>
      </c>
      <c r="T217" s="181">
        <v>0</v>
      </c>
      <c r="U217" s="181">
        <v>0</v>
      </c>
      <c r="V217" s="181">
        <v>0</v>
      </c>
      <c r="W217" s="181">
        <v>0</v>
      </c>
      <c r="X217" s="181">
        <v>0</v>
      </c>
    </row>
    <row r="218" spans="1:24" ht="76.5" x14ac:dyDescent="0.2">
      <c r="A218" s="257"/>
      <c r="B218" s="177" t="s">
        <v>277</v>
      </c>
      <c r="C218" s="103" t="s">
        <v>1</v>
      </c>
      <c r="D218" s="65" t="s">
        <v>131</v>
      </c>
      <c r="E218" s="65" t="s">
        <v>131</v>
      </c>
      <c r="F218" s="65" t="s">
        <v>131</v>
      </c>
      <c r="G218" s="65" t="s">
        <v>276</v>
      </c>
      <c r="H218" s="60" t="s">
        <v>131</v>
      </c>
      <c r="I218" s="179"/>
      <c r="J218" s="175">
        <f t="shared" ref="J218:X219" si="150">J219</f>
        <v>2835172.7</v>
      </c>
      <c r="K218" s="176">
        <f t="shared" si="150"/>
        <v>2948579.61</v>
      </c>
      <c r="L218" s="175">
        <f t="shared" si="150"/>
        <v>3066504.6</v>
      </c>
      <c r="M218" s="175">
        <f t="shared" si="150"/>
        <v>2835172.7</v>
      </c>
      <c r="N218" s="175">
        <f t="shared" si="150"/>
        <v>2948579.61</v>
      </c>
      <c r="O218" s="448">
        <f t="shared" si="150"/>
        <v>0</v>
      </c>
      <c r="P218" s="175">
        <f t="shared" si="150"/>
        <v>2835172.7</v>
      </c>
      <c r="Q218" s="176">
        <f t="shared" si="150"/>
        <v>2948579.61</v>
      </c>
      <c r="R218" s="176">
        <f t="shared" si="150"/>
        <v>2835172.7</v>
      </c>
      <c r="S218" s="175">
        <f t="shared" si="150"/>
        <v>2948579.61</v>
      </c>
      <c r="T218" s="175">
        <f t="shared" si="150"/>
        <v>0</v>
      </c>
      <c r="U218" s="175">
        <f t="shared" si="150"/>
        <v>2948579.61</v>
      </c>
      <c r="V218" s="175">
        <f t="shared" si="150"/>
        <v>3066504.6</v>
      </c>
      <c r="W218" s="175">
        <f t="shared" si="150"/>
        <v>0</v>
      </c>
      <c r="X218" s="175">
        <f t="shared" si="150"/>
        <v>3066504.6</v>
      </c>
    </row>
    <row r="219" spans="1:24" ht="25.5" x14ac:dyDescent="0.2">
      <c r="A219" s="257"/>
      <c r="B219" s="177" t="s">
        <v>21</v>
      </c>
      <c r="C219" s="103" t="s">
        <v>1</v>
      </c>
      <c r="D219" s="66" t="s">
        <v>131</v>
      </c>
      <c r="E219" s="65" t="s">
        <v>131</v>
      </c>
      <c r="F219" s="65" t="s">
        <v>131</v>
      </c>
      <c r="G219" s="65" t="s">
        <v>276</v>
      </c>
      <c r="H219" s="60" t="s">
        <v>131</v>
      </c>
      <c r="I219" s="174">
        <v>600</v>
      </c>
      <c r="J219" s="175">
        <f t="shared" si="150"/>
        <v>2835172.7</v>
      </c>
      <c r="K219" s="175">
        <f t="shared" si="150"/>
        <v>2948579.61</v>
      </c>
      <c r="L219" s="176">
        <f t="shared" si="150"/>
        <v>3066504.6</v>
      </c>
      <c r="M219" s="176">
        <f t="shared" si="150"/>
        <v>2835172.7</v>
      </c>
      <c r="N219" s="175">
        <f t="shared" si="150"/>
        <v>2948579.61</v>
      </c>
      <c r="O219" s="448">
        <f t="shared" si="150"/>
        <v>0</v>
      </c>
      <c r="P219" s="175">
        <f t="shared" si="150"/>
        <v>2835172.7</v>
      </c>
      <c r="Q219" s="176">
        <f t="shared" si="150"/>
        <v>2948579.61</v>
      </c>
      <c r="R219" s="176">
        <f t="shared" si="150"/>
        <v>2835172.7</v>
      </c>
      <c r="S219" s="176">
        <f t="shared" si="150"/>
        <v>2948579.61</v>
      </c>
      <c r="T219" s="175">
        <f t="shared" si="150"/>
        <v>0</v>
      </c>
      <c r="U219" s="175">
        <f t="shared" si="150"/>
        <v>2948579.61</v>
      </c>
      <c r="V219" s="176">
        <f t="shared" si="150"/>
        <v>3066504.6</v>
      </c>
      <c r="W219" s="176">
        <f t="shared" si="150"/>
        <v>0</v>
      </c>
      <c r="X219" s="176">
        <f t="shared" si="150"/>
        <v>3066504.6</v>
      </c>
    </row>
    <row r="220" spans="1:24" x14ac:dyDescent="0.2">
      <c r="A220" s="257"/>
      <c r="B220" s="177" t="s">
        <v>22</v>
      </c>
      <c r="C220" s="103" t="s">
        <v>1</v>
      </c>
      <c r="D220" s="66" t="s">
        <v>131</v>
      </c>
      <c r="E220" s="65" t="s">
        <v>131</v>
      </c>
      <c r="F220" s="65" t="s">
        <v>131</v>
      </c>
      <c r="G220" s="65" t="s">
        <v>276</v>
      </c>
      <c r="H220" s="60" t="s">
        <v>131</v>
      </c>
      <c r="I220" s="174" t="s">
        <v>23</v>
      </c>
      <c r="J220" s="181">
        <v>2835172.7</v>
      </c>
      <c r="K220" s="181">
        <v>2948579.61</v>
      </c>
      <c r="L220" s="181">
        <v>3066504.6</v>
      </c>
      <c r="M220" s="181">
        <v>2835172.7</v>
      </c>
      <c r="N220" s="181">
        <v>2948579.61</v>
      </c>
      <c r="O220" s="180">
        <v>0</v>
      </c>
      <c r="P220" s="181">
        <v>2835172.7</v>
      </c>
      <c r="Q220" s="182">
        <v>2948579.61</v>
      </c>
      <c r="R220" s="182">
        <v>2835172.7</v>
      </c>
      <c r="S220" s="181">
        <v>2948579.61</v>
      </c>
      <c r="T220" s="181">
        <v>0</v>
      </c>
      <c r="U220" s="181">
        <v>2948579.61</v>
      </c>
      <c r="V220" s="181">
        <v>3066504.6</v>
      </c>
      <c r="W220" s="181">
        <v>0</v>
      </c>
      <c r="X220" s="181">
        <v>3066504.6</v>
      </c>
    </row>
    <row r="221" spans="1:24" ht="89.25" x14ac:dyDescent="0.2">
      <c r="A221" s="257"/>
      <c r="B221" s="173" t="s">
        <v>261</v>
      </c>
      <c r="C221" s="91" t="s">
        <v>1</v>
      </c>
      <c r="D221" s="63" t="s">
        <v>131</v>
      </c>
      <c r="E221" s="59" t="s">
        <v>131</v>
      </c>
      <c r="F221" s="59" t="s">
        <v>131</v>
      </c>
      <c r="G221" s="64" t="s">
        <v>262</v>
      </c>
      <c r="H221" s="60" t="s">
        <v>131</v>
      </c>
      <c r="I221" s="174"/>
      <c r="J221" s="175">
        <f t="shared" ref="J221:U222" si="151">J222</f>
        <v>41671771.539999999</v>
      </c>
      <c r="K221" s="175">
        <f t="shared" si="151"/>
        <v>56760118.990000002</v>
      </c>
      <c r="L221" s="176">
        <f t="shared" si="151"/>
        <v>59062523.75</v>
      </c>
      <c r="M221" s="176">
        <f t="shared" si="151"/>
        <v>41671771.539999999</v>
      </c>
      <c r="N221" s="175">
        <f t="shared" si="151"/>
        <v>56760118.990000002</v>
      </c>
      <c r="O221" s="448">
        <f t="shared" si="151"/>
        <v>0</v>
      </c>
      <c r="P221" s="175">
        <f t="shared" si="151"/>
        <v>41671771.539999999</v>
      </c>
      <c r="Q221" s="176">
        <f t="shared" si="151"/>
        <v>56760118.990000002</v>
      </c>
      <c r="R221" s="176">
        <f t="shared" si="151"/>
        <v>41671771.539999999</v>
      </c>
      <c r="S221" s="176">
        <f t="shared" si="151"/>
        <v>56760118.990000002</v>
      </c>
      <c r="T221" s="175">
        <f t="shared" si="151"/>
        <v>0</v>
      </c>
      <c r="U221" s="175">
        <f t="shared" si="151"/>
        <v>56760118.990000002</v>
      </c>
      <c r="V221" s="176">
        <f>V222</f>
        <v>59062523.75</v>
      </c>
      <c r="W221" s="176">
        <f t="shared" ref="W221:X222" si="152">W222</f>
        <v>0</v>
      </c>
      <c r="X221" s="176">
        <f t="shared" si="152"/>
        <v>59062523.75</v>
      </c>
    </row>
    <row r="222" spans="1:24" ht="25.5" x14ac:dyDescent="0.2">
      <c r="A222" s="257"/>
      <c r="B222" s="177" t="s">
        <v>21</v>
      </c>
      <c r="C222" s="91" t="s">
        <v>1</v>
      </c>
      <c r="D222" s="63" t="s">
        <v>131</v>
      </c>
      <c r="E222" s="59" t="s">
        <v>131</v>
      </c>
      <c r="F222" s="59" t="s">
        <v>131</v>
      </c>
      <c r="G222" s="64" t="s">
        <v>262</v>
      </c>
      <c r="H222" s="60" t="s">
        <v>131</v>
      </c>
      <c r="I222" s="174" t="s">
        <v>144</v>
      </c>
      <c r="J222" s="175">
        <f t="shared" si="151"/>
        <v>41671771.539999999</v>
      </c>
      <c r="K222" s="175">
        <f t="shared" si="151"/>
        <v>56760118.990000002</v>
      </c>
      <c r="L222" s="176">
        <f t="shared" si="151"/>
        <v>59062523.75</v>
      </c>
      <c r="M222" s="176">
        <f t="shared" si="151"/>
        <v>41671771.539999999</v>
      </c>
      <c r="N222" s="175">
        <f t="shared" si="151"/>
        <v>56760118.990000002</v>
      </c>
      <c r="O222" s="448">
        <f t="shared" si="151"/>
        <v>0</v>
      </c>
      <c r="P222" s="175">
        <f t="shared" si="151"/>
        <v>41671771.539999999</v>
      </c>
      <c r="Q222" s="176">
        <f t="shared" si="151"/>
        <v>56760118.990000002</v>
      </c>
      <c r="R222" s="176">
        <f t="shared" si="151"/>
        <v>41671771.539999999</v>
      </c>
      <c r="S222" s="176">
        <f>S223</f>
        <v>56760118.990000002</v>
      </c>
      <c r="T222" s="175">
        <f t="shared" si="151"/>
        <v>0</v>
      </c>
      <c r="U222" s="175">
        <f t="shared" si="151"/>
        <v>56760118.990000002</v>
      </c>
      <c r="V222" s="176">
        <f>V223</f>
        <v>59062523.75</v>
      </c>
      <c r="W222" s="176">
        <f t="shared" si="152"/>
        <v>0</v>
      </c>
      <c r="X222" s="176">
        <f t="shared" si="152"/>
        <v>59062523.75</v>
      </c>
    </row>
    <row r="223" spans="1:24" x14ac:dyDescent="0.2">
      <c r="A223" s="257"/>
      <c r="B223" s="177" t="s">
        <v>22</v>
      </c>
      <c r="C223" s="91" t="s">
        <v>1</v>
      </c>
      <c r="D223" s="63" t="s">
        <v>131</v>
      </c>
      <c r="E223" s="59" t="s">
        <v>131</v>
      </c>
      <c r="F223" s="59" t="s">
        <v>131</v>
      </c>
      <c r="G223" s="64" t="s">
        <v>262</v>
      </c>
      <c r="H223" s="60" t="s">
        <v>131</v>
      </c>
      <c r="I223" s="174" t="s">
        <v>23</v>
      </c>
      <c r="J223" s="181">
        <f>42471771.54-800000</f>
        <v>41671771.539999999</v>
      </c>
      <c r="K223" s="181">
        <f>57560118.99-800000</f>
        <v>56760118.990000002</v>
      </c>
      <c r="L223" s="181">
        <f>59862523.75-800000</f>
        <v>59062523.75</v>
      </c>
      <c r="M223" s="181">
        <f>42471771.54-800000</f>
        <v>41671771.539999999</v>
      </c>
      <c r="N223" s="181">
        <f>57560118.99-800000</f>
        <v>56760118.990000002</v>
      </c>
      <c r="O223" s="180">
        <v>0</v>
      </c>
      <c r="P223" s="181">
        <f>O223+J223</f>
        <v>41671771.539999999</v>
      </c>
      <c r="Q223" s="182">
        <f>57560118.99-800000</f>
        <v>56760118.990000002</v>
      </c>
      <c r="R223" s="182">
        <f>42471771.54-800000</f>
        <v>41671771.539999999</v>
      </c>
      <c r="S223" s="181">
        <f>57560118.99-800000</f>
        <v>56760118.990000002</v>
      </c>
      <c r="T223" s="181">
        <v>0</v>
      </c>
      <c r="U223" s="181">
        <f>57560118.99-800000</f>
        <v>56760118.990000002</v>
      </c>
      <c r="V223" s="181">
        <f>59862523.75-800000</f>
        <v>59062523.75</v>
      </c>
      <c r="W223" s="181">
        <v>0</v>
      </c>
      <c r="X223" s="181">
        <f t="shared" ref="X223" si="153">59862523.75-800000</f>
        <v>59062523.75</v>
      </c>
    </row>
    <row r="224" spans="1:24" ht="38.25" x14ac:dyDescent="0.2">
      <c r="A224" s="257"/>
      <c r="B224" s="177" t="s">
        <v>265</v>
      </c>
      <c r="C224" s="103" t="s">
        <v>1</v>
      </c>
      <c r="D224" s="66" t="s">
        <v>131</v>
      </c>
      <c r="E224" s="65" t="s">
        <v>131</v>
      </c>
      <c r="F224" s="65" t="s">
        <v>131</v>
      </c>
      <c r="G224" s="67" t="s">
        <v>264</v>
      </c>
      <c r="H224" s="60" t="s">
        <v>131</v>
      </c>
      <c r="I224" s="174"/>
      <c r="J224" s="175">
        <f t="shared" ref="J224:U225" si="154">J225</f>
        <v>701014900</v>
      </c>
      <c r="K224" s="175">
        <f t="shared" si="154"/>
        <v>711854200</v>
      </c>
      <c r="L224" s="176">
        <f t="shared" si="154"/>
        <v>751362000</v>
      </c>
      <c r="M224" s="176">
        <f t="shared" si="154"/>
        <v>0</v>
      </c>
      <c r="N224" s="175">
        <f t="shared" si="154"/>
        <v>0</v>
      </c>
      <c r="O224" s="448">
        <f t="shared" si="154"/>
        <v>0</v>
      </c>
      <c r="P224" s="175">
        <f t="shared" si="154"/>
        <v>701014900</v>
      </c>
      <c r="Q224" s="176">
        <f t="shared" si="154"/>
        <v>711854200</v>
      </c>
      <c r="R224" s="176">
        <f t="shared" si="154"/>
        <v>751362000</v>
      </c>
      <c r="S224" s="176">
        <f t="shared" si="154"/>
        <v>711854200</v>
      </c>
      <c r="T224" s="175">
        <f t="shared" si="154"/>
        <v>0</v>
      </c>
      <c r="U224" s="175">
        <f t="shared" si="154"/>
        <v>711854200</v>
      </c>
      <c r="V224" s="176">
        <f>V225</f>
        <v>751362000</v>
      </c>
      <c r="W224" s="176">
        <f t="shared" ref="W224:X225" si="155">W225</f>
        <v>0</v>
      </c>
      <c r="X224" s="176">
        <f t="shared" si="155"/>
        <v>751362000</v>
      </c>
    </row>
    <row r="225" spans="1:24" ht="25.5" x14ac:dyDescent="0.2">
      <c r="A225" s="257"/>
      <c r="B225" s="177" t="s">
        <v>21</v>
      </c>
      <c r="C225" s="103" t="s">
        <v>1</v>
      </c>
      <c r="D225" s="66" t="s">
        <v>131</v>
      </c>
      <c r="E225" s="65" t="s">
        <v>131</v>
      </c>
      <c r="F225" s="65" t="s">
        <v>131</v>
      </c>
      <c r="G225" s="67" t="s">
        <v>264</v>
      </c>
      <c r="H225" s="60" t="s">
        <v>131</v>
      </c>
      <c r="I225" s="174">
        <v>600</v>
      </c>
      <c r="J225" s="175">
        <f t="shared" si="154"/>
        <v>701014900</v>
      </c>
      <c r="K225" s="175">
        <f t="shared" si="154"/>
        <v>711854200</v>
      </c>
      <c r="L225" s="176">
        <f t="shared" si="154"/>
        <v>751362000</v>
      </c>
      <c r="M225" s="176">
        <f t="shared" si="154"/>
        <v>0</v>
      </c>
      <c r="N225" s="175">
        <f t="shared" si="154"/>
        <v>0</v>
      </c>
      <c r="O225" s="448">
        <f t="shared" si="154"/>
        <v>0</v>
      </c>
      <c r="P225" s="175">
        <f t="shared" si="154"/>
        <v>701014900</v>
      </c>
      <c r="Q225" s="176">
        <f t="shared" si="154"/>
        <v>711854200</v>
      </c>
      <c r="R225" s="176">
        <f t="shared" si="154"/>
        <v>751362000</v>
      </c>
      <c r="S225" s="176">
        <f>S226</f>
        <v>711854200</v>
      </c>
      <c r="T225" s="175">
        <f t="shared" si="154"/>
        <v>0</v>
      </c>
      <c r="U225" s="175">
        <f t="shared" si="154"/>
        <v>711854200</v>
      </c>
      <c r="V225" s="175">
        <f>V226</f>
        <v>751362000</v>
      </c>
      <c r="W225" s="175">
        <f t="shared" si="155"/>
        <v>0</v>
      </c>
      <c r="X225" s="175">
        <f t="shared" si="155"/>
        <v>751362000</v>
      </c>
    </row>
    <row r="226" spans="1:24" x14ac:dyDescent="0.2">
      <c r="A226" s="257"/>
      <c r="B226" s="177" t="s">
        <v>22</v>
      </c>
      <c r="C226" s="103" t="s">
        <v>1</v>
      </c>
      <c r="D226" s="66" t="s">
        <v>131</v>
      </c>
      <c r="E226" s="65" t="s">
        <v>131</v>
      </c>
      <c r="F226" s="65" t="s">
        <v>131</v>
      </c>
      <c r="G226" s="67" t="s">
        <v>264</v>
      </c>
      <c r="H226" s="60" t="s">
        <v>131</v>
      </c>
      <c r="I226" s="174" t="s">
        <v>23</v>
      </c>
      <c r="J226" s="181">
        <v>701014900</v>
      </c>
      <c r="K226" s="181">
        <v>711854200</v>
      </c>
      <c r="L226" s="181">
        <v>751362000</v>
      </c>
      <c r="M226" s="182"/>
      <c r="N226" s="181"/>
      <c r="O226" s="180">
        <v>0</v>
      </c>
      <c r="P226" s="181">
        <v>701014900</v>
      </c>
      <c r="Q226" s="182">
        <v>711854200</v>
      </c>
      <c r="R226" s="182">
        <v>751362000</v>
      </c>
      <c r="S226" s="181">
        <v>711854200</v>
      </c>
      <c r="T226" s="181">
        <v>0</v>
      </c>
      <c r="U226" s="181">
        <v>711854200</v>
      </c>
      <c r="V226" s="181">
        <v>751362000</v>
      </c>
      <c r="W226" s="181">
        <v>0</v>
      </c>
      <c r="X226" s="181">
        <v>751362000</v>
      </c>
    </row>
    <row r="227" spans="1:24" ht="63.75" x14ac:dyDescent="0.2">
      <c r="A227" s="257"/>
      <c r="B227" s="173" t="s">
        <v>259</v>
      </c>
      <c r="C227" s="70" t="s">
        <v>1</v>
      </c>
      <c r="D227" s="75" t="s">
        <v>131</v>
      </c>
      <c r="E227" s="65" t="s">
        <v>131</v>
      </c>
      <c r="F227" s="65" t="s">
        <v>131</v>
      </c>
      <c r="G227" s="64" t="s">
        <v>260</v>
      </c>
      <c r="H227" s="60" t="s">
        <v>131</v>
      </c>
      <c r="I227" s="174"/>
      <c r="J227" s="175">
        <f t="shared" ref="J227:U228" si="156">J228</f>
        <v>7266132.1799999997</v>
      </c>
      <c r="K227" s="175">
        <f t="shared" si="156"/>
        <v>9747443.8499999996</v>
      </c>
      <c r="L227" s="176">
        <f t="shared" si="156"/>
        <v>9747443.8499999996</v>
      </c>
      <c r="M227" s="176">
        <f t="shared" si="156"/>
        <v>7266132.1799999997</v>
      </c>
      <c r="N227" s="175">
        <f t="shared" si="156"/>
        <v>9747443.8499999996</v>
      </c>
      <c r="O227" s="448">
        <f t="shared" si="156"/>
        <v>0</v>
      </c>
      <c r="P227" s="175">
        <f t="shared" si="156"/>
        <v>7266132.1799999997</v>
      </c>
      <c r="Q227" s="176">
        <f t="shared" si="156"/>
        <v>9747443.8499999996</v>
      </c>
      <c r="R227" s="176">
        <f t="shared" si="156"/>
        <v>7266132.1799999997</v>
      </c>
      <c r="S227" s="176">
        <f t="shared" si="156"/>
        <v>9747443.8499999996</v>
      </c>
      <c r="T227" s="175">
        <f t="shared" si="156"/>
        <v>0</v>
      </c>
      <c r="U227" s="175">
        <f t="shared" si="156"/>
        <v>9747443.8499999996</v>
      </c>
      <c r="V227" s="175">
        <f>V228</f>
        <v>9747443.8499999996</v>
      </c>
      <c r="W227" s="175">
        <f t="shared" ref="W227:X228" si="157">W228</f>
        <v>0</v>
      </c>
      <c r="X227" s="175">
        <f t="shared" si="157"/>
        <v>9747443.8499999996</v>
      </c>
    </row>
    <row r="228" spans="1:24" ht="25.5" x14ac:dyDescent="0.2">
      <c r="A228" s="257"/>
      <c r="B228" s="177" t="s">
        <v>21</v>
      </c>
      <c r="C228" s="70" t="s">
        <v>1</v>
      </c>
      <c r="D228" s="75" t="s">
        <v>131</v>
      </c>
      <c r="E228" s="65" t="s">
        <v>131</v>
      </c>
      <c r="F228" s="65" t="s">
        <v>131</v>
      </c>
      <c r="G228" s="64" t="s">
        <v>260</v>
      </c>
      <c r="H228" s="60" t="s">
        <v>131</v>
      </c>
      <c r="I228" s="174" t="s">
        <v>144</v>
      </c>
      <c r="J228" s="175">
        <f t="shared" si="156"/>
        <v>7266132.1799999997</v>
      </c>
      <c r="K228" s="175">
        <f t="shared" si="156"/>
        <v>9747443.8499999996</v>
      </c>
      <c r="L228" s="176">
        <f t="shared" si="156"/>
        <v>9747443.8499999996</v>
      </c>
      <c r="M228" s="176">
        <f t="shared" si="156"/>
        <v>7266132.1799999997</v>
      </c>
      <c r="N228" s="175">
        <f t="shared" si="156"/>
        <v>9747443.8499999996</v>
      </c>
      <c r="O228" s="448">
        <f t="shared" si="156"/>
        <v>0</v>
      </c>
      <c r="P228" s="175">
        <f t="shared" si="156"/>
        <v>7266132.1799999997</v>
      </c>
      <c r="Q228" s="176">
        <f t="shared" si="156"/>
        <v>9747443.8499999996</v>
      </c>
      <c r="R228" s="176">
        <f t="shared" si="156"/>
        <v>7266132.1799999997</v>
      </c>
      <c r="S228" s="176">
        <f>S229</f>
        <v>9747443.8499999996</v>
      </c>
      <c r="T228" s="175">
        <f t="shared" si="156"/>
        <v>0</v>
      </c>
      <c r="U228" s="175">
        <f t="shared" si="156"/>
        <v>9747443.8499999996</v>
      </c>
      <c r="V228" s="175">
        <f>V229</f>
        <v>9747443.8499999996</v>
      </c>
      <c r="W228" s="175">
        <f t="shared" si="157"/>
        <v>0</v>
      </c>
      <c r="X228" s="175">
        <f t="shared" si="157"/>
        <v>9747443.8499999996</v>
      </c>
    </row>
    <row r="229" spans="1:24" x14ac:dyDescent="0.2">
      <c r="A229" s="257"/>
      <c r="B229" s="177" t="s">
        <v>22</v>
      </c>
      <c r="C229" s="70" t="s">
        <v>1</v>
      </c>
      <c r="D229" s="75" t="s">
        <v>131</v>
      </c>
      <c r="E229" s="65" t="s">
        <v>131</v>
      </c>
      <c r="F229" s="65" t="s">
        <v>131</v>
      </c>
      <c r="G229" s="64" t="s">
        <v>260</v>
      </c>
      <c r="H229" s="60" t="s">
        <v>131</v>
      </c>
      <c r="I229" s="174" t="s">
        <v>23</v>
      </c>
      <c r="J229" s="181">
        <v>7266132.1799999997</v>
      </c>
      <c r="K229" s="181">
        <v>9747443.8499999996</v>
      </c>
      <c r="L229" s="181">
        <v>9747443.8499999996</v>
      </c>
      <c r="M229" s="181">
        <v>7266132.1799999997</v>
      </c>
      <c r="N229" s="181">
        <v>9747443.8499999996</v>
      </c>
      <c r="O229" s="180">
        <v>0</v>
      </c>
      <c r="P229" s="181">
        <f>O229+J229</f>
        <v>7266132.1799999997</v>
      </c>
      <c r="Q229" s="182">
        <v>9747443.8499999996</v>
      </c>
      <c r="R229" s="182">
        <v>7266132.1799999997</v>
      </c>
      <c r="S229" s="181">
        <v>9747443.8499999996</v>
      </c>
      <c r="T229" s="181">
        <v>0</v>
      </c>
      <c r="U229" s="181">
        <v>9747443.8499999996</v>
      </c>
      <c r="V229" s="181">
        <v>9747443.8499999996</v>
      </c>
      <c r="W229" s="181">
        <v>0</v>
      </c>
      <c r="X229" s="181">
        <v>9747443.8499999996</v>
      </c>
    </row>
    <row r="230" spans="1:24" ht="191.25" hidden="1" x14ac:dyDescent="0.2">
      <c r="A230" s="257"/>
      <c r="B230" s="173" t="s">
        <v>379</v>
      </c>
      <c r="C230" s="70" t="s">
        <v>1</v>
      </c>
      <c r="D230" s="75" t="s">
        <v>131</v>
      </c>
      <c r="E230" s="59" t="s">
        <v>131</v>
      </c>
      <c r="F230" s="59" t="s">
        <v>131</v>
      </c>
      <c r="G230" s="64" t="s">
        <v>370</v>
      </c>
      <c r="H230" s="60" t="s">
        <v>131</v>
      </c>
      <c r="I230" s="174"/>
      <c r="J230" s="181">
        <f t="shared" ref="J230:X234" si="158">J231</f>
        <v>0</v>
      </c>
      <c r="K230" s="182">
        <f t="shared" si="158"/>
        <v>0</v>
      </c>
      <c r="L230" s="398">
        <f t="shared" si="158"/>
        <v>0</v>
      </c>
      <c r="M230" s="180"/>
      <c r="N230" s="181">
        <f t="shared" si="158"/>
        <v>0</v>
      </c>
      <c r="O230" s="180">
        <f t="shared" si="158"/>
        <v>0</v>
      </c>
      <c r="P230" s="181">
        <f t="shared" si="158"/>
        <v>0</v>
      </c>
      <c r="Q230" s="182">
        <f t="shared" si="158"/>
        <v>0</v>
      </c>
      <c r="R230" s="182">
        <f t="shared" si="158"/>
        <v>0</v>
      </c>
      <c r="S230" s="181">
        <f t="shared" si="158"/>
        <v>0</v>
      </c>
      <c r="T230" s="181">
        <f t="shared" si="158"/>
        <v>0</v>
      </c>
      <c r="U230" s="181">
        <f t="shared" si="158"/>
        <v>0</v>
      </c>
      <c r="V230" s="181">
        <f t="shared" si="158"/>
        <v>0</v>
      </c>
      <c r="W230" s="181">
        <f t="shared" si="158"/>
        <v>0</v>
      </c>
      <c r="X230" s="181">
        <f t="shared" si="158"/>
        <v>0</v>
      </c>
    </row>
    <row r="231" spans="1:24" ht="25.5" hidden="1" x14ac:dyDescent="0.2">
      <c r="A231" s="257"/>
      <c r="B231" s="177" t="s">
        <v>21</v>
      </c>
      <c r="C231" s="70" t="s">
        <v>1</v>
      </c>
      <c r="D231" s="75" t="s">
        <v>131</v>
      </c>
      <c r="E231" s="59" t="s">
        <v>131</v>
      </c>
      <c r="F231" s="59" t="s">
        <v>131</v>
      </c>
      <c r="G231" s="64" t="s">
        <v>370</v>
      </c>
      <c r="H231" s="60" t="s">
        <v>131</v>
      </c>
      <c r="I231" s="174" t="s">
        <v>144</v>
      </c>
      <c r="J231" s="181">
        <f t="shared" si="158"/>
        <v>0</v>
      </c>
      <c r="K231" s="182">
        <f t="shared" si="158"/>
        <v>0</v>
      </c>
      <c r="L231" s="398">
        <f t="shared" si="158"/>
        <v>0</v>
      </c>
      <c r="M231" s="180"/>
      <c r="N231" s="181">
        <f t="shared" si="158"/>
        <v>0</v>
      </c>
      <c r="O231" s="180">
        <f t="shared" si="158"/>
        <v>0</v>
      </c>
      <c r="P231" s="181">
        <f t="shared" si="158"/>
        <v>0</v>
      </c>
      <c r="Q231" s="182">
        <f t="shared" si="158"/>
        <v>0</v>
      </c>
      <c r="R231" s="182">
        <f t="shared" si="158"/>
        <v>0</v>
      </c>
      <c r="S231" s="181">
        <f t="shared" si="158"/>
        <v>0</v>
      </c>
      <c r="T231" s="181">
        <f t="shared" si="158"/>
        <v>0</v>
      </c>
      <c r="U231" s="181">
        <f t="shared" si="158"/>
        <v>0</v>
      </c>
      <c r="V231" s="181">
        <f t="shared" si="158"/>
        <v>0</v>
      </c>
      <c r="W231" s="181">
        <f t="shared" si="158"/>
        <v>0</v>
      </c>
      <c r="X231" s="181">
        <f t="shared" si="158"/>
        <v>0</v>
      </c>
    </row>
    <row r="232" spans="1:24" hidden="1" x14ac:dyDescent="0.2">
      <c r="A232" s="257"/>
      <c r="B232" s="177" t="s">
        <v>22</v>
      </c>
      <c r="C232" s="70" t="s">
        <v>1</v>
      </c>
      <c r="D232" s="75" t="s">
        <v>131</v>
      </c>
      <c r="E232" s="59" t="s">
        <v>131</v>
      </c>
      <c r="F232" s="59" t="s">
        <v>131</v>
      </c>
      <c r="G232" s="64" t="s">
        <v>370</v>
      </c>
      <c r="H232" s="60" t="s">
        <v>131</v>
      </c>
      <c r="I232" s="174" t="s">
        <v>23</v>
      </c>
      <c r="J232" s="181"/>
      <c r="K232" s="182">
        <v>0</v>
      </c>
      <c r="L232" s="398">
        <v>0</v>
      </c>
      <c r="M232" s="180"/>
      <c r="N232" s="181">
        <v>0</v>
      </c>
      <c r="O232" s="180"/>
      <c r="P232" s="181"/>
      <c r="Q232" s="182">
        <v>0</v>
      </c>
      <c r="R232" s="182">
        <v>0</v>
      </c>
      <c r="S232" s="181">
        <v>0</v>
      </c>
      <c r="T232" s="181">
        <v>0</v>
      </c>
      <c r="U232" s="181">
        <v>0</v>
      </c>
      <c r="V232" s="181">
        <v>0</v>
      </c>
      <c r="W232" s="181">
        <v>0</v>
      </c>
      <c r="X232" s="181">
        <v>0</v>
      </c>
    </row>
    <row r="233" spans="1:24" ht="89.25" hidden="1" x14ac:dyDescent="0.2">
      <c r="A233" s="257"/>
      <c r="B233" s="177" t="s">
        <v>395</v>
      </c>
      <c r="C233" s="103" t="s">
        <v>1</v>
      </c>
      <c r="D233" s="66" t="s">
        <v>131</v>
      </c>
      <c r="E233" s="59" t="s">
        <v>131</v>
      </c>
      <c r="F233" s="59" t="s">
        <v>131</v>
      </c>
      <c r="G233" s="67" t="s">
        <v>393</v>
      </c>
      <c r="H233" s="60" t="s">
        <v>129</v>
      </c>
      <c r="I233" s="320"/>
      <c r="J233" s="181">
        <f t="shared" si="158"/>
        <v>0</v>
      </c>
      <c r="K233" s="182">
        <f t="shared" si="158"/>
        <v>699690.89</v>
      </c>
      <c r="L233" s="398">
        <f t="shared" si="158"/>
        <v>0</v>
      </c>
      <c r="M233" s="180"/>
      <c r="N233" s="181">
        <f t="shared" si="158"/>
        <v>0</v>
      </c>
      <c r="O233" s="180">
        <f t="shared" si="158"/>
        <v>0</v>
      </c>
      <c r="P233" s="181">
        <f t="shared" si="158"/>
        <v>0</v>
      </c>
      <c r="Q233" s="182">
        <f t="shared" si="158"/>
        <v>0</v>
      </c>
      <c r="R233" s="182">
        <f t="shared" si="158"/>
        <v>2086181.28</v>
      </c>
      <c r="S233" s="181">
        <f t="shared" si="158"/>
        <v>0</v>
      </c>
      <c r="T233" s="181">
        <f t="shared" si="158"/>
        <v>0</v>
      </c>
      <c r="U233" s="181">
        <f t="shared" si="158"/>
        <v>0</v>
      </c>
      <c r="V233" s="181">
        <f t="shared" si="158"/>
        <v>0</v>
      </c>
      <c r="W233" s="181">
        <f t="shared" si="158"/>
        <v>0</v>
      </c>
      <c r="X233" s="181">
        <f t="shared" si="158"/>
        <v>0</v>
      </c>
    </row>
    <row r="234" spans="1:24" ht="25.5" hidden="1" x14ac:dyDescent="0.2">
      <c r="A234" s="257"/>
      <c r="B234" s="177" t="s">
        <v>21</v>
      </c>
      <c r="C234" s="103" t="s">
        <v>1</v>
      </c>
      <c r="D234" s="66" t="s">
        <v>131</v>
      </c>
      <c r="E234" s="59" t="s">
        <v>131</v>
      </c>
      <c r="F234" s="59" t="s">
        <v>131</v>
      </c>
      <c r="G234" s="67" t="s">
        <v>393</v>
      </c>
      <c r="H234" s="60" t="s">
        <v>129</v>
      </c>
      <c r="I234" s="320">
        <v>600</v>
      </c>
      <c r="J234" s="181">
        <f t="shared" si="158"/>
        <v>0</v>
      </c>
      <c r="K234" s="182">
        <f t="shared" si="158"/>
        <v>699690.89</v>
      </c>
      <c r="L234" s="398">
        <f t="shared" si="158"/>
        <v>0</v>
      </c>
      <c r="M234" s="180"/>
      <c r="N234" s="181">
        <f t="shared" si="158"/>
        <v>0</v>
      </c>
      <c r="O234" s="180">
        <f t="shared" si="158"/>
        <v>0</v>
      </c>
      <c r="P234" s="181">
        <f t="shared" si="158"/>
        <v>0</v>
      </c>
      <c r="Q234" s="182">
        <f t="shared" si="158"/>
        <v>0</v>
      </c>
      <c r="R234" s="182">
        <f t="shared" si="158"/>
        <v>2086181.28</v>
      </c>
      <c r="S234" s="181">
        <f t="shared" si="158"/>
        <v>0</v>
      </c>
      <c r="T234" s="181">
        <f t="shared" si="158"/>
        <v>0</v>
      </c>
      <c r="U234" s="181">
        <f t="shared" si="158"/>
        <v>0</v>
      </c>
      <c r="V234" s="181">
        <f t="shared" si="158"/>
        <v>0</v>
      </c>
      <c r="W234" s="181">
        <f t="shared" si="158"/>
        <v>0</v>
      </c>
      <c r="X234" s="181">
        <f t="shared" si="158"/>
        <v>0</v>
      </c>
    </row>
    <row r="235" spans="1:24" hidden="1" x14ac:dyDescent="0.2">
      <c r="A235" s="257"/>
      <c r="B235" s="177" t="s">
        <v>22</v>
      </c>
      <c r="C235" s="103" t="s">
        <v>1</v>
      </c>
      <c r="D235" s="66" t="s">
        <v>131</v>
      </c>
      <c r="E235" s="59" t="s">
        <v>131</v>
      </c>
      <c r="F235" s="59" t="s">
        <v>131</v>
      </c>
      <c r="G235" s="67" t="s">
        <v>393</v>
      </c>
      <c r="H235" s="60" t="s">
        <v>129</v>
      </c>
      <c r="I235" s="320" t="s">
        <v>23</v>
      </c>
      <c r="J235" s="181">
        <v>0</v>
      </c>
      <c r="K235" s="182">
        <v>699690.89</v>
      </c>
      <c r="L235" s="398">
        <v>0</v>
      </c>
      <c r="M235" s="180"/>
      <c r="N235" s="181">
        <v>0</v>
      </c>
      <c r="O235" s="180">
        <v>0</v>
      </c>
      <c r="P235" s="181">
        <v>0</v>
      </c>
      <c r="Q235" s="182"/>
      <c r="R235" s="182">
        <v>2086181.28</v>
      </c>
      <c r="S235" s="181">
        <v>0</v>
      </c>
      <c r="T235" s="181"/>
      <c r="U235" s="181"/>
      <c r="V235" s="181"/>
      <c r="W235" s="181"/>
      <c r="X235" s="181"/>
    </row>
    <row r="236" spans="1:24" ht="63.75" x14ac:dyDescent="0.2">
      <c r="A236" s="257"/>
      <c r="B236" s="177" t="s">
        <v>263</v>
      </c>
      <c r="C236" s="91" t="s">
        <v>1</v>
      </c>
      <c r="D236" s="63" t="s">
        <v>131</v>
      </c>
      <c r="E236" s="59" t="s">
        <v>131</v>
      </c>
      <c r="F236" s="59" t="s">
        <v>131</v>
      </c>
      <c r="G236" s="64" t="s">
        <v>215</v>
      </c>
      <c r="H236" s="59" t="s">
        <v>129</v>
      </c>
      <c r="I236" s="174"/>
      <c r="J236" s="175">
        <f t="shared" ref="J236:U237" si="159">J237</f>
        <v>11268106.57</v>
      </c>
      <c r="K236" s="175">
        <f t="shared" si="159"/>
        <v>10224030.73</v>
      </c>
      <c r="L236" s="176">
        <f t="shared" si="159"/>
        <v>10131585.619999999</v>
      </c>
      <c r="M236" s="176">
        <f t="shared" si="159"/>
        <v>11268106.57</v>
      </c>
      <c r="N236" s="175">
        <f t="shared" si="159"/>
        <v>10224030.73</v>
      </c>
      <c r="O236" s="448">
        <f t="shared" si="159"/>
        <v>0</v>
      </c>
      <c r="P236" s="175">
        <f t="shared" si="159"/>
        <v>11268106.57</v>
      </c>
      <c r="Q236" s="176">
        <f t="shared" si="159"/>
        <v>10224030.73</v>
      </c>
      <c r="R236" s="176">
        <f t="shared" si="159"/>
        <v>11268106.57</v>
      </c>
      <c r="S236" s="176">
        <f t="shared" si="159"/>
        <v>10224030.73</v>
      </c>
      <c r="T236" s="176">
        <f t="shared" si="159"/>
        <v>0</v>
      </c>
      <c r="U236" s="176">
        <f t="shared" si="159"/>
        <v>10224030.73</v>
      </c>
      <c r="V236" s="175">
        <f>V237</f>
        <v>10131585.619999999</v>
      </c>
      <c r="W236" s="175">
        <f t="shared" ref="W236:X237" si="160">W237</f>
        <v>0</v>
      </c>
      <c r="X236" s="175">
        <f t="shared" si="160"/>
        <v>10131585.619999999</v>
      </c>
    </row>
    <row r="237" spans="1:24" ht="25.5" x14ac:dyDescent="0.2">
      <c r="A237" s="257"/>
      <c r="B237" s="177" t="s">
        <v>21</v>
      </c>
      <c r="C237" s="91" t="s">
        <v>1</v>
      </c>
      <c r="D237" s="63" t="s">
        <v>131</v>
      </c>
      <c r="E237" s="59" t="s">
        <v>131</v>
      </c>
      <c r="F237" s="59" t="s">
        <v>131</v>
      </c>
      <c r="G237" s="64" t="s">
        <v>215</v>
      </c>
      <c r="H237" s="59" t="s">
        <v>129</v>
      </c>
      <c r="I237" s="174" t="s">
        <v>144</v>
      </c>
      <c r="J237" s="175">
        <f t="shared" si="159"/>
        <v>11268106.57</v>
      </c>
      <c r="K237" s="175">
        <f t="shared" si="159"/>
        <v>10224030.73</v>
      </c>
      <c r="L237" s="176">
        <f t="shared" si="159"/>
        <v>10131585.619999999</v>
      </c>
      <c r="M237" s="176">
        <f t="shared" si="159"/>
        <v>11268106.57</v>
      </c>
      <c r="N237" s="175">
        <f t="shared" si="159"/>
        <v>10224030.73</v>
      </c>
      <c r="O237" s="448">
        <f t="shared" si="159"/>
        <v>0</v>
      </c>
      <c r="P237" s="175">
        <f t="shared" si="159"/>
        <v>11268106.57</v>
      </c>
      <c r="Q237" s="176">
        <f t="shared" si="159"/>
        <v>10224030.73</v>
      </c>
      <c r="R237" s="176">
        <f t="shared" si="159"/>
        <v>11268106.57</v>
      </c>
      <c r="S237" s="176">
        <f>S238</f>
        <v>10224030.73</v>
      </c>
      <c r="T237" s="176">
        <f t="shared" si="159"/>
        <v>0</v>
      </c>
      <c r="U237" s="176">
        <f t="shared" si="159"/>
        <v>10224030.73</v>
      </c>
      <c r="V237" s="175">
        <f>V238</f>
        <v>10131585.619999999</v>
      </c>
      <c r="W237" s="175">
        <f t="shared" si="160"/>
        <v>0</v>
      </c>
      <c r="X237" s="175">
        <f t="shared" si="160"/>
        <v>10131585.619999999</v>
      </c>
    </row>
    <row r="238" spans="1:24" x14ac:dyDescent="0.2">
      <c r="A238" s="257"/>
      <c r="B238" s="177" t="s">
        <v>22</v>
      </c>
      <c r="C238" s="91" t="s">
        <v>1</v>
      </c>
      <c r="D238" s="63" t="s">
        <v>131</v>
      </c>
      <c r="E238" s="59" t="s">
        <v>131</v>
      </c>
      <c r="F238" s="59" t="s">
        <v>131</v>
      </c>
      <c r="G238" s="64" t="s">
        <v>215</v>
      </c>
      <c r="H238" s="59" t="s">
        <v>129</v>
      </c>
      <c r="I238" s="174" t="s">
        <v>23</v>
      </c>
      <c r="J238" s="181">
        <f>11255725.27+12381.3</f>
        <v>11268106.57</v>
      </c>
      <c r="K238" s="181">
        <f>10210756.75+13273.98</f>
        <v>10224030.73</v>
      </c>
      <c r="L238" s="182">
        <f>10116411+15174.62</f>
        <v>10131585.619999999</v>
      </c>
      <c r="M238" s="181">
        <f>11255725.27+12381.3</f>
        <v>11268106.57</v>
      </c>
      <c r="N238" s="181">
        <f>10210756.75+13273.98</f>
        <v>10224030.73</v>
      </c>
      <c r="O238" s="180">
        <v>0</v>
      </c>
      <c r="P238" s="181">
        <f>O238+J238</f>
        <v>11268106.57</v>
      </c>
      <c r="Q238" s="182">
        <f>10210756.75+13273.98</f>
        <v>10224030.73</v>
      </c>
      <c r="R238" s="182">
        <f>11255725.27+12381.3</f>
        <v>11268106.57</v>
      </c>
      <c r="S238" s="181">
        <f>10210756.75+13273.98</f>
        <v>10224030.73</v>
      </c>
      <c r="T238" s="181">
        <v>0</v>
      </c>
      <c r="U238" s="181">
        <f>T237+Q237</f>
        <v>10224030.73</v>
      </c>
      <c r="V238" s="182">
        <f>10116411+15174.62</f>
        <v>10131585.619999999</v>
      </c>
      <c r="W238" s="182">
        <v>0</v>
      </c>
      <c r="X238" s="182">
        <f>W238+V238</f>
        <v>10131585.619999999</v>
      </c>
    </row>
    <row r="239" spans="1:24" ht="51" hidden="1" x14ac:dyDescent="0.2">
      <c r="A239" s="257"/>
      <c r="B239" s="177" t="s">
        <v>385</v>
      </c>
      <c r="C239" s="91" t="s">
        <v>1</v>
      </c>
      <c r="D239" s="63" t="s">
        <v>131</v>
      </c>
      <c r="E239" s="59" t="s">
        <v>131</v>
      </c>
      <c r="F239" s="59" t="s">
        <v>131</v>
      </c>
      <c r="G239" s="64" t="s">
        <v>366</v>
      </c>
      <c r="H239" s="60" t="s">
        <v>129</v>
      </c>
      <c r="I239" s="174"/>
      <c r="J239" s="181">
        <f t="shared" ref="J239:X240" si="161">J240</f>
        <v>0</v>
      </c>
      <c r="K239" s="181">
        <f t="shared" si="161"/>
        <v>0</v>
      </c>
      <c r="L239" s="398">
        <f t="shared" si="161"/>
        <v>0</v>
      </c>
      <c r="M239" s="180"/>
      <c r="N239" s="180">
        <f t="shared" si="161"/>
        <v>0</v>
      </c>
      <c r="O239" s="180">
        <f t="shared" si="161"/>
        <v>0</v>
      </c>
      <c r="P239" s="181">
        <f t="shared" si="161"/>
        <v>0</v>
      </c>
      <c r="Q239" s="182">
        <f t="shared" si="161"/>
        <v>0</v>
      </c>
      <c r="R239" s="61">
        <f t="shared" si="161"/>
        <v>73387790.700000003</v>
      </c>
      <c r="S239" s="181">
        <f t="shared" si="161"/>
        <v>0</v>
      </c>
      <c r="T239" s="181">
        <f t="shared" si="161"/>
        <v>0</v>
      </c>
      <c r="U239" s="181">
        <f t="shared" si="161"/>
        <v>0</v>
      </c>
      <c r="V239" s="181">
        <f t="shared" si="161"/>
        <v>0</v>
      </c>
      <c r="W239" s="181">
        <f t="shared" si="161"/>
        <v>0</v>
      </c>
      <c r="X239" s="181">
        <f t="shared" si="161"/>
        <v>0</v>
      </c>
    </row>
    <row r="240" spans="1:24" ht="25.5" hidden="1" x14ac:dyDescent="0.2">
      <c r="A240" s="257"/>
      <c r="B240" s="177" t="s">
        <v>21</v>
      </c>
      <c r="C240" s="91" t="s">
        <v>1</v>
      </c>
      <c r="D240" s="63" t="s">
        <v>131</v>
      </c>
      <c r="E240" s="59" t="s">
        <v>131</v>
      </c>
      <c r="F240" s="59" t="s">
        <v>131</v>
      </c>
      <c r="G240" s="64" t="s">
        <v>366</v>
      </c>
      <c r="H240" s="60" t="s">
        <v>129</v>
      </c>
      <c r="I240" s="174" t="s">
        <v>144</v>
      </c>
      <c r="J240" s="181">
        <f t="shared" si="161"/>
        <v>0</v>
      </c>
      <c r="K240" s="181">
        <f t="shared" si="161"/>
        <v>0</v>
      </c>
      <c r="L240" s="398">
        <f t="shared" si="161"/>
        <v>0</v>
      </c>
      <c r="M240" s="180"/>
      <c r="N240" s="180">
        <f t="shared" si="161"/>
        <v>0</v>
      </c>
      <c r="O240" s="180">
        <f t="shared" si="161"/>
        <v>0</v>
      </c>
      <c r="P240" s="181">
        <f t="shared" si="161"/>
        <v>0</v>
      </c>
      <c r="Q240" s="182">
        <f t="shared" si="161"/>
        <v>0</v>
      </c>
      <c r="R240" s="182">
        <f t="shared" si="161"/>
        <v>73387790.700000003</v>
      </c>
      <c r="S240" s="181">
        <f t="shared" si="161"/>
        <v>0</v>
      </c>
      <c r="T240" s="181">
        <f t="shared" si="161"/>
        <v>0</v>
      </c>
      <c r="U240" s="181">
        <f t="shared" si="161"/>
        <v>0</v>
      </c>
      <c r="V240" s="181">
        <f t="shared" si="161"/>
        <v>0</v>
      </c>
      <c r="W240" s="181">
        <f t="shared" si="161"/>
        <v>0</v>
      </c>
      <c r="X240" s="181">
        <f t="shared" si="161"/>
        <v>0</v>
      </c>
    </row>
    <row r="241" spans="1:24" hidden="1" x14ac:dyDescent="0.2">
      <c r="A241" s="257"/>
      <c r="B241" s="177" t="s">
        <v>22</v>
      </c>
      <c r="C241" s="91" t="s">
        <v>1</v>
      </c>
      <c r="D241" s="63" t="s">
        <v>131</v>
      </c>
      <c r="E241" s="59" t="s">
        <v>131</v>
      </c>
      <c r="F241" s="59" t="s">
        <v>131</v>
      </c>
      <c r="G241" s="64" t="s">
        <v>366</v>
      </c>
      <c r="H241" s="60" t="s">
        <v>129</v>
      </c>
      <c r="I241" s="174" t="s">
        <v>23</v>
      </c>
      <c r="J241" s="181">
        <v>0</v>
      </c>
      <c r="K241" s="181">
        <v>0</v>
      </c>
      <c r="L241" s="398">
        <v>0</v>
      </c>
      <c r="M241" s="180"/>
      <c r="N241" s="180">
        <v>0</v>
      </c>
      <c r="O241" s="180">
        <v>0</v>
      </c>
      <c r="P241" s="181">
        <v>0</v>
      </c>
      <c r="Q241" s="182">
        <v>0</v>
      </c>
      <c r="R241" s="182">
        <v>73387790.700000003</v>
      </c>
      <c r="S241" s="181">
        <v>0</v>
      </c>
      <c r="T241" s="181">
        <v>0</v>
      </c>
      <c r="U241" s="181">
        <v>0</v>
      </c>
      <c r="V241" s="181"/>
      <c r="W241" s="181"/>
      <c r="X241" s="181"/>
    </row>
    <row r="242" spans="1:24" ht="76.5" hidden="1" x14ac:dyDescent="0.2">
      <c r="A242" s="257"/>
      <c r="B242" s="234" t="s">
        <v>384</v>
      </c>
      <c r="C242" s="103" t="s">
        <v>1</v>
      </c>
      <c r="D242" s="59" t="s">
        <v>131</v>
      </c>
      <c r="E242" s="59" t="s">
        <v>131</v>
      </c>
      <c r="F242" s="59" t="s">
        <v>131</v>
      </c>
      <c r="G242" s="67" t="s">
        <v>368</v>
      </c>
      <c r="H242" s="60" t="s">
        <v>131</v>
      </c>
      <c r="I242" s="179"/>
      <c r="J242" s="181">
        <f t="shared" ref="J242:U243" si="162">J243</f>
        <v>0</v>
      </c>
      <c r="K242" s="181">
        <f t="shared" si="162"/>
        <v>516060</v>
      </c>
      <c r="L242" s="61">
        <f t="shared" si="162"/>
        <v>1202312</v>
      </c>
      <c r="M242" s="62">
        <f t="shared" si="162"/>
        <v>0</v>
      </c>
      <c r="N242" s="180">
        <f t="shared" si="162"/>
        <v>0</v>
      </c>
      <c r="O242" s="180">
        <f t="shared" si="162"/>
        <v>0</v>
      </c>
      <c r="P242" s="181">
        <f t="shared" si="162"/>
        <v>0</v>
      </c>
      <c r="Q242" s="182">
        <f t="shared" si="162"/>
        <v>0</v>
      </c>
      <c r="R242" s="182">
        <f t="shared" si="162"/>
        <v>0</v>
      </c>
      <c r="S242" s="181">
        <f t="shared" si="162"/>
        <v>0</v>
      </c>
      <c r="T242" s="181">
        <f t="shared" si="162"/>
        <v>0</v>
      </c>
      <c r="U242" s="181">
        <f t="shared" si="162"/>
        <v>0</v>
      </c>
      <c r="V242" s="181">
        <f t="shared" ref="R242:X243" si="163">V243</f>
        <v>0</v>
      </c>
      <c r="W242" s="181">
        <f t="shared" si="163"/>
        <v>0</v>
      </c>
      <c r="X242" s="181">
        <f t="shared" si="163"/>
        <v>0</v>
      </c>
    </row>
    <row r="243" spans="1:24" ht="25.5" hidden="1" x14ac:dyDescent="0.2">
      <c r="A243" s="257"/>
      <c r="B243" s="177" t="s">
        <v>21</v>
      </c>
      <c r="C243" s="103" t="s">
        <v>1</v>
      </c>
      <c r="D243" s="59" t="s">
        <v>131</v>
      </c>
      <c r="E243" s="59" t="s">
        <v>131</v>
      </c>
      <c r="F243" s="59" t="s">
        <v>131</v>
      </c>
      <c r="G243" s="67" t="s">
        <v>368</v>
      </c>
      <c r="H243" s="60" t="s">
        <v>131</v>
      </c>
      <c r="I243" s="179" t="s">
        <v>144</v>
      </c>
      <c r="J243" s="181">
        <f t="shared" si="162"/>
        <v>0</v>
      </c>
      <c r="K243" s="181">
        <f t="shared" si="162"/>
        <v>516060</v>
      </c>
      <c r="L243" s="61">
        <f t="shared" si="162"/>
        <v>1202312</v>
      </c>
      <c r="M243" s="62">
        <f t="shared" si="162"/>
        <v>0</v>
      </c>
      <c r="N243" s="180">
        <f t="shared" si="162"/>
        <v>0</v>
      </c>
      <c r="O243" s="180">
        <f t="shared" si="162"/>
        <v>0</v>
      </c>
      <c r="P243" s="181">
        <f t="shared" si="162"/>
        <v>0</v>
      </c>
      <c r="Q243" s="182">
        <f t="shared" si="162"/>
        <v>0</v>
      </c>
      <c r="R243" s="182">
        <f t="shared" si="163"/>
        <v>0</v>
      </c>
      <c r="S243" s="181">
        <f t="shared" si="163"/>
        <v>0</v>
      </c>
      <c r="T243" s="181">
        <f t="shared" si="162"/>
        <v>0</v>
      </c>
      <c r="U243" s="181">
        <f t="shared" si="162"/>
        <v>0</v>
      </c>
      <c r="V243" s="181">
        <f t="shared" si="163"/>
        <v>0</v>
      </c>
      <c r="W243" s="181">
        <f t="shared" si="163"/>
        <v>0</v>
      </c>
      <c r="X243" s="181">
        <f t="shared" si="163"/>
        <v>0</v>
      </c>
    </row>
    <row r="244" spans="1:24" hidden="1" x14ac:dyDescent="0.2">
      <c r="A244" s="257"/>
      <c r="B244" s="177" t="s">
        <v>22</v>
      </c>
      <c r="C244" s="103" t="s">
        <v>1</v>
      </c>
      <c r="D244" s="59" t="s">
        <v>131</v>
      </c>
      <c r="E244" s="59" t="s">
        <v>131</v>
      </c>
      <c r="F244" s="59" t="s">
        <v>131</v>
      </c>
      <c r="G244" s="67" t="s">
        <v>368</v>
      </c>
      <c r="H244" s="60" t="s">
        <v>131</v>
      </c>
      <c r="I244" s="179" t="s">
        <v>23</v>
      </c>
      <c r="J244" s="181">
        <v>0</v>
      </c>
      <c r="K244" s="182">
        <v>516060</v>
      </c>
      <c r="L244" s="61">
        <f>601156+601156</f>
        <v>1202312</v>
      </c>
      <c r="M244" s="62">
        <v>0</v>
      </c>
      <c r="N244" s="180">
        <v>0</v>
      </c>
      <c r="O244" s="180">
        <v>0</v>
      </c>
      <c r="P244" s="181">
        <v>0</v>
      </c>
      <c r="Q244" s="182"/>
      <c r="R244" s="182"/>
      <c r="S244" s="181"/>
      <c r="T244" s="181"/>
      <c r="U244" s="181"/>
      <c r="V244" s="181"/>
      <c r="W244" s="181"/>
      <c r="X244" s="181"/>
    </row>
    <row r="245" spans="1:24" ht="63.75" hidden="1" x14ac:dyDescent="0.2">
      <c r="A245" s="257"/>
      <c r="B245" s="234" t="s">
        <v>383</v>
      </c>
      <c r="C245" s="103" t="s">
        <v>1</v>
      </c>
      <c r="D245" s="59" t="s">
        <v>131</v>
      </c>
      <c r="E245" s="59" t="s">
        <v>131</v>
      </c>
      <c r="F245" s="59" t="s">
        <v>131</v>
      </c>
      <c r="G245" s="67" t="s">
        <v>382</v>
      </c>
      <c r="H245" s="60" t="s">
        <v>131</v>
      </c>
      <c r="I245" s="179"/>
      <c r="J245" s="188">
        <f t="shared" ref="J245:X246" si="164">J246</f>
        <v>0</v>
      </c>
      <c r="K245" s="189">
        <f t="shared" si="164"/>
        <v>0</v>
      </c>
      <c r="L245" s="189">
        <f t="shared" si="164"/>
        <v>0</v>
      </c>
      <c r="M245" s="187">
        <f t="shared" si="164"/>
        <v>0</v>
      </c>
      <c r="N245" s="187">
        <f t="shared" si="164"/>
        <v>0</v>
      </c>
      <c r="O245" s="187">
        <f t="shared" si="164"/>
        <v>0</v>
      </c>
      <c r="P245" s="188">
        <f t="shared" si="164"/>
        <v>0</v>
      </c>
      <c r="Q245" s="189">
        <f>Q246</f>
        <v>0</v>
      </c>
      <c r="R245" s="189">
        <f t="shared" si="164"/>
        <v>0</v>
      </c>
      <c r="S245" s="188">
        <f t="shared" si="164"/>
        <v>0</v>
      </c>
      <c r="T245" s="188">
        <f>T246</f>
        <v>0</v>
      </c>
      <c r="U245" s="188">
        <f>U246</f>
        <v>0</v>
      </c>
      <c r="V245" s="188">
        <f t="shared" si="164"/>
        <v>0</v>
      </c>
      <c r="W245" s="188">
        <f t="shared" si="164"/>
        <v>0</v>
      </c>
      <c r="X245" s="188">
        <f t="shared" si="164"/>
        <v>0</v>
      </c>
    </row>
    <row r="246" spans="1:24" ht="25.5" hidden="1" x14ac:dyDescent="0.2">
      <c r="A246" s="257"/>
      <c r="B246" s="177" t="s">
        <v>21</v>
      </c>
      <c r="C246" s="103" t="s">
        <v>1</v>
      </c>
      <c r="D246" s="59" t="s">
        <v>131</v>
      </c>
      <c r="E246" s="59" t="s">
        <v>131</v>
      </c>
      <c r="F246" s="59" t="s">
        <v>131</v>
      </c>
      <c r="G246" s="67" t="s">
        <v>382</v>
      </c>
      <c r="H246" s="60" t="s">
        <v>131</v>
      </c>
      <c r="I246" s="262" t="s">
        <v>144</v>
      </c>
      <c r="J246" s="188">
        <f t="shared" si="164"/>
        <v>0</v>
      </c>
      <c r="K246" s="189">
        <f t="shared" si="164"/>
        <v>0</v>
      </c>
      <c r="L246" s="188">
        <f t="shared" si="164"/>
        <v>0</v>
      </c>
      <c r="M246" s="187">
        <f t="shared" si="164"/>
        <v>0</v>
      </c>
      <c r="N246" s="188">
        <f t="shared" si="164"/>
        <v>0</v>
      </c>
      <c r="O246" s="187">
        <f t="shared" si="164"/>
        <v>0</v>
      </c>
      <c r="P246" s="188">
        <f t="shared" si="164"/>
        <v>0</v>
      </c>
      <c r="Q246" s="189">
        <f t="shared" si="164"/>
        <v>0</v>
      </c>
      <c r="R246" s="189">
        <f t="shared" si="164"/>
        <v>0</v>
      </c>
      <c r="S246" s="188">
        <f t="shared" si="164"/>
        <v>0</v>
      </c>
      <c r="T246" s="189">
        <f t="shared" si="164"/>
        <v>0</v>
      </c>
      <c r="U246" s="189">
        <f t="shared" si="164"/>
        <v>0</v>
      </c>
      <c r="V246" s="188">
        <f t="shared" si="164"/>
        <v>0</v>
      </c>
      <c r="W246" s="188">
        <f t="shared" si="164"/>
        <v>0</v>
      </c>
      <c r="X246" s="188">
        <f t="shared" si="164"/>
        <v>0</v>
      </c>
    </row>
    <row r="247" spans="1:24" hidden="1" x14ac:dyDescent="0.2">
      <c r="A247" s="257"/>
      <c r="B247" s="177" t="s">
        <v>22</v>
      </c>
      <c r="C247" s="103" t="s">
        <v>1</v>
      </c>
      <c r="D247" s="59" t="s">
        <v>131</v>
      </c>
      <c r="E247" s="59" t="s">
        <v>131</v>
      </c>
      <c r="F247" s="59" t="s">
        <v>131</v>
      </c>
      <c r="G247" s="67" t="s">
        <v>382</v>
      </c>
      <c r="H247" s="60" t="s">
        <v>131</v>
      </c>
      <c r="I247" s="262" t="s">
        <v>23</v>
      </c>
      <c r="J247" s="188"/>
      <c r="K247" s="189"/>
      <c r="L247" s="188"/>
      <c r="M247" s="187"/>
      <c r="N247" s="188"/>
      <c r="O247" s="187"/>
      <c r="P247" s="188"/>
      <c r="Q247" s="189"/>
      <c r="R247" s="189"/>
      <c r="S247" s="188"/>
      <c r="T247" s="189"/>
      <c r="U247" s="189"/>
      <c r="V247" s="188"/>
      <c r="W247" s="188"/>
      <c r="X247" s="188"/>
    </row>
    <row r="248" spans="1:24" ht="51" hidden="1" x14ac:dyDescent="0.2">
      <c r="A248" s="257"/>
      <c r="B248" s="177" t="s">
        <v>378</v>
      </c>
      <c r="C248" s="91" t="s">
        <v>1</v>
      </c>
      <c r="D248" s="59" t="s">
        <v>131</v>
      </c>
      <c r="E248" s="59" t="s">
        <v>131</v>
      </c>
      <c r="F248" s="59" t="s">
        <v>131</v>
      </c>
      <c r="G248" s="59" t="s">
        <v>377</v>
      </c>
      <c r="H248" s="60" t="s">
        <v>131</v>
      </c>
      <c r="I248" s="179"/>
      <c r="J248" s="181">
        <f t="shared" ref="J248:X249" si="165">J249</f>
        <v>0</v>
      </c>
      <c r="K248" s="182">
        <f t="shared" si="165"/>
        <v>0</v>
      </c>
      <c r="L248" s="398">
        <f t="shared" si="165"/>
        <v>0</v>
      </c>
      <c r="M248" s="180"/>
      <c r="N248" s="181">
        <f t="shared" si="165"/>
        <v>0</v>
      </c>
      <c r="O248" s="180">
        <f t="shared" si="165"/>
        <v>0</v>
      </c>
      <c r="P248" s="181">
        <f t="shared" si="165"/>
        <v>0</v>
      </c>
      <c r="Q248" s="182">
        <f t="shared" si="165"/>
        <v>0</v>
      </c>
      <c r="R248" s="182">
        <f t="shared" si="165"/>
        <v>0</v>
      </c>
      <c r="S248" s="181">
        <f t="shared" si="165"/>
        <v>0</v>
      </c>
      <c r="T248" s="181">
        <f t="shared" si="165"/>
        <v>0</v>
      </c>
      <c r="U248" s="181">
        <f t="shared" si="165"/>
        <v>0</v>
      </c>
      <c r="V248" s="182">
        <f t="shared" si="165"/>
        <v>0</v>
      </c>
      <c r="W248" s="182">
        <f t="shared" si="165"/>
        <v>0</v>
      </c>
      <c r="X248" s="182">
        <f t="shared" si="165"/>
        <v>0</v>
      </c>
    </row>
    <row r="249" spans="1:24" hidden="1" x14ac:dyDescent="0.2">
      <c r="A249" s="257"/>
      <c r="B249" s="177" t="s">
        <v>56</v>
      </c>
      <c r="C249" s="91" t="s">
        <v>1</v>
      </c>
      <c r="D249" s="59" t="s">
        <v>131</v>
      </c>
      <c r="E249" s="59" t="s">
        <v>131</v>
      </c>
      <c r="F249" s="59" t="s">
        <v>131</v>
      </c>
      <c r="G249" s="59" t="s">
        <v>377</v>
      </c>
      <c r="H249" s="60" t="s">
        <v>131</v>
      </c>
      <c r="I249" s="179" t="s">
        <v>57</v>
      </c>
      <c r="J249" s="181">
        <f t="shared" si="165"/>
        <v>0</v>
      </c>
      <c r="K249" s="182">
        <f t="shared" si="165"/>
        <v>0</v>
      </c>
      <c r="L249" s="398">
        <f t="shared" si="165"/>
        <v>0</v>
      </c>
      <c r="M249" s="180"/>
      <c r="N249" s="181">
        <f t="shared" si="165"/>
        <v>0</v>
      </c>
      <c r="O249" s="180">
        <f t="shared" si="165"/>
        <v>0</v>
      </c>
      <c r="P249" s="181">
        <f t="shared" si="165"/>
        <v>0</v>
      </c>
      <c r="Q249" s="182">
        <f t="shared" si="165"/>
        <v>0</v>
      </c>
      <c r="R249" s="182">
        <f t="shared" si="165"/>
        <v>0</v>
      </c>
      <c r="S249" s="181">
        <f t="shared" si="165"/>
        <v>0</v>
      </c>
      <c r="T249" s="181">
        <f t="shared" si="165"/>
        <v>0</v>
      </c>
      <c r="U249" s="181">
        <f t="shared" si="165"/>
        <v>0</v>
      </c>
      <c r="V249" s="182">
        <f t="shared" si="165"/>
        <v>0</v>
      </c>
      <c r="W249" s="182">
        <f t="shared" si="165"/>
        <v>0</v>
      </c>
      <c r="X249" s="182">
        <f t="shared" si="165"/>
        <v>0</v>
      </c>
    </row>
    <row r="250" spans="1:24" hidden="1" x14ac:dyDescent="0.2">
      <c r="A250" s="257"/>
      <c r="B250" s="177" t="s">
        <v>351</v>
      </c>
      <c r="C250" s="91" t="s">
        <v>1</v>
      </c>
      <c r="D250" s="59" t="s">
        <v>131</v>
      </c>
      <c r="E250" s="59" t="s">
        <v>131</v>
      </c>
      <c r="F250" s="59" t="s">
        <v>131</v>
      </c>
      <c r="G250" s="59" t="s">
        <v>377</v>
      </c>
      <c r="H250" s="60" t="s">
        <v>131</v>
      </c>
      <c r="I250" s="179" t="s">
        <v>350</v>
      </c>
      <c r="J250" s="181"/>
      <c r="K250" s="182"/>
      <c r="L250" s="398"/>
      <c r="M250" s="180"/>
      <c r="N250" s="181"/>
      <c r="O250" s="180"/>
      <c r="P250" s="181"/>
      <c r="Q250" s="182"/>
      <c r="R250" s="182"/>
      <c r="S250" s="181"/>
      <c r="T250" s="181"/>
      <c r="U250" s="181"/>
      <c r="V250" s="182"/>
      <c r="W250" s="182"/>
      <c r="X250" s="182"/>
    </row>
    <row r="251" spans="1:24" ht="89.25" hidden="1" x14ac:dyDescent="0.2">
      <c r="A251" s="257"/>
      <c r="B251" s="177" t="s">
        <v>394</v>
      </c>
      <c r="C251" s="70" t="s">
        <v>1</v>
      </c>
      <c r="D251" s="75" t="s">
        <v>131</v>
      </c>
      <c r="E251" s="59" t="s">
        <v>131</v>
      </c>
      <c r="F251" s="59" t="s">
        <v>131</v>
      </c>
      <c r="G251" s="64" t="s">
        <v>392</v>
      </c>
      <c r="H251" s="60" t="s">
        <v>131</v>
      </c>
      <c r="I251" s="174"/>
      <c r="J251" s="181">
        <f t="shared" ref="J251:X252" si="166">J252</f>
        <v>0</v>
      </c>
      <c r="K251" s="182">
        <f t="shared" si="166"/>
        <v>0</v>
      </c>
      <c r="L251" s="398">
        <f t="shared" si="166"/>
        <v>0</v>
      </c>
      <c r="M251" s="180"/>
      <c r="N251" s="181">
        <f t="shared" si="166"/>
        <v>0</v>
      </c>
      <c r="O251" s="180">
        <f t="shared" si="166"/>
        <v>0</v>
      </c>
      <c r="P251" s="181">
        <f t="shared" si="166"/>
        <v>0</v>
      </c>
      <c r="Q251" s="182">
        <f t="shared" si="166"/>
        <v>0</v>
      </c>
      <c r="R251" s="182">
        <f t="shared" si="166"/>
        <v>0</v>
      </c>
      <c r="S251" s="181">
        <f t="shared" si="166"/>
        <v>0</v>
      </c>
      <c r="T251" s="181">
        <f t="shared" si="166"/>
        <v>0</v>
      </c>
      <c r="U251" s="181">
        <f t="shared" si="166"/>
        <v>0</v>
      </c>
      <c r="V251" s="182">
        <f t="shared" si="166"/>
        <v>0</v>
      </c>
      <c r="W251" s="182">
        <f t="shared" si="166"/>
        <v>0</v>
      </c>
      <c r="X251" s="182">
        <f t="shared" si="166"/>
        <v>0</v>
      </c>
    </row>
    <row r="252" spans="1:24" ht="25.5" hidden="1" x14ac:dyDescent="0.2">
      <c r="A252" s="257"/>
      <c r="B252" s="177" t="s">
        <v>21</v>
      </c>
      <c r="C252" s="70" t="s">
        <v>1</v>
      </c>
      <c r="D252" s="75" t="s">
        <v>131</v>
      </c>
      <c r="E252" s="59" t="s">
        <v>131</v>
      </c>
      <c r="F252" s="59" t="s">
        <v>131</v>
      </c>
      <c r="G252" s="64" t="s">
        <v>392</v>
      </c>
      <c r="H252" s="60" t="s">
        <v>131</v>
      </c>
      <c r="I252" s="174" t="s">
        <v>144</v>
      </c>
      <c r="J252" s="181">
        <f t="shared" si="166"/>
        <v>0</v>
      </c>
      <c r="K252" s="182">
        <f t="shared" si="166"/>
        <v>0</v>
      </c>
      <c r="L252" s="398">
        <f t="shared" si="166"/>
        <v>0</v>
      </c>
      <c r="M252" s="180"/>
      <c r="N252" s="181">
        <f t="shared" si="166"/>
        <v>0</v>
      </c>
      <c r="O252" s="180">
        <f t="shared" si="166"/>
        <v>0</v>
      </c>
      <c r="P252" s="181">
        <f t="shared" si="166"/>
        <v>0</v>
      </c>
      <c r="Q252" s="182">
        <f t="shared" si="166"/>
        <v>0</v>
      </c>
      <c r="R252" s="182">
        <f t="shared" si="166"/>
        <v>0</v>
      </c>
      <c r="S252" s="181">
        <f t="shared" si="166"/>
        <v>0</v>
      </c>
      <c r="T252" s="181">
        <f t="shared" si="166"/>
        <v>0</v>
      </c>
      <c r="U252" s="181">
        <f t="shared" si="166"/>
        <v>0</v>
      </c>
      <c r="V252" s="181">
        <f t="shared" si="166"/>
        <v>0</v>
      </c>
      <c r="W252" s="181">
        <f t="shared" si="166"/>
        <v>0</v>
      </c>
      <c r="X252" s="181">
        <f t="shared" si="166"/>
        <v>0</v>
      </c>
    </row>
    <row r="253" spans="1:24" hidden="1" x14ac:dyDescent="0.2">
      <c r="A253" s="257"/>
      <c r="B253" s="177" t="s">
        <v>22</v>
      </c>
      <c r="C253" s="70" t="s">
        <v>1</v>
      </c>
      <c r="D253" s="75" t="s">
        <v>131</v>
      </c>
      <c r="E253" s="59" t="s">
        <v>131</v>
      </c>
      <c r="F253" s="59" t="s">
        <v>131</v>
      </c>
      <c r="G253" s="64" t="s">
        <v>392</v>
      </c>
      <c r="H253" s="60" t="s">
        <v>131</v>
      </c>
      <c r="I253" s="174" t="s">
        <v>23</v>
      </c>
      <c r="J253" s="181"/>
      <c r="K253" s="182">
        <v>0</v>
      </c>
      <c r="L253" s="398">
        <v>0</v>
      </c>
      <c r="M253" s="180"/>
      <c r="N253" s="181">
        <v>0</v>
      </c>
      <c r="O253" s="180"/>
      <c r="P253" s="181"/>
      <c r="Q253" s="182">
        <v>0</v>
      </c>
      <c r="R253" s="182">
        <v>0</v>
      </c>
      <c r="S253" s="181">
        <v>0</v>
      </c>
      <c r="T253" s="181">
        <v>0</v>
      </c>
      <c r="U253" s="181">
        <v>0</v>
      </c>
      <c r="V253" s="181">
        <v>0</v>
      </c>
      <c r="W253" s="181">
        <v>0</v>
      </c>
      <c r="X253" s="181">
        <v>0</v>
      </c>
    </row>
    <row r="254" spans="1:24" ht="63.75" x14ac:dyDescent="0.2">
      <c r="A254" s="257"/>
      <c r="B254" s="234" t="s">
        <v>281</v>
      </c>
      <c r="C254" s="103" t="s">
        <v>1</v>
      </c>
      <c r="D254" s="59" t="s">
        <v>131</v>
      </c>
      <c r="E254" s="59" t="s">
        <v>131</v>
      </c>
      <c r="F254" s="59" t="s">
        <v>131</v>
      </c>
      <c r="G254" s="67" t="s">
        <v>159</v>
      </c>
      <c r="H254" s="60" t="s">
        <v>131</v>
      </c>
      <c r="I254" s="179"/>
      <c r="J254" s="175">
        <f t="shared" ref="J254:U255" si="167">J255</f>
        <v>307086</v>
      </c>
      <c r="K254" s="176">
        <f t="shared" si="167"/>
        <v>0</v>
      </c>
      <c r="L254" s="176">
        <f t="shared" si="167"/>
        <v>0</v>
      </c>
      <c r="M254" s="176">
        <f t="shared" si="167"/>
        <v>153543</v>
      </c>
      <c r="N254" s="175">
        <f t="shared" si="167"/>
        <v>0</v>
      </c>
      <c r="O254" s="448">
        <f t="shared" si="167"/>
        <v>0</v>
      </c>
      <c r="P254" s="175">
        <f t="shared" si="167"/>
        <v>307086</v>
      </c>
      <c r="Q254" s="176">
        <f t="shared" si="167"/>
        <v>0</v>
      </c>
      <c r="R254" s="176">
        <f t="shared" si="167"/>
        <v>153543</v>
      </c>
      <c r="S254" s="176">
        <f t="shared" si="167"/>
        <v>0</v>
      </c>
      <c r="T254" s="176">
        <f t="shared" si="167"/>
        <v>0</v>
      </c>
      <c r="U254" s="176">
        <f t="shared" si="167"/>
        <v>0</v>
      </c>
      <c r="V254" s="175">
        <f>V255</f>
        <v>0</v>
      </c>
      <c r="W254" s="175">
        <f t="shared" ref="W254:X255" si="168">W255</f>
        <v>0</v>
      </c>
      <c r="X254" s="175">
        <f t="shared" si="168"/>
        <v>0</v>
      </c>
    </row>
    <row r="255" spans="1:24" ht="25.5" x14ac:dyDescent="0.2">
      <c r="A255" s="257"/>
      <c r="B255" s="177" t="s">
        <v>21</v>
      </c>
      <c r="C255" s="103" t="s">
        <v>1</v>
      </c>
      <c r="D255" s="59" t="s">
        <v>131</v>
      </c>
      <c r="E255" s="59" t="s">
        <v>131</v>
      </c>
      <c r="F255" s="59" t="s">
        <v>131</v>
      </c>
      <c r="G255" s="67" t="s">
        <v>159</v>
      </c>
      <c r="H255" s="60" t="s">
        <v>131</v>
      </c>
      <c r="I255" s="179" t="s">
        <v>144</v>
      </c>
      <c r="J255" s="175">
        <f t="shared" si="167"/>
        <v>307086</v>
      </c>
      <c r="K255" s="175">
        <f t="shared" si="167"/>
        <v>0</v>
      </c>
      <c r="L255" s="176">
        <f t="shared" si="167"/>
        <v>0</v>
      </c>
      <c r="M255" s="176">
        <f t="shared" si="167"/>
        <v>153543</v>
      </c>
      <c r="N255" s="175">
        <f t="shared" si="167"/>
        <v>0</v>
      </c>
      <c r="O255" s="448">
        <f t="shared" si="167"/>
        <v>0</v>
      </c>
      <c r="P255" s="175">
        <f t="shared" si="167"/>
        <v>307086</v>
      </c>
      <c r="Q255" s="176">
        <f t="shared" si="167"/>
        <v>0</v>
      </c>
      <c r="R255" s="176">
        <f t="shared" si="167"/>
        <v>153543</v>
      </c>
      <c r="S255" s="176">
        <f>S256</f>
        <v>0</v>
      </c>
      <c r="T255" s="175">
        <f t="shared" si="167"/>
        <v>0</v>
      </c>
      <c r="U255" s="175">
        <f t="shared" si="167"/>
        <v>0</v>
      </c>
      <c r="V255" s="175">
        <f>V256</f>
        <v>0</v>
      </c>
      <c r="W255" s="175">
        <f t="shared" si="168"/>
        <v>0</v>
      </c>
      <c r="X255" s="175">
        <f t="shared" si="168"/>
        <v>0</v>
      </c>
    </row>
    <row r="256" spans="1:24" x14ac:dyDescent="0.2">
      <c r="A256" s="257"/>
      <c r="B256" s="177" t="s">
        <v>22</v>
      </c>
      <c r="C256" s="103" t="s">
        <v>1</v>
      </c>
      <c r="D256" s="59" t="s">
        <v>131</v>
      </c>
      <c r="E256" s="59" t="s">
        <v>131</v>
      </c>
      <c r="F256" s="59" t="s">
        <v>131</v>
      </c>
      <c r="G256" s="67" t="s">
        <v>159</v>
      </c>
      <c r="H256" s="60" t="s">
        <v>131</v>
      </c>
      <c r="I256" s="179" t="s">
        <v>23</v>
      </c>
      <c r="J256" s="188">
        <f>153543+153543</f>
        <v>307086</v>
      </c>
      <c r="K256" s="188">
        <v>0</v>
      </c>
      <c r="L256" s="189">
        <v>0</v>
      </c>
      <c r="M256" s="188">
        <v>153543</v>
      </c>
      <c r="N256" s="188">
        <v>0</v>
      </c>
      <c r="O256" s="187">
        <v>0</v>
      </c>
      <c r="P256" s="188">
        <f>153543+153543</f>
        <v>307086</v>
      </c>
      <c r="Q256" s="189">
        <v>0</v>
      </c>
      <c r="R256" s="189">
        <v>153543</v>
      </c>
      <c r="S256" s="188">
        <v>0</v>
      </c>
      <c r="T256" s="189">
        <v>0</v>
      </c>
      <c r="U256" s="189">
        <v>0</v>
      </c>
      <c r="V256" s="189">
        <v>0</v>
      </c>
      <c r="W256" s="189">
        <v>0</v>
      </c>
      <c r="X256" s="189">
        <v>0</v>
      </c>
    </row>
    <row r="257" spans="1:24" ht="127.5" hidden="1" x14ac:dyDescent="0.2">
      <c r="A257" s="257"/>
      <c r="B257" s="177" t="s">
        <v>391</v>
      </c>
      <c r="C257" s="91" t="s">
        <v>1</v>
      </c>
      <c r="D257" s="63" t="s">
        <v>131</v>
      </c>
      <c r="E257" s="59" t="s">
        <v>371</v>
      </c>
      <c r="F257" s="59" t="s">
        <v>129</v>
      </c>
      <c r="G257" s="64" t="s">
        <v>388</v>
      </c>
      <c r="H257" s="60" t="s">
        <v>129</v>
      </c>
      <c r="I257" s="320"/>
      <c r="J257" s="188">
        <f>J258</f>
        <v>0</v>
      </c>
      <c r="K257" s="188">
        <f>K258</f>
        <v>0</v>
      </c>
      <c r="L257" s="187">
        <v>265855</v>
      </c>
      <c r="M257" s="188">
        <v>-129174</v>
      </c>
      <c r="N257" s="188">
        <f>N258</f>
        <v>0</v>
      </c>
      <c r="O257" s="187">
        <f>O258</f>
        <v>0</v>
      </c>
      <c r="P257" s="188">
        <f>P258</f>
        <v>0</v>
      </c>
      <c r="Q257" s="189">
        <f>Q258</f>
        <v>0</v>
      </c>
      <c r="R257" s="189">
        <f t="shared" ref="R257:X257" si="169">R258</f>
        <v>0</v>
      </c>
      <c r="S257" s="188">
        <f t="shared" si="169"/>
        <v>0</v>
      </c>
      <c r="T257" s="188">
        <f>T258</f>
        <v>0</v>
      </c>
      <c r="U257" s="188">
        <f>U258</f>
        <v>0</v>
      </c>
      <c r="V257" s="188">
        <f t="shared" si="169"/>
        <v>0</v>
      </c>
      <c r="W257" s="188">
        <f t="shared" si="169"/>
        <v>0</v>
      </c>
      <c r="X257" s="188">
        <f t="shared" si="169"/>
        <v>0</v>
      </c>
    </row>
    <row r="258" spans="1:24" ht="25.5" hidden="1" x14ac:dyDescent="0.2">
      <c r="A258" s="257"/>
      <c r="B258" s="177" t="s">
        <v>21</v>
      </c>
      <c r="C258" s="91" t="s">
        <v>1</v>
      </c>
      <c r="D258" s="63" t="s">
        <v>131</v>
      </c>
      <c r="E258" s="59" t="s">
        <v>371</v>
      </c>
      <c r="F258" s="59" t="s">
        <v>129</v>
      </c>
      <c r="G258" s="64" t="s">
        <v>388</v>
      </c>
      <c r="H258" s="60" t="s">
        <v>129</v>
      </c>
      <c r="I258" s="320" t="s">
        <v>144</v>
      </c>
      <c r="J258" s="188">
        <f t="shared" ref="J258:X258" si="170">J259</f>
        <v>0</v>
      </c>
      <c r="K258" s="188">
        <f t="shared" si="170"/>
        <v>0</v>
      </c>
      <c r="L258" s="187">
        <f t="shared" si="170"/>
        <v>265857</v>
      </c>
      <c r="M258" s="188">
        <f t="shared" si="170"/>
        <v>-129174</v>
      </c>
      <c r="N258" s="188">
        <f>N259</f>
        <v>0</v>
      </c>
      <c r="O258" s="187">
        <f t="shared" si="170"/>
        <v>0</v>
      </c>
      <c r="P258" s="188">
        <f t="shared" si="170"/>
        <v>0</v>
      </c>
      <c r="Q258" s="189">
        <f t="shared" si="170"/>
        <v>0</v>
      </c>
      <c r="R258" s="189">
        <f t="shared" si="170"/>
        <v>0</v>
      </c>
      <c r="S258" s="188">
        <f t="shared" si="170"/>
        <v>0</v>
      </c>
      <c r="T258" s="188">
        <f t="shared" si="170"/>
        <v>0</v>
      </c>
      <c r="U258" s="188">
        <f t="shared" si="170"/>
        <v>0</v>
      </c>
      <c r="V258" s="188">
        <f t="shared" si="170"/>
        <v>0</v>
      </c>
      <c r="W258" s="188">
        <f t="shared" si="170"/>
        <v>0</v>
      </c>
      <c r="X258" s="188">
        <f t="shared" si="170"/>
        <v>0</v>
      </c>
    </row>
    <row r="259" spans="1:24" hidden="1" x14ac:dyDescent="0.2">
      <c r="A259" s="257"/>
      <c r="B259" s="177" t="s">
        <v>22</v>
      </c>
      <c r="C259" s="91" t="s">
        <v>1</v>
      </c>
      <c r="D259" s="63" t="s">
        <v>131</v>
      </c>
      <c r="E259" s="59" t="s">
        <v>371</v>
      </c>
      <c r="F259" s="59" t="s">
        <v>129</v>
      </c>
      <c r="G259" s="64" t="s">
        <v>388</v>
      </c>
      <c r="H259" s="60" t="s">
        <v>129</v>
      </c>
      <c r="I259" s="320" t="s">
        <v>23</v>
      </c>
      <c r="J259" s="188"/>
      <c r="K259" s="188">
        <v>0</v>
      </c>
      <c r="L259" s="187">
        <v>265857</v>
      </c>
      <c r="M259" s="188">
        <v>-129174</v>
      </c>
      <c r="N259" s="188">
        <v>0</v>
      </c>
      <c r="O259" s="187"/>
      <c r="P259" s="188"/>
      <c r="Q259" s="189">
        <f>N259</f>
        <v>0</v>
      </c>
      <c r="R259" s="189">
        <f t="shared" ref="R259:S259" si="171">Q259</f>
        <v>0</v>
      </c>
      <c r="S259" s="188">
        <f t="shared" si="171"/>
        <v>0</v>
      </c>
      <c r="T259" s="188">
        <f>Q259</f>
        <v>0</v>
      </c>
      <c r="U259" s="188">
        <f>R259</f>
        <v>0</v>
      </c>
      <c r="V259" s="188">
        <f>S259</f>
        <v>0</v>
      </c>
      <c r="W259" s="188">
        <f t="shared" ref="W259:X259" si="172">T259</f>
        <v>0</v>
      </c>
      <c r="X259" s="188">
        <f t="shared" si="172"/>
        <v>0</v>
      </c>
    </row>
    <row r="260" spans="1:24" ht="63.75" x14ac:dyDescent="0.2">
      <c r="A260" s="257"/>
      <c r="B260" s="178" t="s">
        <v>425</v>
      </c>
      <c r="C260" s="91" t="s">
        <v>1</v>
      </c>
      <c r="D260" s="59" t="s">
        <v>131</v>
      </c>
      <c r="E260" s="59" t="s">
        <v>371</v>
      </c>
      <c r="F260" s="59" t="s">
        <v>372</v>
      </c>
      <c r="G260" s="59" t="s">
        <v>373</v>
      </c>
      <c r="H260" s="60" t="s">
        <v>129</v>
      </c>
      <c r="I260" s="179"/>
      <c r="J260" s="181">
        <f t="shared" ref="J260:L261" si="173">J261</f>
        <v>4039507.08</v>
      </c>
      <c r="K260" s="182">
        <f t="shared" si="173"/>
        <v>4832268.84</v>
      </c>
      <c r="L260" s="398">
        <f t="shared" si="173"/>
        <v>4832268.84</v>
      </c>
      <c r="M260" s="180"/>
      <c r="N260" s="181">
        <f>N261</f>
        <v>4832268.84</v>
      </c>
      <c r="O260" s="180">
        <f t="shared" ref="O260:P261" si="174">O261</f>
        <v>0</v>
      </c>
      <c r="P260" s="181">
        <f t="shared" si="174"/>
        <v>4039507.08</v>
      </c>
      <c r="Q260" s="182">
        <f>Q261</f>
        <v>4832268.84</v>
      </c>
      <c r="R260" s="182">
        <f t="shared" ref="R260:X261" si="175">R261</f>
        <v>4039507.08</v>
      </c>
      <c r="S260" s="181">
        <f t="shared" si="175"/>
        <v>4832268.84</v>
      </c>
      <c r="T260" s="181">
        <f>T261</f>
        <v>0</v>
      </c>
      <c r="U260" s="181">
        <f>U261</f>
        <v>4832268.84</v>
      </c>
      <c r="V260" s="181">
        <f t="shared" si="175"/>
        <v>4832268.84</v>
      </c>
      <c r="W260" s="181">
        <f t="shared" si="175"/>
        <v>0</v>
      </c>
      <c r="X260" s="181">
        <f t="shared" si="175"/>
        <v>4832268.84</v>
      </c>
    </row>
    <row r="261" spans="1:24" ht="25.5" x14ac:dyDescent="0.2">
      <c r="A261" s="257"/>
      <c r="B261" s="177" t="s">
        <v>21</v>
      </c>
      <c r="C261" s="91" t="s">
        <v>1</v>
      </c>
      <c r="D261" s="59" t="s">
        <v>131</v>
      </c>
      <c r="E261" s="59" t="s">
        <v>371</v>
      </c>
      <c r="F261" s="59" t="s">
        <v>372</v>
      </c>
      <c r="G261" s="59" t="s">
        <v>373</v>
      </c>
      <c r="H261" s="60" t="s">
        <v>129</v>
      </c>
      <c r="I261" s="179" t="s">
        <v>144</v>
      </c>
      <c r="J261" s="181">
        <f t="shared" si="173"/>
        <v>4039507.08</v>
      </c>
      <c r="K261" s="182">
        <f t="shared" si="173"/>
        <v>4832268.84</v>
      </c>
      <c r="L261" s="398">
        <f t="shared" si="173"/>
        <v>4832268.84</v>
      </c>
      <c r="M261" s="180"/>
      <c r="N261" s="181">
        <f>N262</f>
        <v>4832268.84</v>
      </c>
      <c r="O261" s="180">
        <f t="shared" si="174"/>
        <v>0</v>
      </c>
      <c r="P261" s="181">
        <f t="shared" si="174"/>
        <v>4039507.08</v>
      </c>
      <c r="Q261" s="182">
        <f>Q262</f>
        <v>4832268.84</v>
      </c>
      <c r="R261" s="182">
        <f t="shared" si="175"/>
        <v>4039507.08</v>
      </c>
      <c r="S261" s="181">
        <f t="shared" si="175"/>
        <v>4832268.84</v>
      </c>
      <c r="T261" s="181">
        <f>T262</f>
        <v>0</v>
      </c>
      <c r="U261" s="181">
        <f>U262</f>
        <v>4832268.84</v>
      </c>
      <c r="V261" s="181">
        <f t="shared" si="175"/>
        <v>4832268.84</v>
      </c>
      <c r="W261" s="181">
        <f t="shared" si="175"/>
        <v>0</v>
      </c>
      <c r="X261" s="181">
        <f t="shared" si="175"/>
        <v>4832268.84</v>
      </c>
    </row>
    <row r="262" spans="1:24" x14ac:dyDescent="0.2">
      <c r="A262" s="257"/>
      <c r="B262" s="177" t="s">
        <v>22</v>
      </c>
      <c r="C262" s="91" t="s">
        <v>1</v>
      </c>
      <c r="D262" s="59" t="s">
        <v>131</v>
      </c>
      <c r="E262" s="59" t="s">
        <v>371</v>
      </c>
      <c r="F262" s="59" t="s">
        <v>372</v>
      </c>
      <c r="G262" s="59" t="s">
        <v>373</v>
      </c>
      <c r="H262" s="60" t="s">
        <v>129</v>
      </c>
      <c r="I262" s="179" t="s">
        <v>23</v>
      </c>
      <c r="J262" s="181">
        <v>4039507.08</v>
      </c>
      <c r="K262" s="181">
        <v>4832268.84</v>
      </c>
      <c r="L262" s="181">
        <v>4832268.84</v>
      </c>
      <c r="M262" s="181">
        <v>4039507.08</v>
      </c>
      <c r="N262" s="181">
        <v>4832268.84</v>
      </c>
      <c r="O262" s="180">
        <v>0</v>
      </c>
      <c r="P262" s="181">
        <f>O262+J262</f>
        <v>4039507.08</v>
      </c>
      <c r="Q262" s="182">
        <v>4832268.84</v>
      </c>
      <c r="R262" s="182">
        <v>4039507.08</v>
      </c>
      <c r="S262" s="181">
        <v>4832268.84</v>
      </c>
      <c r="T262" s="181">
        <v>0</v>
      </c>
      <c r="U262" s="181">
        <f>T262+Q262</f>
        <v>4832268.84</v>
      </c>
      <c r="V262" s="181">
        <v>4832268.84</v>
      </c>
      <c r="W262" s="181">
        <v>0</v>
      </c>
      <c r="X262" s="181">
        <f>W262+V262</f>
        <v>4832268.84</v>
      </c>
    </row>
    <row r="263" spans="1:24" hidden="1" x14ac:dyDescent="0.2">
      <c r="A263" s="257"/>
      <c r="B263" s="177"/>
      <c r="C263" s="103"/>
      <c r="D263" s="66"/>
      <c r="E263" s="59"/>
      <c r="F263" s="59"/>
      <c r="G263" s="67"/>
      <c r="H263" s="60"/>
      <c r="I263" s="320"/>
      <c r="J263" s="188"/>
      <c r="K263" s="187"/>
      <c r="L263" s="187"/>
      <c r="M263" s="187"/>
      <c r="N263" s="187"/>
      <c r="O263" s="187"/>
      <c r="P263" s="188"/>
      <c r="Q263" s="189"/>
      <c r="R263" s="189"/>
      <c r="S263" s="189"/>
      <c r="T263" s="188"/>
      <c r="U263" s="188"/>
      <c r="V263" s="189"/>
      <c r="W263" s="189"/>
      <c r="X263" s="189"/>
    </row>
    <row r="264" spans="1:24" x14ac:dyDescent="0.2">
      <c r="A264" s="257"/>
      <c r="B264" s="177"/>
      <c r="C264" s="103"/>
      <c r="D264" s="66"/>
      <c r="E264" s="59"/>
      <c r="F264" s="59"/>
      <c r="G264" s="67"/>
      <c r="H264" s="60"/>
      <c r="I264" s="320"/>
      <c r="J264" s="188"/>
      <c r="K264" s="187"/>
      <c r="L264" s="187"/>
      <c r="M264" s="187"/>
      <c r="N264" s="187"/>
      <c r="O264" s="187"/>
      <c r="P264" s="188"/>
      <c r="Q264" s="466"/>
      <c r="R264" s="189"/>
      <c r="S264" s="189"/>
      <c r="T264" s="404"/>
      <c r="U264" s="404"/>
      <c r="V264" s="189"/>
      <c r="W264" s="189"/>
      <c r="X264" s="189"/>
    </row>
    <row r="265" spans="1:24" ht="62.25" customHeight="1" x14ac:dyDescent="0.2">
      <c r="A265" s="257"/>
      <c r="B265" s="391" t="s">
        <v>308</v>
      </c>
      <c r="C265" s="284" t="s">
        <v>152</v>
      </c>
      <c r="D265" s="285" t="s">
        <v>131</v>
      </c>
      <c r="E265" s="214" t="s">
        <v>131</v>
      </c>
      <c r="F265" s="214" t="s">
        <v>131</v>
      </c>
      <c r="G265" s="285" t="s">
        <v>132</v>
      </c>
      <c r="H265" s="204" t="s">
        <v>131</v>
      </c>
      <c r="I265" s="286"/>
      <c r="J265" s="216">
        <f t="shared" ref="J265:V265" si="176">J266+J271+J274+J280+J277</f>
        <v>4201483.3800000008</v>
      </c>
      <c r="K265" s="215" t="e">
        <f t="shared" si="176"/>
        <v>#REF!</v>
      </c>
      <c r="L265" s="215">
        <f t="shared" si="176"/>
        <v>3753047.69</v>
      </c>
      <c r="M265" s="215">
        <f t="shared" si="176"/>
        <v>0</v>
      </c>
      <c r="N265" s="215" t="e">
        <f t="shared" si="176"/>
        <v>#REF!</v>
      </c>
      <c r="O265" s="215">
        <f t="shared" ref="O265:P265" si="177">O266+O271+O274+O280+O277</f>
        <v>0</v>
      </c>
      <c r="P265" s="216">
        <f t="shared" si="177"/>
        <v>4201483.3800000008</v>
      </c>
      <c r="Q265" s="217">
        <f t="shared" si="176"/>
        <v>14383680.43</v>
      </c>
      <c r="R265" s="431">
        <f t="shared" si="176"/>
        <v>1353047.69</v>
      </c>
      <c r="S265" s="215" t="e">
        <f t="shared" si="176"/>
        <v>#REF!</v>
      </c>
      <c r="T265" s="216">
        <f t="shared" ref="T265:U265" si="178">T266+T271+T274+T280+T277</f>
        <v>0</v>
      </c>
      <c r="U265" s="216">
        <f t="shared" si="178"/>
        <v>14383680.43</v>
      </c>
      <c r="V265" s="216">
        <f t="shared" si="176"/>
        <v>7263047.6899999995</v>
      </c>
      <c r="W265" s="216">
        <f t="shared" ref="W265" si="179">W266+W271+W274+W280+W277</f>
        <v>0</v>
      </c>
      <c r="X265" s="216">
        <f>X266+X271+X274</f>
        <v>7263047.6899999995</v>
      </c>
    </row>
    <row r="266" spans="1:24" ht="30.75" customHeight="1" x14ac:dyDescent="0.2">
      <c r="A266" s="257"/>
      <c r="B266" s="173" t="s">
        <v>47</v>
      </c>
      <c r="C266" s="103" t="s">
        <v>152</v>
      </c>
      <c r="D266" s="65" t="s">
        <v>131</v>
      </c>
      <c r="E266" s="65" t="s">
        <v>131</v>
      </c>
      <c r="F266" s="65" t="s">
        <v>131</v>
      </c>
      <c r="G266" s="65" t="s">
        <v>16</v>
      </c>
      <c r="H266" s="60" t="s">
        <v>131</v>
      </c>
      <c r="I266" s="179"/>
      <c r="J266" s="175">
        <f>J267+J269</f>
        <v>4201483.3800000008</v>
      </c>
      <c r="K266" s="175">
        <f t="shared" ref="K266:R266" si="180">K267+K269</f>
        <v>1283680.43</v>
      </c>
      <c r="L266" s="175">
        <f t="shared" si="180"/>
        <v>1353047.69</v>
      </c>
      <c r="M266" s="175">
        <f t="shared" si="180"/>
        <v>0</v>
      </c>
      <c r="N266" s="175">
        <f>N267+N269</f>
        <v>0</v>
      </c>
      <c r="O266" s="448">
        <f>O267+O269</f>
        <v>0</v>
      </c>
      <c r="P266" s="175">
        <f>P267+P269</f>
        <v>4201483.3800000008</v>
      </c>
      <c r="Q266" s="176">
        <f>Q267+Q269</f>
        <v>11983680.43</v>
      </c>
      <c r="R266" s="176">
        <f t="shared" si="180"/>
        <v>1353047.69</v>
      </c>
      <c r="S266" s="175">
        <f>S267+S269</f>
        <v>1283680.43</v>
      </c>
      <c r="T266" s="175">
        <f>T267+T269</f>
        <v>0</v>
      </c>
      <c r="U266" s="175">
        <f>U267+U269</f>
        <v>11983680.43</v>
      </c>
      <c r="V266" s="175">
        <f>V267+V269</f>
        <v>4863047.6899999995</v>
      </c>
      <c r="W266" s="175">
        <f t="shared" ref="W266:X266" si="181">W267+W269</f>
        <v>0</v>
      </c>
      <c r="X266" s="175">
        <f t="shared" si="181"/>
        <v>4863047.6899999995</v>
      </c>
    </row>
    <row r="267" spans="1:24" ht="25.5" x14ac:dyDescent="0.2">
      <c r="A267" s="257"/>
      <c r="B267" s="177" t="s">
        <v>52</v>
      </c>
      <c r="C267" s="103" t="s">
        <v>152</v>
      </c>
      <c r="D267" s="65" t="s">
        <v>131</v>
      </c>
      <c r="E267" s="65" t="s">
        <v>131</v>
      </c>
      <c r="F267" s="65" t="s">
        <v>131</v>
      </c>
      <c r="G267" s="65" t="s">
        <v>16</v>
      </c>
      <c r="H267" s="60" t="s">
        <v>131</v>
      </c>
      <c r="I267" s="179">
        <v>200</v>
      </c>
      <c r="J267" s="209">
        <f t="shared" ref="J267:X267" si="182">J268</f>
        <v>4131483.3800000004</v>
      </c>
      <c r="K267" s="209">
        <f t="shared" si="182"/>
        <v>1283680.43</v>
      </c>
      <c r="L267" s="209">
        <f t="shared" si="182"/>
        <v>1353047.69</v>
      </c>
      <c r="M267" s="209">
        <f t="shared" si="182"/>
        <v>0</v>
      </c>
      <c r="N267" s="209">
        <f t="shared" si="182"/>
        <v>0</v>
      </c>
      <c r="O267" s="454">
        <f t="shared" si="182"/>
        <v>0</v>
      </c>
      <c r="P267" s="209">
        <f t="shared" si="182"/>
        <v>4131483.3800000004</v>
      </c>
      <c r="Q267" s="210">
        <f t="shared" si="182"/>
        <v>11913680.43</v>
      </c>
      <c r="R267" s="210">
        <f t="shared" si="182"/>
        <v>1353047.69</v>
      </c>
      <c r="S267" s="209">
        <f t="shared" si="182"/>
        <v>1283680.43</v>
      </c>
      <c r="T267" s="209">
        <f t="shared" si="182"/>
        <v>0</v>
      </c>
      <c r="U267" s="209">
        <f t="shared" si="182"/>
        <v>11913680.43</v>
      </c>
      <c r="V267" s="209">
        <f t="shared" si="182"/>
        <v>4793047.6899999995</v>
      </c>
      <c r="W267" s="209">
        <f t="shared" si="182"/>
        <v>0</v>
      </c>
      <c r="X267" s="209">
        <f t="shared" si="182"/>
        <v>4793047.6899999995</v>
      </c>
    </row>
    <row r="268" spans="1:24" ht="25.5" x14ac:dyDescent="0.2">
      <c r="A268" s="257"/>
      <c r="B268" s="177" t="s">
        <v>54</v>
      </c>
      <c r="C268" s="103" t="s">
        <v>152</v>
      </c>
      <c r="D268" s="65" t="s">
        <v>131</v>
      </c>
      <c r="E268" s="65" t="s">
        <v>131</v>
      </c>
      <c r="F268" s="65" t="s">
        <v>131</v>
      </c>
      <c r="G268" s="65" t="s">
        <v>16</v>
      </c>
      <c r="H268" s="60" t="s">
        <v>131</v>
      </c>
      <c r="I268" s="179">
        <v>240</v>
      </c>
      <c r="J268" s="181">
        <f>3191601.49+939881.89</f>
        <v>4131483.3800000004</v>
      </c>
      <c r="K268" s="181">
        <v>1283680.43</v>
      </c>
      <c r="L268" s="181">
        <v>1353047.69</v>
      </c>
      <c r="M268" s="181"/>
      <c r="N268" s="181"/>
      <c r="O268" s="180">
        <v>0</v>
      </c>
      <c r="P268" s="181">
        <f>3191601.49+939881.89</f>
        <v>4131483.3800000004</v>
      </c>
      <c r="Q268" s="182">
        <f>1283680.43+10700000-70000</f>
        <v>11913680.43</v>
      </c>
      <c r="R268" s="182">
        <v>1353047.69</v>
      </c>
      <c r="S268" s="181">
        <v>1283680.43</v>
      </c>
      <c r="T268" s="181">
        <v>0</v>
      </c>
      <c r="U268" s="181">
        <f>1283680.43+10700000-70000</f>
        <v>11913680.43</v>
      </c>
      <c r="V268" s="181">
        <f>1353047.69+3510000-70000</f>
        <v>4793047.6899999995</v>
      </c>
      <c r="W268" s="181">
        <v>0</v>
      </c>
      <c r="X268" s="181">
        <f t="shared" ref="X268" si="183">1353047.69+3510000-70000</f>
        <v>4793047.6899999995</v>
      </c>
    </row>
    <row r="269" spans="1:24" x14ac:dyDescent="0.2">
      <c r="A269" s="257"/>
      <c r="B269" s="177" t="s">
        <v>62</v>
      </c>
      <c r="C269" s="103" t="s">
        <v>152</v>
      </c>
      <c r="D269" s="65" t="s">
        <v>131</v>
      </c>
      <c r="E269" s="65" t="s">
        <v>131</v>
      </c>
      <c r="F269" s="65" t="s">
        <v>131</v>
      </c>
      <c r="G269" s="65" t="s">
        <v>16</v>
      </c>
      <c r="H269" s="60" t="s">
        <v>131</v>
      </c>
      <c r="I269" s="179" t="s">
        <v>63</v>
      </c>
      <c r="J269" s="209">
        <f t="shared" ref="J269:X269" si="184">J270</f>
        <v>70000</v>
      </c>
      <c r="K269" s="209">
        <f t="shared" si="184"/>
        <v>0</v>
      </c>
      <c r="L269" s="209">
        <f t="shared" si="184"/>
        <v>0</v>
      </c>
      <c r="M269" s="209">
        <f t="shared" si="184"/>
        <v>0</v>
      </c>
      <c r="N269" s="209">
        <f t="shared" si="184"/>
        <v>0</v>
      </c>
      <c r="O269" s="454">
        <f t="shared" si="184"/>
        <v>0</v>
      </c>
      <c r="P269" s="209">
        <f t="shared" si="184"/>
        <v>70000</v>
      </c>
      <c r="Q269" s="210">
        <f t="shared" si="184"/>
        <v>70000</v>
      </c>
      <c r="R269" s="210">
        <f t="shared" si="184"/>
        <v>0</v>
      </c>
      <c r="S269" s="209">
        <f t="shared" si="184"/>
        <v>0</v>
      </c>
      <c r="T269" s="209">
        <f t="shared" si="184"/>
        <v>0</v>
      </c>
      <c r="U269" s="209">
        <f t="shared" si="184"/>
        <v>70000</v>
      </c>
      <c r="V269" s="209">
        <f t="shared" si="184"/>
        <v>70000</v>
      </c>
      <c r="W269" s="209">
        <f t="shared" si="184"/>
        <v>0</v>
      </c>
      <c r="X269" s="209">
        <f t="shared" si="184"/>
        <v>70000</v>
      </c>
    </row>
    <row r="270" spans="1:24" x14ac:dyDescent="0.2">
      <c r="A270" s="257"/>
      <c r="B270" s="177" t="s">
        <v>64</v>
      </c>
      <c r="C270" s="103" t="s">
        <v>152</v>
      </c>
      <c r="D270" s="65" t="s">
        <v>131</v>
      </c>
      <c r="E270" s="65" t="s">
        <v>131</v>
      </c>
      <c r="F270" s="65" t="s">
        <v>131</v>
      </c>
      <c r="G270" s="65" t="s">
        <v>16</v>
      </c>
      <c r="H270" s="60" t="s">
        <v>131</v>
      </c>
      <c r="I270" s="179" t="s">
        <v>65</v>
      </c>
      <c r="J270" s="181">
        <v>70000</v>
      </c>
      <c r="K270" s="181"/>
      <c r="L270" s="181"/>
      <c r="M270" s="181"/>
      <c r="N270" s="181"/>
      <c r="O270" s="180">
        <v>0</v>
      </c>
      <c r="P270" s="181">
        <v>70000</v>
      </c>
      <c r="Q270" s="182">
        <v>70000</v>
      </c>
      <c r="R270" s="182"/>
      <c r="S270" s="181"/>
      <c r="T270" s="181">
        <v>0</v>
      </c>
      <c r="U270" s="181">
        <v>70000</v>
      </c>
      <c r="V270" s="181">
        <v>70000</v>
      </c>
      <c r="W270" s="181">
        <v>0</v>
      </c>
      <c r="X270" s="181">
        <v>70000</v>
      </c>
    </row>
    <row r="271" spans="1:24" ht="19.5" customHeight="1" x14ac:dyDescent="0.2">
      <c r="A271" s="257"/>
      <c r="B271" s="177" t="s">
        <v>96</v>
      </c>
      <c r="C271" s="91" t="s">
        <v>152</v>
      </c>
      <c r="D271" s="59" t="s">
        <v>131</v>
      </c>
      <c r="E271" s="65" t="s">
        <v>131</v>
      </c>
      <c r="F271" s="65" t="s">
        <v>131</v>
      </c>
      <c r="G271" s="59" t="s">
        <v>137</v>
      </c>
      <c r="H271" s="60" t="s">
        <v>131</v>
      </c>
      <c r="I271" s="179"/>
      <c r="J271" s="175">
        <f t="shared" ref="J271:U272" si="185">J272</f>
        <v>0</v>
      </c>
      <c r="K271" s="175">
        <f t="shared" si="185"/>
        <v>1200000</v>
      </c>
      <c r="L271" s="175">
        <f t="shared" si="185"/>
        <v>1200000</v>
      </c>
      <c r="M271" s="175">
        <f t="shared" si="185"/>
        <v>0</v>
      </c>
      <c r="N271" s="175">
        <f t="shared" si="185"/>
        <v>1200000</v>
      </c>
      <c r="O271" s="448">
        <f t="shared" si="185"/>
        <v>0</v>
      </c>
      <c r="P271" s="175">
        <f t="shared" si="185"/>
        <v>0</v>
      </c>
      <c r="Q271" s="176">
        <f t="shared" si="185"/>
        <v>1200000</v>
      </c>
      <c r="R271" s="176">
        <f t="shared" si="185"/>
        <v>0</v>
      </c>
      <c r="S271" s="175">
        <f t="shared" si="185"/>
        <v>1200000</v>
      </c>
      <c r="T271" s="175">
        <f t="shared" si="185"/>
        <v>0</v>
      </c>
      <c r="U271" s="175">
        <f t="shared" si="185"/>
        <v>1200000</v>
      </c>
      <c r="V271" s="175">
        <f>V272</f>
        <v>1200000</v>
      </c>
      <c r="W271" s="175">
        <f t="shared" ref="W271:X272" si="186">W272</f>
        <v>0</v>
      </c>
      <c r="X271" s="175">
        <f t="shared" si="186"/>
        <v>1200000</v>
      </c>
    </row>
    <row r="272" spans="1:24" ht="25.5" x14ac:dyDescent="0.2">
      <c r="A272" s="257"/>
      <c r="B272" s="177" t="s">
        <v>52</v>
      </c>
      <c r="C272" s="91" t="s">
        <v>152</v>
      </c>
      <c r="D272" s="59" t="s">
        <v>131</v>
      </c>
      <c r="E272" s="65" t="s">
        <v>131</v>
      </c>
      <c r="F272" s="65" t="s">
        <v>131</v>
      </c>
      <c r="G272" s="59" t="s">
        <v>137</v>
      </c>
      <c r="H272" s="60" t="s">
        <v>131</v>
      </c>
      <c r="I272" s="179" t="s">
        <v>53</v>
      </c>
      <c r="J272" s="175">
        <f t="shared" si="185"/>
        <v>0</v>
      </c>
      <c r="K272" s="175">
        <f t="shared" si="185"/>
        <v>1200000</v>
      </c>
      <c r="L272" s="175">
        <f t="shared" si="185"/>
        <v>1200000</v>
      </c>
      <c r="M272" s="175">
        <f t="shared" si="185"/>
        <v>0</v>
      </c>
      <c r="N272" s="175">
        <f t="shared" si="185"/>
        <v>1200000</v>
      </c>
      <c r="O272" s="448">
        <f t="shared" si="185"/>
        <v>0</v>
      </c>
      <c r="P272" s="175">
        <f t="shared" si="185"/>
        <v>0</v>
      </c>
      <c r="Q272" s="176">
        <f t="shared" si="185"/>
        <v>1200000</v>
      </c>
      <c r="R272" s="176">
        <f t="shared" si="185"/>
        <v>0</v>
      </c>
      <c r="S272" s="175">
        <f>S273</f>
        <v>1200000</v>
      </c>
      <c r="T272" s="175">
        <f t="shared" si="185"/>
        <v>0</v>
      </c>
      <c r="U272" s="175">
        <f t="shared" si="185"/>
        <v>1200000</v>
      </c>
      <c r="V272" s="175">
        <f>V273</f>
        <v>1200000</v>
      </c>
      <c r="W272" s="175">
        <f t="shared" si="186"/>
        <v>0</v>
      </c>
      <c r="X272" s="175">
        <f t="shared" si="186"/>
        <v>1200000</v>
      </c>
    </row>
    <row r="273" spans="1:24" ht="25.5" x14ac:dyDescent="0.2">
      <c r="A273" s="257"/>
      <c r="B273" s="177" t="s">
        <v>54</v>
      </c>
      <c r="C273" s="91" t="s">
        <v>152</v>
      </c>
      <c r="D273" s="59" t="s">
        <v>131</v>
      </c>
      <c r="E273" s="65" t="s">
        <v>131</v>
      </c>
      <c r="F273" s="65" t="s">
        <v>131</v>
      </c>
      <c r="G273" s="59" t="s">
        <v>137</v>
      </c>
      <c r="H273" s="60" t="s">
        <v>131</v>
      </c>
      <c r="I273" s="179" t="s">
        <v>55</v>
      </c>
      <c r="J273" s="181">
        <v>0</v>
      </c>
      <c r="K273" s="181">
        <v>1200000</v>
      </c>
      <c r="L273" s="181">
        <v>1200000</v>
      </c>
      <c r="M273" s="181">
        <v>0</v>
      </c>
      <c r="N273" s="181">
        <v>1200000</v>
      </c>
      <c r="O273" s="180">
        <v>0</v>
      </c>
      <c r="P273" s="181">
        <v>0</v>
      </c>
      <c r="Q273" s="182">
        <v>1200000</v>
      </c>
      <c r="R273" s="182">
        <v>0</v>
      </c>
      <c r="S273" s="181">
        <v>1200000</v>
      </c>
      <c r="T273" s="181">
        <v>0</v>
      </c>
      <c r="U273" s="181">
        <v>1200000</v>
      </c>
      <c r="V273" s="181">
        <v>1200000</v>
      </c>
      <c r="W273" s="181">
        <v>0</v>
      </c>
      <c r="X273" s="181">
        <v>1200000</v>
      </c>
    </row>
    <row r="274" spans="1:24" ht="20.25" customHeight="1" x14ac:dyDescent="0.2">
      <c r="A274" s="257"/>
      <c r="B274" s="218" t="s">
        <v>174</v>
      </c>
      <c r="C274" s="93" t="s">
        <v>152</v>
      </c>
      <c r="D274" s="63" t="s">
        <v>131</v>
      </c>
      <c r="E274" s="59" t="s">
        <v>131</v>
      </c>
      <c r="F274" s="59" t="s">
        <v>131</v>
      </c>
      <c r="G274" s="64" t="s">
        <v>162</v>
      </c>
      <c r="H274" s="60" t="s">
        <v>131</v>
      </c>
      <c r="I274" s="174"/>
      <c r="J274" s="175">
        <f t="shared" ref="J274:U275" si="187">J275</f>
        <v>0</v>
      </c>
      <c r="K274" s="175">
        <f t="shared" si="187"/>
        <v>1200000</v>
      </c>
      <c r="L274" s="175">
        <f t="shared" si="187"/>
        <v>1200000</v>
      </c>
      <c r="M274" s="175">
        <f t="shared" si="187"/>
        <v>0</v>
      </c>
      <c r="N274" s="175">
        <f t="shared" si="187"/>
        <v>1200000</v>
      </c>
      <c r="O274" s="448">
        <f t="shared" si="187"/>
        <v>0</v>
      </c>
      <c r="P274" s="175">
        <f t="shared" si="187"/>
        <v>0</v>
      </c>
      <c r="Q274" s="176">
        <f t="shared" si="187"/>
        <v>1200000</v>
      </c>
      <c r="R274" s="176">
        <f t="shared" si="187"/>
        <v>0</v>
      </c>
      <c r="S274" s="175">
        <f t="shared" si="187"/>
        <v>1200000</v>
      </c>
      <c r="T274" s="175">
        <f t="shared" si="187"/>
        <v>0</v>
      </c>
      <c r="U274" s="175">
        <f t="shared" si="187"/>
        <v>1200000</v>
      </c>
      <c r="V274" s="175">
        <f>V275</f>
        <v>1200000</v>
      </c>
      <c r="W274" s="175">
        <f t="shared" ref="W274:X275" si="188">W275</f>
        <v>0</v>
      </c>
      <c r="X274" s="175">
        <f t="shared" si="188"/>
        <v>1200000</v>
      </c>
    </row>
    <row r="275" spans="1:24" ht="25.5" x14ac:dyDescent="0.2">
      <c r="A275" s="257"/>
      <c r="B275" s="177" t="s">
        <v>52</v>
      </c>
      <c r="C275" s="93" t="s">
        <v>152</v>
      </c>
      <c r="D275" s="63" t="s">
        <v>131</v>
      </c>
      <c r="E275" s="59" t="s">
        <v>131</v>
      </c>
      <c r="F275" s="59" t="s">
        <v>131</v>
      </c>
      <c r="G275" s="64" t="s">
        <v>162</v>
      </c>
      <c r="H275" s="60" t="s">
        <v>131</v>
      </c>
      <c r="I275" s="174" t="s">
        <v>53</v>
      </c>
      <c r="J275" s="175">
        <f t="shared" si="187"/>
        <v>0</v>
      </c>
      <c r="K275" s="175">
        <f t="shared" si="187"/>
        <v>1200000</v>
      </c>
      <c r="L275" s="175">
        <f t="shared" si="187"/>
        <v>1200000</v>
      </c>
      <c r="M275" s="175">
        <f t="shared" si="187"/>
        <v>0</v>
      </c>
      <c r="N275" s="175">
        <f t="shared" si="187"/>
        <v>1200000</v>
      </c>
      <c r="O275" s="448">
        <f t="shared" si="187"/>
        <v>0</v>
      </c>
      <c r="P275" s="175">
        <f t="shared" si="187"/>
        <v>0</v>
      </c>
      <c r="Q275" s="176">
        <f t="shared" si="187"/>
        <v>1200000</v>
      </c>
      <c r="R275" s="176">
        <f t="shared" si="187"/>
        <v>0</v>
      </c>
      <c r="S275" s="175">
        <f>S276</f>
        <v>1200000</v>
      </c>
      <c r="T275" s="175">
        <f t="shared" si="187"/>
        <v>0</v>
      </c>
      <c r="U275" s="175">
        <f t="shared" si="187"/>
        <v>1200000</v>
      </c>
      <c r="V275" s="175">
        <f>V276</f>
        <v>1200000</v>
      </c>
      <c r="W275" s="175">
        <f t="shared" si="188"/>
        <v>0</v>
      </c>
      <c r="X275" s="175">
        <f t="shared" si="188"/>
        <v>1200000</v>
      </c>
    </row>
    <row r="276" spans="1:24" ht="25.5" x14ac:dyDescent="0.2">
      <c r="A276" s="257"/>
      <c r="B276" s="177" t="s">
        <v>54</v>
      </c>
      <c r="C276" s="93" t="s">
        <v>152</v>
      </c>
      <c r="D276" s="63" t="s">
        <v>131</v>
      </c>
      <c r="E276" s="59" t="s">
        <v>131</v>
      </c>
      <c r="F276" s="59" t="s">
        <v>131</v>
      </c>
      <c r="G276" s="64" t="s">
        <v>162</v>
      </c>
      <c r="H276" s="60" t="s">
        <v>131</v>
      </c>
      <c r="I276" s="174" t="s">
        <v>55</v>
      </c>
      <c r="J276" s="181">
        <v>0</v>
      </c>
      <c r="K276" s="181">
        <v>1200000</v>
      </c>
      <c r="L276" s="181">
        <v>1200000</v>
      </c>
      <c r="M276" s="181">
        <v>0</v>
      </c>
      <c r="N276" s="181">
        <v>1200000</v>
      </c>
      <c r="O276" s="180">
        <v>0</v>
      </c>
      <c r="P276" s="181">
        <v>0</v>
      </c>
      <c r="Q276" s="182">
        <v>1200000</v>
      </c>
      <c r="R276" s="182">
        <v>0</v>
      </c>
      <c r="S276" s="181">
        <v>1200000</v>
      </c>
      <c r="T276" s="181">
        <v>0</v>
      </c>
      <c r="U276" s="181">
        <v>1200000</v>
      </c>
      <c r="V276" s="181">
        <v>1200000</v>
      </c>
      <c r="W276" s="181">
        <v>0</v>
      </c>
      <c r="X276" s="181">
        <v>1200000</v>
      </c>
    </row>
    <row r="277" spans="1:24" ht="51" hidden="1" x14ac:dyDescent="0.2">
      <c r="A277" s="257"/>
      <c r="B277" s="177" t="s">
        <v>389</v>
      </c>
      <c r="C277" s="91" t="s">
        <v>152</v>
      </c>
      <c r="D277" s="59" t="s">
        <v>131</v>
      </c>
      <c r="E277" s="59" t="s">
        <v>131</v>
      </c>
      <c r="F277" s="59" t="s">
        <v>131</v>
      </c>
      <c r="G277" s="59" t="s">
        <v>390</v>
      </c>
      <c r="H277" s="60" t="s">
        <v>133</v>
      </c>
      <c r="I277" s="262"/>
      <c r="J277" s="181">
        <f t="shared" ref="J277:K278" si="189">J278</f>
        <v>0</v>
      </c>
      <c r="K277" s="182">
        <f t="shared" si="189"/>
        <v>0</v>
      </c>
      <c r="L277" s="181"/>
      <c r="M277" s="180"/>
      <c r="N277" s="182">
        <f t="shared" ref="N277:X278" si="190">N278</f>
        <v>0</v>
      </c>
      <c r="O277" s="180">
        <f t="shared" si="190"/>
        <v>0</v>
      </c>
      <c r="P277" s="181">
        <f t="shared" si="190"/>
        <v>0</v>
      </c>
      <c r="Q277" s="182">
        <f t="shared" si="190"/>
        <v>0</v>
      </c>
      <c r="R277" s="182">
        <f t="shared" si="190"/>
        <v>0</v>
      </c>
      <c r="S277" s="182">
        <f t="shared" si="190"/>
        <v>0</v>
      </c>
      <c r="T277" s="182">
        <f t="shared" si="190"/>
        <v>0</v>
      </c>
      <c r="U277" s="182">
        <f t="shared" si="190"/>
        <v>0</v>
      </c>
      <c r="V277" s="182">
        <f t="shared" si="190"/>
        <v>0</v>
      </c>
      <c r="W277" s="182">
        <f t="shared" si="190"/>
        <v>0</v>
      </c>
      <c r="X277" s="182">
        <f t="shared" si="190"/>
        <v>0</v>
      </c>
    </row>
    <row r="278" spans="1:24" ht="25.5" hidden="1" x14ac:dyDescent="0.2">
      <c r="A278" s="257"/>
      <c r="B278" s="177" t="s">
        <v>52</v>
      </c>
      <c r="C278" s="91" t="s">
        <v>152</v>
      </c>
      <c r="D278" s="59" t="s">
        <v>131</v>
      </c>
      <c r="E278" s="59" t="s">
        <v>131</v>
      </c>
      <c r="F278" s="59" t="s">
        <v>131</v>
      </c>
      <c r="G278" s="59" t="s">
        <v>390</v>
      </c>
      <c r="H278" s="60" t="s">
        <v>133</v>
      </c>
      <c r="I278" s="262" t="s">
        <v>53</v>
      </c>
      <c r="J278" s="181">
        <f t="shared" si="189"/>
        <v>0</v>
      </c>
      <c r="K278" s="182">
        <f t="shared" si="189"/>
        <v>0</v>
      </c>
      <c r="L278" s="181"/>
      <c r="M278" s="180"/>
      <c r="N278" s="182">
        <f t="shared" si="190"/>
        <v>0</v>
      </c>
      <c r="O278" s="180">
        <f t="shared" si="190"/>
        <v>0</v>
      </c>
      <c r="P278" s="181">
        <f t="shared" si="190"/>
        <v>0</v>
      </c>
      <c r="Q278" s="182">
        <f t="shared" si="190"/>
        <v>0</v>
      </c>
      <c r="R278" s="182">
        <f t="shared" si="190"/>
        <v>0</v>
      </c>
      <c r="S278" s="182">
        <f t="shared" si="190"/>
        <v>0</v>
      </c>
      <c r="T278" s="182">
        <f t="shared" si="190"/>
        <v>0</v>
      </c>
      <c r="U278" s="182">
        <f t="shared" si="190"/>
        <v>0</v>
      </c>
      <c r="V278" s="182">
        <f t="shared" si="190"/>
        <v>0</v>
      </c>
      <c r="W278" s="182">
        <f t="shared" si="190"/>
        <v>0</v>
      </c>
      <c r="X278" s="182">
        <f t="shared" si="190"/>
        <v>0</v>
      </c>
    </row>
    <row r="279" spans="1:24" ht="25.5" hidden="1" x14ac:dyDescent="0.2">
      <c r="A279" s="257"/>
      <c r="B279" s="177" t="s">
        <v>54</v>
      </c>
      <c r="C279" s="91" t="s">
        <v>152</v>
      </c>
      <c r="D279" s="59" t="s">
        <v>131</v>
      </c>
      <c r="E279" s="59" t="s">
        <v>131</v>
      </c>
      <c r="F279" s="59" t="s">
        <v>131</v>
      </c>
      <c r="G279" s="59" t="s">
        <v>390</v>
      </c>
      <c r="H279" s="60" t="s">
        <v>133</v>
      </c>
      <c r="I279" s="262" t="s">
        <v>55</v>
      </c>
      <c r="J279" s="181">
        <v>0</v>
      </c>
      <c r="K279" s="182">
        <v>0</v>
      </c>
      <c r="L279" s="181"/>
      <c r="M279" s="180"/>
      <c r="N279" s="182">
        <v>0</v>
      </c>
      <c r="O279" s="180">
        <v>0</v>
      </c>
      <c r="P279" s="181">
        <v>0</v>
      </c>
      <c r="Q279" s="182">
        <v>0</v>
      </c>
      <c r="R279" s="182">
        <v>0</v>
      </c>
      <c r="S279" s="182">
        <v>0</v>
      </c>
      <c r="T279" s="182">
        <v>0</v>
      </c>
      <c r="U279" s="182">
        <v>0</v>
      </c>
      <c r="V279" s="182">
        <v>0</v>
      </c>
      <c r="W279" s="182">
        <v>0</v>
      </c>
      <c r="X279" s="182">
        <v>0</v>
      </c>
    </row>
    <row r="280" spans="1:24" ht="63.75" hidden="1" x14ac:dyDescent="0.2">
      <c r="A280" s="257"/>
      <c r="B280" s="173" t="s">
        <v>360</v>
      </c>
      <c r="C280" s="103" t="s">
        <v>152</v>
      </c>
      <c r="D280" s="65" t="s">
        <v>131</v>
      </c>
      <c r="E280" s="59" t="s">
        <v>131</v>
      </c>
      <c r="F280" s="59" t="s">
        <v>131</v>
      </c>
      <c r="G280" s="65" t="s">
        <v>359</v>
      </c>
      <c r="H280" s="60" t="s">
        <v>131</v>
      </c>
      <c r="I280" s="179"/>
      <c r="J280" s="181">
        <f t="shared" ref="J280:X281" si="191">J281</f>
        <v>0</v>
      </c>
      <c r="K280" s="181" t="e">
        <f t="shared" si="191"/>
        <v>#REF!</v>
      </c>
      <c r="L280" s="181">
        <f t="shared" si="191"/>
        <v>0</v>
      </c>
      <c r="M280" s="181">
        <f t="shared" si="191"/>
        <v>0</v>
      </c>
      <c r="N280" s="181" t="e">
        <f t="shared" si="191"/>
        <v>#REF!</v>
      </c>
      <c r="O280" s="180">
        <f t="shared" si="191"/>
        <v>0</v>
      </c>
      <c r="P280" s="181">
        <f t="shared" si="191"/>
        <v>0</v>
      </c>
      <c r="Q280" s="182">
        <f t="shared" si="191"/>
        <v>0</v>
      </c>
      <c r="R280" s="182">
        <f t="shared" si="191"/>
        <v>0</v>
      </c>
      <c r="S280" s="181" t="e">
        <f t="shared" si="191"/>
        <v>#REF!</v>
      </c>
      <c r="T280" s="181">
        <f t="shared" si="191"/>
        <v>0</v>
      </c>
      <c r="U280" s="181">
        <f t="shared" si="191"/>
        <v>0</v>
      </c>
      <c r="V280" s="181">
        <f t="shared" si="191"/>
        <v>0</v>
      </c>
      <c r="W280" s="181">
        <f t="shared" si="191"/>
        <v>0</v>
      </c>
      <c r="X280" s="181" t="e">
        <f t="shared" si="191"/>
        <v>#REF!</v>
      </c>
    </row>
    <row r="281" spans="1:24" ht="25.5" hidden="1" x14ac:dyDescent="0.2">
      <c r="A281" s="257"/>
      <c r="B281" s="177" t="s">
        <v>52</v>
      </c>
      <c r="C281" s="103" t="s">
        <v>152</v>
      </c>
      <c r="D281" s="65" t="s">
        <v>131</v>
      </c>
      <c r="E281" s="59" t="s">
        <v>131</v>
      </c>
      <c r="F281" s="59" t="s">
        <v>131</v>
      </c>
      <c r="G281" s="65" t="s">
        <v>359</v>
      </c>
      <c r="H281" s="60" t="s">
        <v>131</v>
      </c>
      <c r="I281" s="179">
        <v>200</v>
      </c>
      <c r="J281" s="181">
        <f>J282</f>
        <v>0</v>
      </c>
      <c r="K281" s="181" t="e">
        <f>K282</f>
        <v>#REF!</v>
      </c>
      <c r="L281" s="181">
        <v>0</v>
      </c>
      <c r="M281" s="181">
        <f>M282</f>
        <v>0</v>
      </c>
      <c r="N281" s="181" t="e">
        <f t="shared" si="191"/>
        <v>#REF!</v>
      </c>
      <c r="O281" s="180">
        <f>O282</f>
        <v>0</v>
      </c>
      <c r="P281" s="181">
        <f>P282</f>
        <v>0</v>
      </c>
      <c r="Q281" s="182">
        <f t="shared" si="191"/>
        <v>0</v>
      </c>
      <c r="R281" s="182">
        <f>R282</f>
        <v>0</v>
      </c>
      <c r="S281" s="181" t="e">
        <f t="shared" si="191"/>
        <v>#REF!</v>
      </c>
      <c r="T281" s="181">
        <f t="shared" si="191"/>
        <v>0</v>
      </c>
      <c r="U281" s="181">
        <f t="shared" si="191"/>
        <v>0</v>
      </c>
      <c r="V281" s="181">
        <f t="shared" si="191"/>
        <v>0</v>
      </c>
      <c r="W281" s="181">
        <f t="shared" si="191"/>
        <v>0</v>
      </c>
      <c r="X281" s="181" t="e">
        <f t="shared" si="191"/>
        <v>#REF!</v>
      </c>
    </row>
    <row r="282" spans="1:24" ht="25.5" hidden="1" x14ac:dyDescent="0.2">
      <c r="A282" s="257"/>
      <c r="B282" s="177" t="s">
        <v>54</v>
      </c>
      <c r="C282" s="103" t="s">
        <v>152</v>
      </c>
      <c r="D282" s="65" t="s">
        <v>131</v>
      </c>
      <c r="E282" s="59" t="s">
        <v>131</v>
      </c>
      <c r="F282" s="59" t="s">
        <v>131</v>
      </c>
      <c r="G282" s="65" t="s">
        <v>359</v>
      </c>
      <c r="H282" s="60" t="s">
        <v>131</v>
      </c>
      <c r="I282" s="179">
        <v>240</v>
      </c>
      <c r="J282" s="181">
        <v>0</v>
      </c>
      <c r="K282" s="181" t="e">
        <f>#REF!</f>
        <v>#REF!</v>
      </c>
      <c r="L282" s="181">
        <f>L281</f>
        <v>0</v>
      </c>
      <c r="M282" s="181">
        <v>0</v>
      </c>
      <c r="N282" s="181" t="e">
        <f>K282</f>
        <v>#REF!</v>
      </c>
      <c r="O282" s="180">
        <v>0</v>
      </c>
      <c r="P282" s="181">
        <v>0</v>
      </c>
      <c r="Q282" s="182">
        <f t="shared" ref="Q282:V282" si="192">L282</f>
        <v>0</v>
      </c>
      <c r="R282" s="182">
        <f t="shared" si="192"/>
        <v>0</v>
      </c>
      <c r="S282" s="181" t="e">
        <f t="shared" si="192"/>
        <v>#REF!</v>
      </c>
      <c r="T282" s="181">
        <f t="shared" si="192"/>
        <v>0</v>
      </c>
      <c r="U282" s="181">
        <f t="shared" si="192"/>
        <v>0</v>
      </c>
      <c r="V282" s="181">
        <f t="shared" si="192"/>
        <v>0</v>
      </c>
      <c r="W282" s="181">
        <f t="shared" ref="W282:X282" si="193">R282</f>
        <v>0</v>
      </c>
      <c r="X282" s="181" t="e">
        <f t="shared" si="193"/>
        <v>#REF!</v>
      </c>
    </row>
    <row r="283" spans="1:24" x14ac:dyDescent="0.2">
      <c r="A283" s="257"/>
      <c r="B283" s="237"/>
      <c r="C283" s="258"/>
      <c r="D283" s="123"/>
      <c r="E283" s="81"/>
      <c r="F283" s="81"/>
      <c r="G283" s="123"/>
      <c r="H283" s="83"/>
      <c r="I283" s="260"/>
      <c r="J283" s="224"/>
      <c r="K283" s="224"/>
      <c r="L283" s="224"/>
      <c r="M283" s="224"/>
      <c r="N283" s="224"/>
      <c r="O283" s="452"/>
      <c r="P283" s="224"/>
      <c r="Q283" s="225"/>
      <c r="R283" s="225"/>
      <c r="S283" s="224"/>
      <c r="T283" s="224"/>
      <c r="U283" s="224"/>
      <c r="V283" s="224"/>
      <c r="W283" s="224"/>
      <c r="X283" s="224"/>
    </row>
    <row r="284" spans="1:24" ht="6" customHeight="1" x14ac:dyDescent="0.2">
      <c r="A284" s="257"/>
      <c r="B284" s="226"/>
      <c r="C284" s="287"/>
      <c r="D284" s="288"/>
      <c r="E284" s="288"/>
      <c r="F284" s="288"/>
      <c r="G284" s="289"/>
      <c r="H284" s="290"/>
      <c r="I284" s="231"/>
      <c r="J284" s="263"/>
      <c r="K284" s="263"/>
      <c r="L284" s="263"/>
      <c r="M284" s="263"/>
      <c r="N284" s="263"/>
      <c r="O284" s="457"/>
      <c r="P284" s="263"/>
      <c r="Q284" s="264"/>
      <c r="R284" s="264"/>
      <c r="S284" s="263"/>
      <c r="T284" s="263"/>
      <c r="U284" s="263"/>
      <c r="V284" s="263"/>
      <c r="W284" s="263"/>
      <c r="X284" s="263"/>
    </row>
    <row r="285" spans="1:24" ht="39" customHeight="1" x14ac:dyDescent="0.2">
      <c r="A285" s="257"/>
      <c r="B285" s="211" t="s">
        <v>340</v>
      </c>
      <c r="C285" s="255" t="s">
        <v>179</v>
      </c>
      <c r="D285" s="191" t="s">
        <v>131</v>
      </c>
      <c r="E285" s="191" t="s">
        <v>131</v>
      </c>
      <c r="F285" s="191" t="s">
        <v>131</v>
      </c>
      <c r="G285" s="191" t="s">
        <v>132</v>
      </c>
      <c r="H285" s="192" t="s">
        <v>131</v>
      </c>
      <c r="I285" s="256"/>
      <c r="J285" s="163">
        <f>J289+J286+J294</f>
        <v>0</v>
      </c>
      <c r="K285" s="163">
        <f t="shared" ref="K285:X285" si="194">K289+K286+K294</f>
        <v>892000</v>
      </c>
      <c r="L285" s="163">
        <f t="shared" si="194"/>
        <v>892000</v>
      </c>
      <c r="M285" s="163">
        <f t="shared" si="194"/>
        <v>0</v>
      </c>
      <c r="N285" s="163">
        <f t="shared" si="194"/>
        <v>0</v>
      </c>
      <c r="O285" s="162">
        <f t="shared" si="194"/>
        <v>501500</v>
      </c>
      <c r="P285" s="163">
        <f t="shared" si="194"/>
        <v>501500</v>
      </c>
      <c r="Q285" s="169">
        <f t="shared" si="194"/>
        <v>380100</v>
      </c>
      <c r="R285" s="163">
        <f t="shared" si="194"/>
        <v>501500</v>
      </c>
      <c r="S285" s="163">
        <f t="shared" si="194"/>
        <v>501500</v>
      </c>
      <c r="T285" s="163">
        <f t="shared" si="194"/>
        <v>0</v>
      </c>
      <c r="U285" s="163">
        <f t="shared" si="194"/>
        <v>380100</v>
      </c>
      <c r="V285" s="163">
        <f t="shared" si="194"/>
        <v>380100</v>
      </c>
      <c r="W285" s="163">
        <f t="shared" si="194"/>
        <v>0</v>
      </c>
      <c r="X285" s="163">
        <f t="shared" si="194"/>
        <v>380100</v>
      </c>
    </row>
    <row r="286" spans="1:24" ht="32.25" hidden="1" customHeight="1" x14ac:dyDescent="0.2">
      <c r="A286" s="257"/>
      <c r="B286" s="234" t="s">
        <v>171</v>
      </c>
      <c r="C286" s="91" t="s">
        <v>179</v>
      </c>
      <c r="D286" s="59" t="s">
        <v>131</v>
      </c>
      <c r="E286" s="59" t="s">
        <v>131</v>
      </c>
      <c r="F286" s="59" t="s">
        <v>131</v>
      </c>
      <c r="G286" s="59" t="s">
        <v>170</v>
      </c>
      <c r="H286" s="60" t="s">
        <v>131</v>
      </c>
      <c r="I286" s="179"/>
      <c r="J286" s="175">
        <f t="shared" ref="J286:X287" si="195">J287</f>
        <v>0</v>
      </c>
      <c r="K286" s="175">
        <f t="shared" si="195"/>
        <v>0</v>
      </c>
      <c r="L286" s="175">
        <f t="shared" si="195"/>
        <v>0</v>
      </c>
      <c r="M286" s="175">
        <f t="shared" si="195"/>
        <v>0</v>
      </c>
      <c r="N286" s="175">
        <f t="shared" si="195"/>
        <v>0</v>
      </c>
      <c r="O286" s="448">
        <f t="shared" si="195"/>
        <v>0</v>
      </c>
      <c r="P286" s="175">
        <f t="shared" si="195"/>
        <v>0</v>
      </c>
      <c r="Q286" s="176">
        <f t="shared" si="195"/>
        <v>0</v>
      </c>
      <c r="R286" s="176">
        <f t="shared" si="195"/>
        <v>0</v>
      </c>
      <c r="S286" s="175">
        <f t="shared" si="195"/>
        <v>0</v>
      </c>
      <c r="T286" s="175">
        <f t="shared" si="195"/>
        <v>0</v>
      </c>
      <c r="U286" s="175">
        <f t="shared" si="195"/>
        <v>0</v>
      </c>
      <c r="V286" s="175">
        <f t="shared" si="195"/>
        <v>0</v>
      </c>
      <c r="W286" s="175">
        <f t="shared" si="195"/>
        <v>0</v>
      </c>
      <c r="X286" s="175">
        <f t="shared" si="195"/>
        <v>0</v>
      </c>
    </row>
    <row r="287" spans="1:24" ht="32.25" hidden="1" customHeight="1" x14ac:dyDescent="0.2">
      <c r="A287" s="257"/>
      <c r="B287" s="173" t="s">
        <v>182</v>
      </c>
      <c r="C287" s="91" t="s">
        <v>179</v>
      </c>
      <c r="D287" s="59" t="s">
        <v>131</v>
      </c>
      <c r="E287" s="59" t="s">
        <v>131</v>
      </c>
      <c r="F287" s="59" t="s">
        <v>131</v>
      </c>
      <c r="G287" s="59" t="s">
        <v>170</v>
      </c>
      <c r="H287" s="60" t="s">
        <v>131</v>
      </c>
      <c r="I287" s="179" t="s">
        <v>155</v>
      </c>
      <c r="J287" s="181">
        <f t="shared" si="195"/>
        <v>0</v>
      </c>
      <c r="K287" s="181">
        <f t="shared" si="195"/>
        <v>0</v>
      </c>
      <c r="L287" s="181">
        <f t="shared" si="195"/>
        <v>0</v>
      </c>
      <c r="M287" s="181">
        <f t="shared" si="195"/>
        <v>0</v>
      </c>
      <c r="N287" s="181">
        <f t="shared" si="195"/>
        <v>0</v>
      </c>
      <c r="O287" s="180">
        <f t="shared" si="195"/>
        <v>0</v>
      </c>
      <c r="P287" s="181">
        <f t="shared" si="195"/>
        <v>0</v>
      </c>
      <c r="Q287" s="182">
        <f t="shared" si="195"/>
        <v>0</v>
      </c>
      <c r="R287" s="182">
        <f t="shared" si="195"/>
        <v>0</v>
      </c>
      <c r="S287" s="181">
        <f t="shared" si="195"/>
        <v>0</v>
      </c>
      <c r="T287" s="181">
        <f t="shared" si="195"/>
        <v>0</v>
      </c>
      <c r="U287" s="181">
        <f t="shared" si="195"/>
        <v>0</v>
      </c>
      <c r="V287" s="181">
        <f t="shared" si="195"/>
        <v>0</v>
      </c>
      <c r="W287" s="181">
        <f t="shared" si="195"/>
        <v>0</v>
      </c>
      <c r="X287" s="181">
        <f t="shared" si="195"/>
        <v>0</v>
      </c>
    </row>
    <row r="288" spans="1:24" ht="32.25" hidden="1" customHeight="1" x14ac:dyDescent="0.2">
      <c r="A288" s="257"/>
      <c r="B288" s="218" t="s">
        <v>157</v>
      </c>
      <c r="C288" s="91" t="s">
        <v>179</v>
      </c>
      <c r="D288" s="59" t="s">
        <v>131</v>
      </c>
      <c r="E288" s="59" t="s">
        <v>131</v>
      </c>
      <c r="F288" s="59" t="s">
        <v>131</v>
      </c>
      <c r="G288" s="59" t="s">
        <v>170</v>
      </c>
      <c r="H288" s="60" t="s">
        <v>131</v>
      </c>
      <c r="I288" s="179" t="s">
        <v>156</v>
      </c>
      <c r="J288" s="181">
        <v>0</v>
      </c>
      <c r="K288" s="181">
        <v>0</v>
      </c>
      <c r="L288" s="181">
        <v>0</v>
      </c>
      <c r="M288" s="181">
        <v>0</v>
      </c>
      <c r="N288" s="181">
        <v>0</v>
      </c>
      <c r="O288" s="180">
        <v>0</v>
      </c>
      <c r="P288" s="181">
        <v>0</v>
      </c>
      <c r="Q288" s="182">
        <v>0</v>
      </c>
      <c r="R288" s="182">
        <v>0</v>
      </c>
      <c r="S288" s="181">
        <v>0</v>
      </c>
      <c r="T288" s="181">
        <v>0</v>
      </c>
      <c r="U288" s="181">
        <v>0</v>
      </c>
      <c r="V288" s="181">
        <v>0</v>
      </c>
      <c r="W288" s="181">
        <v>0</v>
      </c>
      <c r="X288" s="181">
        <v>0</v>
      </c>
    </row>
    <row r="289" spans="1:24" ht="21" customHeight="1" x14ac:dyDescent="0.2">
      <c r="A289" s="257"/>
      <c r="B289" s="177" t="s">
        <v>49</v>
      </c>
      <c r="C289" s="103" t="s">
        <v>179</v>
      </c>
      <c r="D289" s="65" t="s">
        <v>131</v>
      </c>
      <c r="E289" s="65" t="s">
        <v>131</v>
      </c>
      <c r="F289" s="65" t="s">
        <v>131</v>
      </c>
      <c r="G289" s="65" t="s">
        <v>18</v>
      </c>
      <c r="H289" s="60" t="s">
        <v>131</v>
      </c>
      <c r="I289" s="179"/>
      <c r="J289" s="175">
        <f>J290+J292</f>
        <v>0</v>
      </c>
      <c r="K289" s="175">
        <f t="shared" ref="K289:R289" si="196">K290+K292</f>
        <v>390500</v>
      </c>
      <c r="L289" s="175">
        <f t="shared" si="196"/>
        <v>390500</v>
      </c>
      <c r="M289" s="175">
        <f t="shared" si="196"/>
        <v>0</v>
      </c>
      <c r="N289" s="175">
        <f>N290+N292</f>
        <v>0</v>
      </c>
      <c r="O289" s="448">
        <f>O290+O292</f>
        <v>0</v>
      </c>
      <c r="P289" s="175">
        <f>P290+P292</f>
        <v>0</v>
      </c>
      <c r="Q289" s="176">
        <f>Q290+Q292</f>
        <v>380100</v>
      </c>
      <c r="R289" s="176">
        <f t="shared" si="196"/>
        <v>0</v>
      </c>
      <c r="S289" s="175">
        <f>S290+S292</f>
        <v>0</v>
      </c>
      <c r="T289" s="175">
        <f>T290+T292</f>
        <v>0</v>
      </c>
      <c r="U289" s="175">
        <f>U290+U292</f>
        <v>380100</v>
      </c>
      <c r="V289" s="175">
        <f>V290+V292</f>
        <v>380100</v>
      </c>
      <c r="W289" s="175">
        <f t="shared" ref="W289:X289" si="197">W290+W292</f>
        <v>0</v>
      </c>
      <c r="X289" s="175">
        <f t="shared" si="197"/>
        <v>380100</v>
      </c>
    </row>
    <row r="290" spans="1:24" ht="57" customHeight="1" x14ac:dyDescent="0.2">
      <c r="A290" s="257"/>
      <c r="B290" s="177" t="s">
        <v>67</v>
      </c>
      <c r="C290" s="91" t="s">
        <v>179</v>
      </c>
      <c r="D290" s="59" t="s">
        <v>131</v>
      </c>
      <c r="E290" s="59" t="s">
        <v>131</v>
      </c>
      <c r="F290" s="59" t="s">
        <v>131</v>
      </c>
      <c r="G290" s="59" t="s">
        <v>18</v>
      </c>
      <c r="H290" s="60" t="s">
        <v>131</v>
      </c>
      <c r="I290" s="179" t="s">
        <v>60</v>
      </c>
      <c r="J290" s="181">
        <f t="shared" ref="J290:X290" si="198">J291</f>
        <v>0</v>
      </c>
      <c r="K290" s="181">
        <f t="shared" si="198"/>
        <v>390500</v>
      </c>
      <c r="L290" s="181">
        <f t="shared" si="198"/>
        <v>390500</v>
      </c>
      <c r="M290" s="181">
        <f t="shared" si="198"/>
        <v>0</v>
      </c>
      <c r="N290" s="181">
        <f t="shared" si="198"/>
        <v>0</v>
      </c>
      <c r="O290" s="180">
        <f t="shared" si="198"/>
        <v>0</v>
      </c>
      <c r="P290" s="181">
        <f t="shared" si="198"/>
        <v>0</v>
      </c>
      <c r="Q290" s="182">
        <f t="shared" si="198"/>
        <v>280000</v>
      </c>
      <c r="R290" s="182">
        <f t="shared" si="198"/>
        <v>0</v>
      </c>
      <c r="S290" s="181">
        <f t="shared" si="198"/>
        <v>0</v>
      </c>
      <c r="T290" s="181">
        <f t="shared" si="198"/>
        <v>0</v>
      </c>
      <c r="U290" s="181">
        <f t="shared" si="198"/>
        <v>280000</v>
      </c>
      <c r="V290" s="181">
        <f t="shared" si="198"/>
        <v>280000</v>
      </c>
      <c r="W290" s="181">
        <f t="shared" si="198"/>
        <v>0</v>
      </c>
      <c r="X290" s="181">
        <f t="shared" si="198"/>
        <v>280000</v>
      </c>
    </row>
    <row r="291" spans="1:24" ht="25.5" customHeight="1" x14ac:dyDescent="0.2">
      <c r="A291" s="257"/>
      <c r="B291" s="177" t="s">
        <v>61</v>
      </c>
      <c r="C291" s="91" t="s">
        <v>179</v>
      </c>
      <c r="D291" s="59" t="s">
        <v>131</v>
      </c>
      <c r="E291" s="59" t="s">
        <v>131</v>
      </c>
      <c r="F291" s="59" t="s">
        <v>131</v>
      </c>
      <c r="G291" s="59" t="s">
        <v>18</v>
      </c>
      <c r="H291" s="60" t="s">
        <v>131</v>
      </c>
      <c r="I291" s="179" t="s">
        <v>166</v>
      </c>
      <c r="J291" s="181">
        <v>0</v>
      </c>
      <c r="K291" s="181">
        <f>346000+44500</f>
        <v>390500</v>
      </c>
      <c r="L291" s="181">
        <f>346000+44500</f>
        <v>390500</v>
      </c>
      <c r="M291" s="181">
        <v>0</v>
      </c>
      <c r="N291" s="181">
        <v>0</v>
      </c>
      <c r="O291" s="180">
        <v>0</v>
      </c>
      <c r="P291" s="181">
        <v>0</v>
      </c>
      <c r="Q291" s="182">
        <v>280000</v>
      </c>
      <c r="R291" s="182"/>
      <c r="S291" s="181"/>
      <c r="T291" s="181">
        <v>0</v>
      </c>
      <c r="U291" s="181">
        <v>280000</v>
      </c>
      <c r="V291" s="181">
        <v>280000</v>
      </c>
      <c r="W291" s="181">
        <v>0</v>
      </c>
      <c r="X291" s="181">
        <v>280000</v>
      </c>
    </row>
    <row r="292" spans="1:24" ht="33.75" customHeight="1" x14ac:dyDescent="0.2">
      <c r="A292" s="257"/>
      <c r="B292" s="177" t="s">
        <v>52</v>
      </c>
      <c r="C292" s="103" t="s">
        <v>179</v>
      </c>
      <c r="D292" s="65" t="s">
        <v>131</v>
      </c>
      <c r="E292" s="65" t="s">
        <v>131</v>
      </c>
      <c r="F292" s="65" t="s">
        <v>131</v>
      </c>
      <c r="G292" s="65" t="s">
        <v>18</v>
      </c>
      <c r="H292" s="60" t="s">
        <v>131</v>
      </c>
      <c r="I292" s="179" t="s">
        <v>53</v>
      </c>
      <c r="J292" s="181">
        <f t="shared" ref="J292:X292" si="199">J293</f>
        <v>0</v>
      </c>
      <c r="K292" s="181">
        <f t="shared" si="199"/>
        <v>0</v>
      </c>
      <c r="L292" s="181">
        <f t="shared" si="199"/>
        <v>0</v>
      </c>
      <c r="M292" s="181">
        <f t="shared" si="199"/>
        <v>0</v>
      </c>
      <c r="N292" s="181">
        <f t="shared" si="199"/>
        <v>0</v>
      </c>
      <c r="O292" s="180">
        <f t="shared" si="199"/>
        <v>0</v>
      </c>
      <c r="P292" s="181">
        <f t="shared" si="199"/>
        <v>0</v>
      </c>
      <c r="Q292" s="182">
        <f t="shared" si="199"/>
        <v>100100</v>
      </c>
      <c r="R292" s="182">
        <f t="shared" si="199"/>
        <v>0</v>
      </c>
      <c r="S292" s="181">
        <f t="shared" si="199"/>
        <v>0</v>
      </c>
      <c r="T292" s="181">
        <f t="shared" si="199"/>
        <v>0</v>
      </c>
      <c r="U292" s="181">
        <f t="shared" si="199"/>
        <v>100100</v>
      </c>
      <c r="V292" s="181">
        <f t="shared" si="199"/>
        <v>100100</v>
      </c>
      <c r="W292" s="181">
        <f t="shared" si="199"/>
        <v>0</v>
      </c>
      <c r="X292" s="181">
        <f t="shared" si="199"/>
        <v>100100</v>
      </c>
    </row>
    <row r="293" spans="1:24" ht="27" customHeight="1" x14ac:dyDescent="0.2">
      <c r="A293" s="257"/>
      <c r="B293" s="177" t="s">
        <v>54</v>
      </c>
      <c r="C293" s="103" t="s">
        <v>179</v>
      </c>
      <c r="D293" s="65" t="s">
        <v>131</v>
      </c>
      <c r="E293" s="65" t="s">
        <v>131</v>
      </c>
      <c r="F293" s="65" t="s">
        <v>131</v>
      </c>
      <c r="G293" s="65" t="s">
        <v>18</v>
      </c>
      <c r="H293" s="60" t="s">
        <v>131</v>
      </c>
      <c r="I293" s="179" t="s">
        <v>55</v>
      </c>
      <c r="J293" s="181">
        <v>0</v>
      </c>
      <c r="K293" s="181"/>
      <c r="L293" s="181"/>
      <c r="M293" s="181"/>
      <c r="N293" s="181"/>
      <c r="O293" s="180">
        <v>0</v>
      </c>
      <c r="P293" s="181">
        <v>0</v>
      </c>
      <c r="Q293" s="182">
        <v>100100</v>
      </c>
      <c r="R293" s="182"/>
      <c r="S293" s="181"/>
      <c r="T293" s="181">
        <v>0</v>
      </c>
      <c r="U293" s="181">
        <v>100100</v>
      </c>
      <c r="V293" s="181">
        <v>100100</v>
      </c>
      <c r="W293" s="181">
        <v>0</v>
      </c>
      <c r="X293" s="181">
        <v>100100</v>
      </c>
    </row>
    <row r="294" spans="1:24" ht="54" customHeight="1" x14ac:dyDescent="0.2">
      <c r="A294" s="257"/>
      <c r="B294" s="234" t="s">
        <v>434</v>
      </c>
      <c r="C294" s="70" t="s">
        <v>179</v>
      </c>
      <c r="D294" s="75" t="s">
        <v>131</v>
      </c>
      <c r="E294" s="59" t="s">
        <v>131</v>
      </c>
      <c r="F294" s="59" t="s">
        <v>131</v>
      </c>
      <c r="G294" s="64" t="s">
        <v>428</v>
      </c>
      <c r="H294" s="60" t="s">
        <v>131</v>
      </c>
      <c r="I294" s="174"/>
      <c r="J294" s="181">
        <f t="shared" ref="J294:L295" si="200">J295</f>
        <v>0</v>
      </c>
      <c r="K294" s="181">
        <f t="shared" si="200"/>
        <v>501500</v>
      </c>
      <c r="L294" s="181">
        <f t="shared" si="200"/>
        <v>501500</v>
      </c>
      <c r="M294" s="181"/>
      <c r="N294" s="181"/>
      <c r="O294" s="180">
        <f>O295</f>
        <v>501500</v>
      </c>
      <c r="P294" s="181">
        <f>P295</f>
        <v>501500</v>
      </c>
      <c r="Q294" s="182">
        <f t="shared" ref="Q294:X295" si="201">Q295</f>
        <v>0</v>
      </c>
      <c r="R294" s="181">
        <f t="shared" si="201"/>
        <v>501500</v>
      </c>
      <c r="S294" s="181">
        <f t="shared" si="201"/>
        <v>501500</v>
      </c>
      <c r="T294" s="181">
        <f t="shared" si="201"/>
        <v>0</v>
      </c>
      <c r="U294" s="181">
        <f t="shared" si="201"/>
        <v>0</v>
      </c>
      <c r="V294" s="181">
        <f t="shared" si="201"/>
        <v>0</v>
      </c>
      <c r="W294" s="181">
        <f t="shared" si="201"/>
        <v>0</v>
      </c>
      <c r="X294" s="181">
        <f t="shared" si="201"/>
        <v>0</v>
      </c>
    </row>
    <row r="295" spans="1:24" ht="36.75" customHeight="1" x14ac:dyDescent="0.2">
      <c r="A295" s="257"/>
      <c r="B295" s="173" t="s">
        <v>182</v>
      </c>
      <c r="C295" s="70" t="s">
        <v>179</v>
      </c>
      <c r="D295" s="75" t="s">
        <v>131</v>
      </c>
      <c r="E295" s="59" t="s">
        <v>131</v>
      </c>
      <c r="F295" s="59" t="s">
        <v>131</v>
      </c>
      <c r="G295" s="64" t="s">
        <v>428</v>
      </c>
      <c r="H295" s="60" t="s">
        <v>131</v>
      </c>
      <c r="I295" s="174" t="s">
        <v>155</v>
      </c>
      <c r="J295" s="181">
        <f t="shared" si="200"/>
        <v>0</v>
      </c>
      <c r="K295" s="181">
        <f t="shared" si="200"/>
        <v>501500</v>
      </c>
      <c r="L295" s="181">
        <f t="shared" si="200"/>
        <v>501500</v>
      </c>
      <c r="M295" s="181"/>
      <c r="N295" s="181"/>
      <c r="O295" s="180">
        <f>O296</f>
        <v>501500</v>
      </c>
      <c r="P295" s="181">
        <f>P296</f>
        <v>501500</v>
      </c>
      <c r="Q295" s="182">
        <f t="shared" si="201"/>
        <v>0</v>
      </c>
      <c r="R295" s="181">
        <f t="shared" si="201"/>
        <v>501500</v>
      </c>
      <c r="S295" s="181">
        <f t="shared" si="201"/>
        <v>501500</v>
      </c>
      <c r="T295" s="181">
        <f t="shared" si="201"/>
        <v>0</v>
      </c>
      <c r="U295" s="181">
        <f t="shared" si="201"/>
        <v>0</v>
      </c>
      <c r="V295" s="181">
        <f t="shared" si="201"/>
        <v>0</v>
      </c>
      <c r="W295" s="181">
        <f t="shared" si="201"/>
        <v>0</v>
      </c>
      <c r="X295" s="181">
        <f t="shared" si="201"/>
        <v>0</v>
      </c>
    </row>
    <row r="296" spans="1:24" ht="85.5" customHeight="1" x14ac:dyDescent="0.2">
      <c r="A296" s="257"/>
      <c r="B296" s="177" t="s">
        <v>433</v>
      </c>
      <c r="C296" s="70" t="s">
        <v>179</v>
      </c>
      <c r="D296" s="75" t="s">
        <v>131</v>
      </c>
      <c r="E296" s="59" t="s">
        <v>131</v>
      </c>
      <c r="F296" s="59" t="s">
        <v>131</v>
      </c>
      <c r="G296" s="64" t="s">
        <v>428</v>
      </c>
      <c r="H296" s="60" t="s">
        <v>131</v>
      </c>
      <c r="I296" s="174" t="s">
        <v>432</v>
      </c>
      <c r="J296" s="181">
        <v>0</v>
      </c>
      <c r="K296" s="181">
        <v>501500</v>
      </c>
      <c r="L296" s="181">
        <f>K296</f>
        <v>501500</v>
      </c>
      <c r="M296" s="181"/>
      <c r="N296" s="181"/>
      <c r="O296" s="180">
        <v>501500</v>
      </c>
      <c r="P296" s="181">
        <v>501500</v>
      </c>
      <c r="Q296" s="182">
        <v>0</v>
      </c>
      <c r="R296" s="181">
        <v>501500</v>
      </c>
      <c r="S296" s="181">
        <f>R296</f>
        <v>501500</v>
      </c>
      <c r="T296" s="181">
        <v>0</v>
      </c>
      <c r="U296" s="181">
        <v>0</v>
      </c>
      <c r="V296" s="181">
        <v>0</v>
      </c>
      <c r="W296" s="181">
        <v>0</v>
      </c>
      <c r="X296" s="181">
        <v>0</v>
      </c>
    </row>
    <row r="297" spans="1:24" ht="15" customHeight="1" x14ac:dyDescent="0.2">
      <c r="A297" s="257"/>
      <c r="B297" s="237"/>
      <c r="C297" s="91"/>
      <c r="D297" s="59"/>
      <c r="E297" s="59"/>
      <c r="F297" s="59"/>
      <c r="G297" s="59"/>
      <c r="H297" s="60"/>
      <c r="I297" s="260"/>
      <c r="J297" s="224"/>
      <c r="K297" s="224"/>
      <c r="L297" s="224"/>
      <c r="M297" s="224"/>
      <c r="N297" s="224"/>
      <c r="O297" s="452"/>
      <c r="P297" s="224"/>
      <c r="Q297" s="225"/>
      <c r="R297" s="225"/>
      <c r="S297" s="224"/>
      <c r="T297" s="224"/>
      <c r="U297" s="224"/>
      <c r="V297" s="224"/>
      <c r="W297" s="224"/>
      <c r="X297" s="224"/>
    </row>
    <row r="298" spans="1:24" ht="51.75" customHeight="1" x14ac:dyDescent="0.25">
      <c r="A298" s="257"/>
      <c r="B298" s="394" t="s">
        <v>358</v>
      </c>
      <c r="C298" s="261" t="s">
        <v>189</v>
      </c>
      <c r="D298" s="214" t="s">
        <v>131</v>
      </c>
      <c r="E298" s="214" t="s">
        <v>131</v>
      </c>
      <c r="F298" s="214" t="s">
        <v>131</v>
      </c>
      <c r="G298" s="214" t="s">
        <v>132</v>
      </c>
      <c r="H298" s="203" t="s">
        <v>131</v>
      </c>
      <c r="I298" s="291"/>
      <c r="J298" s="216">
        <f>J302+J299</f>
        <v>3228936.17</v>
      </c>
      <c r="K298" s="216">
        <f t="shared" ref="K298:V298" si="202">K302+K299</f>
        <v>0</v>
      </c>
      <c r="L298" s="216">
        <f t="shared" si="202"/>
        <v>0</v>
      </c>
      <c r="M298" s="216">
        <f t="shared" si="202"/>
        <v>0</v>
      </c>
      <c r="N298" s="216">
        <f t="shared" si="202"/>
        <v>0</v>
      </c>
      <c r="O298" s="215">
        <f>O302+O299</f>
        <v>0</v>
      </c>
      <c r="P298" s="216">
        <f>P302+P299</f>
        <v>3228936.17</v>
      </c>
      <c r="Q298" s="217">
        <f t="shared" si="202"/>
        <v>35000</v>
      </c>
      <c r="R298" s="217">
        <f t="shared" si="202"/>
        <v>0</v>
      </c>
      <c r="S298" s="216">
        <f t="shared" si="202"/>
        <v>0</v>
      </c>
      <c r="T298" s="216">
        <f t="shared" ref="T298:U298" si="203">T302+T299</f>
        <v>0</v>
      </c>
      <c r="U298" s="216">
        <f t="shared" si="203"/>
        <v>35000</v>
      </c>
      <c r="V298" s="216">
        <f t="shared" si="202"/>
        <v>35000</v>
      </c>
      <c r="W298" s="216">
        <f t="shared" ref="W298:X298" si="204">W302+W299</f>
        <v>0</v>
      </c>
      <c r="X298" s="216">
        <f t="shared" si="204"/>
        <v>35000</v>
      </c>
    </row>
    <row r="299" spans="1:24" ht="45" customHeight="1" x14ac:dyDescent="0.2">
      <c r="A299" s="65"/>
      <c r="B299" s="177" t="s">
        <v>267</v>
      </c>
      <c r="C299" s="103" t="s">
        <v>189</v>
      </c>
      <c r="D299" s="65" t="s">
        <v>131</v>
      </c>
      <c r="E299" s="65" t="s">
        <v>131</v>
      </c>
      <c r="F299" s="65" t="s">
        <v>131</v>
      </c>
      <c r="G299" s="65" t="s">
        <v>266</v>
      </c>
      <c r="H299" s="59" t="s">
        <v>131</v>
      </c>
      <c r="I299" s="179"/>
      <c r="J299" s="175">
        <f t="shared" ref="J299:U300" si="205">J300</f>
        <v>35000</v>
      </c>
      <c r="K299" s="175">
        <f t="shared" si="205"/>
        <v>0</v>
      </c>
      <c r="L299" s="176">
        <f t="shared" si="205"/>
        <v>0</v>
      </c>
      <c r="M299" s="176">
        <f t="shared" si="205"/>
        <v>0</v>
      </c>
      <c r="N299" s="175">
        <f t="shared" si="205"/>
        <v>0</v>
      </c>
      <c r="O299" s="448">
        <f t="shared" si="205"/>
        <v>0</v>
      </c>
      <c r="P299" s="175">
        <f t="shared" si="205"/>
        <v>35000</v>
      </c>
      <c r="Q299" s="176">
        <f t="shared" si="205"/>
        <v>35000</v>
      </c>
      <c r="R299" s="176">
        <f t="shared" si="205"/>
        <v>0</v>
      </c>
      <c r="S299" s="176">
        <f t="shared" si="205"/>
        <v>0</v>
      </c>
      <c r="T299" s="175">
        <f t="shared" si="205"/>
        <v>0</v>
      </c>
      <c r="U299" s="175">
        <f t="shared" si="205"/>
        <v>35000</v>
      </c>
      <c r="V299" s="176">
        <f>V300</f>
        <v>35000</v>
      </c>
      <c r="W299" s="176">
        <f t="shared" ref="W299:X300" si="206">W300</f>
        <v>0</v>
      </c>
      <c r="X299" s="176">
        <f t="shared" si="206"/>
        <v>35000</v>
      </c>
    </row>
    <row r="300" spans="1:24" ht="36" customHeight="1" x14ac:dyDescent="0.2">
      <c r="A300" s="65"/>
      <c r="B300" s="177" t="s">
        <v>52</v>
      </c>
      <c r="C300" s="91" t="s">
        <v>189</v>
      </c>
      <c r="D300" s="59" t="s">
        <v>131</v>
      </c>
      <c r="E300" s="59" t="s">
        <v>131</v>
      </c>
      <c r="F300" s="59" t="s">
        <v>131</v>
      </c>
      <c r="G300" s="65" t="s">
        <v>266</v>
      </c>
      <c r="H300" s="59" t="s">
        <v>131</v>
      </c>
      <c r="I300" s="179">
        <v>200</v>
      </c>
      <c r="J300" s="175">
        <f t="shared" si="205"/>
        <v>35000</v>
      </c>
      <c r="K300" s="175">
        <f t="shared" si="205"/>
        <v>0</v>
      </c>
      <c r="L300" s="176">
        <f t="shared" si="205"/>
        <v>0</v>
      </c>
      <c r="M300" s="176">
        <f t="shared" si="205"/>
        <v>0</v>
      </c>
      <c r="N300" s="175">
        <f t="shared" si="205"/>
        <v>0</v>
      </c>
      <c r="O300" s="448">
        <f t="shared" si="205"/>
        <v>0</v>
      </c>
      <c r="P300" s="175">
        <f t="shared" si="205"/>
        <v>35000</v>
      </c>
      <c r="Q300" s="176">
        <f t="shared" si="205"/>
        <v>35000</v>
      </c>
      <c r="R300" s="176">
        <f t="shared" si="205"/>
        <v>0</v>
      </c>
      <c r="S300" s="176">
        <f>S301</f>
        <v>0</v>
      </c>
      <c r="T300" s="175">
        <f t="shared" si="205"/>
        <v>0</v>
      </c>
      <c r="U300" s="175">
        <f t="shared" si="205"/>
        <v>35000</v>
      </c>
      <c r="V300" s="176">
        <f>V301</f>
        <v>35000</v>
      </c>
      <c r="W300" s="176">
        <f t="shared" si="206"/>
        <v>0</v>
      </c>
      <c r="X300" s="176">
        <f t="shared" si="206"/>
        <v>35000</v>
      </c>
    </row>
    <row r="301" spans="1:24" ht="33.75" customHeight="1" x14ac:dyDescent="0.2">
      <c r="A301" s="65"/>
      <c r="B301" s="177" t="s">
        <v>54</v>
      </c>
      <c r="C301" s="91" t="s">
        <v>189</v>
      </c>
      <c r="D301" s="59" t="s">
        <v>131</v>
      </c>
      <c r="E301" s="59" t="s">
        <v>131</v>
      </c>
      <c r="F301" s="59" t="s">
        <v>131</v>
      </c>
      <c r="G301" s="65" t="s">
        <v>266</v>
      </c>
      <c r="H301" s="59" t="s">
        <v>131</v>
      </c>
      <c r="I301" s="179">
        <v>240</v>
      </c>
      <c r="J301" s="175">
        <v>35000</v>
      </c>
      <c r="K301" s="175"/>
      <c r="L301" s="176"/>
      <c r="M301" s="176"/>
      <c r="N301" s="175"/>
      <c r="O301" s="448">
        <v>0</v>
      </c>
      <c r="P301" s="175">
        <v>35000</v>
      </c>
      <c r="Q301" s="176">
        <v>35000</v>
      </c>
      <c r="R301" s="176"/>
      <c r="S301" s="176"/>
      <c r="T301" s="175">
        <v>0</v>
      </c>
      <c r="U301" s="175">
        <v>35000</v>
      </c>
      <c r="V301" s="176">
        <v>35000</v>
      </c>
      <c r="W301" s="176">
        <v>0</v>
      </c>
      <c r="X301" s="176">
        <v>35000</v>
      </c>
    </row>
    <row r="302" spans="1:24" ht="63" customHeight="1" x14ac:dyDescent="0.2">
      <c r="A302" s="65"/>
      <c r="B302" s="218" t="s">
        <v>275</v>
      </c>
      <c r="C302" s="103" t="s">
        <v>189</v>
      </c>
      <c r="D302" s="65" t="s">
        <v>131</v>
      </c>
      <c r="E302" s="65" t="s">
        <v>131</v>
      </c>
      <c r="F302" s="65" t="s">
        <v>131</v>
      </c>
      <c r="G302" s="253" t="s">
        <v>253</v>
      </c>
      <c r="H302" s="60" t="s">
        <v>131</v>
      </c>
      <c r="I302" s="256"/>
      <c r="J302" s="209">
        <f>J303+J305</f>
        <v>3193936.17</v>
      </c>
      <c r="K302" s="210">
        <f t="shared" ref="K302:R302" si="207">K303+K305</f>
        <v>0</v>
      </c>
      <c r="L302" s="210">
        <f t="shared" si="207"/>
        <v>0</v>
      </c>
      <c r="M302" s="210">
        <f t="shared" si="207"/>
        <v>0</v>
      </c>
      <c r="N302" s="209">
        <f>N303+N305</f>
        <v>0</v>
      </c>
      <c r="O302" s="454">
        <f>O303+O305</f>
        <v>0</v>
      </c>
      <c r="P302" s="209">
        <f>P303+P305</f>
        <v>3193936.17</v>
      </c>
      <c r="Q302" s="210">
        <f>Q303+Q305</f>
        <v>0</v>
      </c>
      <c r="R302" s="210">
        <f t="shared" si="207"/>
        <v>0</v>
      </c>
      <c r="S302" s="210">
        <f>S303+S305</f>
        <v>0</v>
      </c>
      <c r="T302" s="209">
        <f>T303+T305</f>
        <v>0</v>
      </c>
      <c r="U302" s="209">
        <f>U303+U305</f>
        <v>0</v>
      </c>
      <c r="V302" s="210">
        <f>V303+V305</f>
        <v>0</v>
      </c>
      <c r="W302" s="210">
        <f t="shared" ref="W302:X302" si="208">W303+W305</f>
        <v>0</v>
      </c>
      <c r="X302" s="210">
        <f t="shared" si="208"/>
        <v>0</v>
      </c>
    </row>
    <row r="303" spans="1:24" ht="45" customHeight="1" x14ac:dyDescent="0.2">
      <c r="A303" s="65"/>
      <c r="B303" s="218" t="s">
        <v>21</v>
      </c>
      <c r="C303" s="91" t="s">
        <v>189</v>
      </c>
      <c r="D303" s="59" t="s">
        <v>131</v>
      </c>
      <c r="E303" s="59" t="s">
        <v>131</v>
      </c>
      <c r="F303" s="59" t="s">
        <v>131</v>
      </c>
      <c r="G303" s="59" t="s">
        <v>253</v>
      </c>
      <c r="H303" s="60" t="s">
        <v>131</v>
      </c>
      <c r="I303" s="179" t="s">
        <v>144</v>
      </c>
      <c r="J303" s="209">
        <f t="shared" ref="J303" si="209">J304</f>
        <v>574908.51</v>
      </c>
      <c r="K303" s="210">
        <f t="shared" ref="K303:X303" si="210">K304</f>
        <v>0</v>
      </c>
      <c r="L303" s="210">
        <f t="shared" si="210"/>
        <v>0</v>
      </c>
      <c r="M303" s="210">
        <f t="shared" si="210"/>
        <v>0</v>
      </c>
      <c r="N303" s="209">
        <f t="shared" si="210"/>
        <v>0</v>
      </c>
      <c r="O303" s="454">
        <f t="shared" si="210"/>
        <v>0</v>
      </c>
      <c r="P303" s="209">
        <f t="shared" si="210"/>
        <v>574908.51</v>
      </c>
      <c r="Q303" s="210">
        <f t="shared" si="210"/>
        <v>0</v>
      </c>
      <c r="R303" s="210">
        <f t="shared" si="210"/>
        <v>0</v>
      </c>
      <c r="S303" s="210">
        <f t="shared" si="210"/>
        <v>0</v>
      </c>
      <c r="T303" s="209">
        <f t="shared" si="210"/>
        <v>0</v>
      </c>
      <c r="U303" s="209">
        <f t="shared" si="210"/>
        <v>0</v>
      </c>
      <c r="V303" s="210">
        <f t="shared" si="210"/>
        <v>0</v>
      </c>
      <c r="W303" s="210">
        <f t="shared" si="210"/>
        <v>0</v>
      </c>
      <c r="X303" s="210">
        <f t="shared" si="210"/>
        <v>0</v>
      </c>
    </row>
    <row r="304" spans="1:24" ht="45" customHeight="1" x14ac:dyDescent="0.2">
      <c r="A304" s="65"/>
      <c r="B304" s="218" t="s">
        <v>202</v>
      </c>
      <c r="C304" s="91" t="s">
        <v>189</v>
      </c>
      <c r="D304" s="59" t="s">
        <v>131</v>
      </c>
      <c r="E304" s="59" t="s">
        <v>131</v>
      </c>
      <c r="F304" s="59" t="s">
        <v>131</v>
      </c>
      <c r="G304" s="59" t="s">
        <v>253</v>
      </c>
      <c r="H304" s="60" t="s">
        <v>131</v>
      </c>
      <c r="I304" s="179" t="s">
        <v>151</v>
      </c>
      <c r="J304" s="209">
        <f>540414+34494.51</f>
        <v>574908.51</v>
      </c>
      <c r="K304" s="210"/>
      <c r="L304" s="210"/>
      <c r="M304" s="210"/>
      <c r="N304" s="209"/>
      <c r="O304" s="454">
        <v>0</v>
      </c>
      <c r="P304" s="209">
        <f>540414+34494.51</f>
        <v>574908.51</v>
      </c>
      <c r="Q304" s="210">
        <v>0</v>
      </c>
      <c r="R304" s="210"/>
      <c r="S304" s="210"/>
      <c r="T304" s="209">
        <v>0</v>
      </c>
      <c r="U304" s="209">
        <v>0</v>
      </c>
      <c r="V304" s="210">
        <v>0</v>
      </c>
      <c r="W304" s="210">
        <v>0</v>
      </c>
      <c r="X304" s="210">
        <v>0</v>
      </c>
    </row>
    <row r="305" spans="1:24" ht="21.75" customHeight="1" x14ac:dyDescent="0.2">
      <c r="A305" s="65"/>
      <c r="B305" s="177" t="s">
        <v>62</v>
      </c>
      <c r="C305" s="103" t="s">
        <v>189</v>
      </c>
      <c r="D305" s="65" t="s">
        <v>131</v>
      </c>
      <c r="E305" s="65" t="s">
        <v>131</v>
      </c>
      <c r="F305" s="65" t="s">
        <v>131</v>
      </c>
      <c r="G305" s="253" t="s">
        <v>253</v>
      </c>
      <c r="H305" s="60" t="s">
        <v>131</v>
      </c>
      <c r="I305" s="174" t="s">
        <v>63</v>
      </c>
      <c r="J305" s="209">
        <f t="shared" ref="J305" si="211">J306</f>
        <v>2619027.66</v>
      </c>
      <c r="K305" s="210">
        <f t="shared" ref="K305:X305" si="212">K306</f>
        <v>0</v>
      </c>
      <c r="L305" s="210">
        <f t="shared" si="212"/>
        <v>0</v>
      </c>
      <c r="M305" s="210">
        <f t="shared" si="212"/>
        <v>0</v>
      </c>
      <c r="N305" s="209">
        <f t="shared" si="212"/>
        <v>0</v>
      </c>
      <c r="O305" s="454">
        <f t="shared" si="212"/>
        <v>0</v>
      </c>
      <c r="P305" s="209">
        <f t="shared" si="212"/>
        <v>2619027.66</v>
      </c>
      <c r="Q305" s="210">
        <f t="shared" si="212"/>
        <v>0</v>
      </c>
      <c r="R305" s="210">
        <f t="shared" si="212"/>
        <v>0</v>
      </c>
      <c r="S305" s="210">
        <f t="shared" si="212"/>
        <v>0</v>
      </c>
      <c r="T305" s="209">
        <f t="shared" si="212"/>
        <v>0</v>
      </c>
      <c r="U305" s="209">
        <f t="shared" si="212"/>
        <v>0</v>
      </c>
      <c r="V305" s="210">
        <f t="shared" si="212"/>
        <v>0</v>
      </c>
      <c r="W305" s="210">
        <f t="shared" si="212"/>
        <v>0</v>
      </c>
      <c r="X305" s="210">
        <f t="shared" si="212"/>
        <v>0</v>
      </c>
    </row>
    <row r="306" spans="1:24" ht="45" customHeight="1" x14ac:dyDescent="0.2">
      <c r="A306" s="65"/>
      <c r="B306" s="177" t="s">
        <v>163</v>
      </c>
      <c r="C306" s="103" t="s">
        <v>189</v>
      </c>
      <c r="D306" s="65" t="s">
        <v>131</v>
      </c>
      <c r="E306" s="65" t="s">
        <v>131</v>
      </c>
      <c r="F306" s="65" t="s">
        <v>131</v>
      </c>
      <c r="G306" s="253" t="s">
        <v>253</v>
      </c>
      <c r="H306" s="60" t="s">
        <v>131</v>
      </c>
      <c r="I306" s="239" t="s">
        <v>136</v>
      </c>
      <c r="J306" s="316">
        <f>2461886+157141.66</f>
        <v>2619027.66</v>
      </c>
      <c r="K306" s="413"/>
      <c r="L306" s="413"/>
      <c r="M306" s="413"/>
      <c r="N306" s="413"/>
      <c r="O306" s="458">
        <v>0</v>
      </c>
      <c r="P306" s="316">
        <f>2461886+157141.66</f>
        <v>2619027.66</v>
      </c>
      <c r="Q306" s="317">
        <v>0</v>
      </c>
      <c r="R306" s="413"/>
      <c r="S306" s="413"/>
      <c r="T306" s="317">
        <v>0</v>
      </c>
      <c r="U306" s="317">
        <v>0</v>
      </c>
      <c r="V306" s="317">
        <v>0</v>
      </c>
      <c r="W306" s="317">
        <v>0</v>
      </c>
      <c r="X306" s="317">
        <v>0</v>
      </c>
    </row>
    <row r="307" spans="1:24" ht="51.75" customHeight="1" x14ac:dyDescent="0.2">
      <c r="A307" s="65"/>
      <c r="B307" s="295" t="s">
        <v>312</v>
      </c>
      <c r="C307" s="314" t="s">
        <v>256</v>
      </c>
      <c r="D307" s="315" t="s">
        <v>131</v>
      </c>
      <c r="E307" s="203" t="s">
        <v>131</v>
      </c>
      <c r="F307" s="203" t="s">
        <v>131</v>
      </c>
      <c r="G307" s="318" t="s">
        <v>132</v>
      </c>
      <c r="H307" s="204" t="s">
        <v>131</v>
      </c>
      <c r="I307" s="351"/>
      <c r="J307" s="321">
        <f>J308</f>
        <v>352000</v>
      </c>
      <c r="K307" s="321">
        <f t="shared" ref="K307:X307" si="213">K308</f>
        <v>0</v>
      </c>
      <c r="L307" s="321">
        <f t="shared" si="213"/>
        <v>0</v>
      </c>
      <c r="M307" s="321">
        <f t="shared" si="213"/>
        <v>0</v>
      </c>
      <c r="N307" s="321">
        <f t="shared" si="213"/>
        <v>0</v>
      </c>
      <c r="O307" s="459">
        <f>O308</f>
        <v>0</v>
      </c>
      <c r="P307" s="321">
        <f>P308</f>
        <v>352000</v>
      </c>
      <c r="Q307" s="405">
        <f t="shared" si="213"/>
        <v>352000</v>
      </c>
      <c r="R307" s="405">
        <f t="shared" si="213"/>
        <v>0</v>
      </c>
      <c r="S307" s="321">
        <f t="shared" si="213"/>
        <v>0</v>
      </c>
      <c r="T307" s="321">
        <f t="shared" si="213"/>
        <v>0</v>
      </c>
      <c r="U307" s="321">
        <f t="shared" si="213"/>
        <v>352000</v>
      </c>
      <c r="V307" s="321">
        <f t="shared" si="213"/>
        <v>352000</v>
      </c>
      <c r="W307" s="321">
        <f t="shared" si="213"/>
        <v>0</v>
      </c>
      <c r="X307" s="321">
        <f t="shared" si="213"/>
        <v>352000</v>
      </c>
    </row>
    <row r="308" spans="1:24" ht="27" customHeight="1" x14ac:dyDescent="0.2">
      <c r="A308" s="65"/>
      <c r="B308" s="218" t="s">
        <v>295</v>
      </c>
      <c r="C308" s="93" t="s">
        <v>256</v>
      </c>
      <c r="D308" s="63" t="s">
        <v>131</v>
      </c>
      <c r="E308" s="59" t="s">
        <v>131</v>
      </c>
      <c r="F308" s="59" t="s">
        <v>131</v>
      </c>
      <c r="G308" s="64" t="s">
        <v>296</v>
      </c>
      <c r="H308" s="60" t="s">
        <v>131</v>
      </c>
      <c r="I308" s="320"/>
      <c r="J308" s="181">
        <f t="shared" ref="J308:X309" si="214">J309</f>
        <v>352000</v>
      </c>
      <c r="K308" s="181">
        <f t="shared" si="214"/>
        <v>0</v>
      </c>
      <c r="L308" s="181">
        <f t="shared" si="214"/>
        <v>0</v>
      </c>
      <c r="M308" s="181">
        <f t="shared" si="214"/>
        <v>0</v>
      </c>
      <c r="N308" s="181">
        <f t="shared" si="214"/>
        <v>0</v>
      </c>
      <c r="O308" s="180">
        <f t="shared" si="214"/>
        <v>0</v>
      </c>
      <c r="P308" s="181">
        <f t="shared" si="214"/>
        <v>352000</v>
      </c>
      <c r="Q308" s="182">
        <f t="shared" si="214"/>
        <v>352000</v>
      </c>
      <c r="R308" s="182">
        <f t="shared" si="214"/>
        <v>0</v>
      </c>
      <c r="S308" s="181">
        <f>S309</f>
        <v>0</v>
      </c>
      <c r="T308" s="181">
        <f t="shared" si="214"/>
        <v>0</v>
      </c>
      <c r="U308" s="181">
        <f t="shared" si="214"/>
        <v>352000</v>
      </c>
      <c r="V308" s="181">
        <f t="shared" si="214"/>
        <v>352000</v>
      </c>
      <c r="W308" s="181">
        <f t="shared" si="214"/>
        <v>0</v>
      </c>
      <c r="X308" s="181">
        <f t="shared" si="214"/>
        <v>352000</v>
      </c>
    </row>
    <row r="309" spans="1:24" ht="28.5" customHeight="1" x14ac:dyDescent="0.2">
      <c r="A309" s="65"/>
      <c r="B309" s="177" t="s">
        <v>52</v>
      </c>
      <c r="C309" s="93" t="s">
        <v>256</v>
      </c>
      <c r="D309" s="63" t="s">
        <v>131</v>
      </c>
      <c r="E309" s="59" t="s">
        <v>131</v>
      </c>
      <c r="F309" s="59" t="s">
        <v>131</v>
      </c>
      <c r="G309" s="64" t="s">
        <v>296</v>
      </c>
      <c r="H309" s="60" t="s">
        <v>131</v>
      </c>
      <c r="I309" s="320" t="s">
        <v>53</v>
      </c>
      <c r="J309" s="181">
        <f t="shared" si="214"/>
        <v>352000</v>
      </c>
      <c r="K309" s="181">
        <f t="shared" si="214"/>
        <v>0</v>
      </c>
      <c r="L309" s="181">
        <f t="shared" si="214"/>
        <v>0</v>
      </c>
      <c r="M309" s="181">
        <f t="shared" si="214"/>
        <v>0</v>
      </c>
      <c r="N309" s="181">
        <f t="shared" si="214"/>
        <v>0</v>
      </c>
      <c r="O309" s="180">
        <f t="shared" si="214"/>
        <v>0</v>
      </c>
      <c r="P309" s="181">
        <f t="shared" si="214"/>
        <v>352000</v>
      </c>
      <c r="Q309" s="182">
        <f t="shared" si="214"/>
        <v>352000</v>
      </c>
      <c r="R309" s="182">
        <f t="shared" si="214"/>
        <v>0</v>
      </c>
      <c r="S309" s="181">
        <f t="shared" si="214"/>
        <v>0</v>
      </c>
      <c r="T309" s="181">
        <f t="shared" si="214"/>
        <v>0</v>
      </c>
      <c r="U309" s="181">
        <f t="shared" si="214"/>
        <v>352000</v>
      </c>
      <c r="V309" s="181">
        <f t="shared" si="214"/>
        <v>352000</v>
      </c>
      <c r="W309" s="181">
        <f t="shared" si="214"/>
        <v>0</v>
      </c>
      <c r="X309" s="181">
        <f t="shared" si="214"/>
        <v>352000</v>
      </c>
    </row>
    <row r="310" spans="1:24" ht="36" customHeight="1" x14ac:dyDescent="0.2">
      <c r="A310" s="65"/>
      <c r="B310" s="237" t="s">
        <v>54</v>
      </c>
      <c r="C310" s="94" t="s">
        <v>256</v>
      </c>
      <c r="D310" s="95" t="s">
        <v>131</v>
      </c>
      <c r="E310" s="81" t="s">
        <v>131</v>
      </c>
      <c r="F310" s="81" t="s">
        <v>131</v>
      </c>
      <c r="G310" s="82" t="s">
        <v>296</v>
      </c>
      <c r="H310" s="83" t="s">
        <v>131</v>
      </c>
      <c r="I310" s="251" t="s">
        <v>55</v>
      </c>
      <c r="J310" s="181">
        <v>352000</v>
      </c>
      <c r="K310" s="181"/>
      <c r="L310" s="181"/>
      <c r="M310" s="181"/>
      <c r="N310" s="181"/>
      <c r="O310" s="180">
        <v>0</v>
      </c>
      <c r="P310" s="181">
        <v>352000</v>
      </c>
      <c r="Q310" s="182">
        <v>352000</v>
      </c>
      <c r="R310" s="182"/>
      <c r="S310" s="181"/>
      <c r="T310" s="181">
        <v>0</v>
      </c>
      <c r="U310" s="181">
        <v>352000</v>
      </c>
      <c r="V310" s="181">
        <v>352000</v>
      </c>
      <c r="W310" s="181">
        <v>0</v>
      </c>
      <c r="X310" s="181">
        <v>352000</v>
      </c>
    </row>
    <row r="311" spans="1:24" ht="4.5" customHeight="1" x14ac:dyDescent="0.2">
      <c r="A311" s="65"/>
      <c r="B311" s="177"/>
      <c r="C311" s="70"/>
      <c r="D311" s="72"/>
      <c r="E311" s="59"/>
      <c r="F311" s="59"/>
      <c r="G311" s="72"/>
      <c r="H311" s="60"/>
      <c r="I311" s="246"/>
      <c r="J311" s="263"/>
      <c r="K311" s="263"/>
      <c r="L311" s="264"/>
      <c r="M311" s="264"/>
      <c r="N311" s="263"/>
      <c r="O311" s="457"/>
      <c r="P311" s="263"/>
      <c r="Q311" s="264"/>
      <c r="R311" s="264"/>
      <c r="S311" s="264"/>
      <c r="T311" s="263"/>
      <c r="U311" s="263"/>
      <c r="V311" s="264"/>
      <c r="W311" s="264"/>
      <c r="X311" s="264"/>
    </row>
    <row r="312" spans="1:24" ht="93" customHeight="1" x14ac:dyDescent="0.2">
      <c r="A312" s="65"/>
      <c r="B312" s="292" t="s">
        <v>329</v>
      </c>
      <c r="C312" s="437" t="s">
        <v>241</v>
      </c>
      <c r="D312" s="194" t="s">
        <v>131</v>
      </c>
      <c r="E312" s="194" t="s">
        <v>131</v>
      </c>
      <c r="F312" s="194" t="s">
        <v>131</v>
      </c>
      <c r="G312" s="194" t="s">
        <v>132</v>
      </c>
      <c r="H312" s="192" t="s">
        <v>131</v>
      </c>
      <c r="I312" s="262"/>
      <c r="J312" s="163">
        <f>J313</f>
        <v>1200000</v>
      </c>
      <c r="K312" s="163">
        <f t="shared" ref="K312:X312" si="215">K313</f>
        <v>0</v>
      </c>
      <c r="L312" s="163">
        <f t="shared" si="215"/>
        <v>0</v>
      </c>
      <c r="M312" s="163">
        <f t="shared" si="215"/>
        <v>0</v>
      </c>
      <c r="N312" s="163">
        <f t="shared" si="215"/>
        <v>0</v>
      </c>
      <c r="O312" s="162">
        <f>O313</f>
        <v>0</v>
      </c>
      <c r="P312" s="163">
        <f>P313</f>
        <v>1200000</v>
      </c>
      <c r="Q312" s="169">
        <f t="shared" si="215"/>
        <v>2644300</v>
      </c>
      <c r="R312" s="169">
        <f t="shared" si="215"/>
        <v>0</v>
      </c>
      <c r="S312" s="163">
        <f t="shared" si="215"/>
        <v>0</v>
      </c>
      <c r="T312" s="163">
        <f t="shared" si="215"/>
        <v>0</v>
      </c>
      <c r="U312" s="163">
        <f t="shared" si="215"/>
        <v>2644300</v>
      </c>
      <c r="V312" s="163">
        <f t="shared" si="215"/>
        <v>2637300</v>
      </c>
      <c r="W312" s="163">
        <f t="shared" si="215"/>
        <v>0</v>
      </c>
      <c r="X312" s="163">
        <f t="shared" si="215"/>
        <v>2637300</v>
      </c>
    </row>
    <row r="313" spans="1:24" ht="33.75" customHeight="1" x14ac:dyDescent="0.2">
      <c r="A313" s="65"/>
      <c r="B313" s="177" t="s">
        <v>243</v>
      </c>
      <c r="C313" s="91" t="s">
        <v>241</v>
      </c>
      <c r="D313" s="59" t="s">
        <v>131</v>
      </c>
      <c r="E313" s="59" t="s">
        <v>131</v>
      </c>
      <c r="F313" s="59" t="s">
        <v>131</v>
      </c>
      <c r="G313" s="59" t="s">
        <v>191</v>
      </c>
      <c r="H313" s="60" t="s">
        <v>131</v>
      </c>
      <c r="I313" s="262"/>
      <c r="J313" s="175">
        <f t="shared" ref="J313:X313" si="216">J314</f>
        <v>1200000</v>
      </c>
      <c r="K313" s="175">
        <f t="shared" si="216"/>
        <v>0</v>
      </c>
      <c r="L313" s="176">
        <f t="shared" si="216"/>
        <v>0</v>
      </c>
      <c r="M313" s="176">
        <f t="shared" si="216"/>
        <v>0</v>
      </c>
      <c r="N313" s="175">
        <f t="shared" si="216"/>
        <v>0</v>
      </c>
      <c r="O313" s="448">
        <f t="shared" si="216"/>
        <v>0</v>
      </c>
      <c r="P313" s="175">
        <f t="shared" si="216"/>
        <v>1200000</v>
      </c>
      <c r="Q313" s="176">
        <f t="shared" si="216"/>
        <v>2644300</v>
      </c>
      <c r="R313" s="176">
        <f t="shared" si="216"/>
        <v>0</v>
      </c>
      <c r="S313" s="176">
        <f t="shared" si="216"/>
        <v>0</v>
      </c>
      <c r="T313" s="175">
        <f t="shared" si="216"/>
        <v>0</v>
      </c>
      <c r="U313" s="175">
        <f t="shared" si="216"/>
        <v>2644300</v>
      </c>
      <c r="V313" s="176">
        <f t="shared" si="216"/>
        <v>2637300</v>
      </c>
      <c r="W313" s="176">
        <f t="shared" si="216"/>
        <v>0</v>
      </c>
      <c r="X313" s="176">
        <f t="shared" si="216"/>
        <v>2637300</v>
      </c>
    </row>
    <row r="314" spans="1:24" ht="28.5" customHeight="1" x14ac:dyDescent="0.2">
      <c r="A314" s="65"/>
      <c r="B314" s="177" t="s">
        <v>52</v>
      </c>
      <c r="C314" s="91" t="s">
        <v>241</v>
      </c>
      <c r="D314" s="59" t="s">
        <v>131</v>
      </c>
      <c r="E314" s="59" t="s">
        <v>131</v>
      </c>
      <c r="F314" s="59" t="s">
        <v>131</v>
      </c>
      <c r="G314" s="59" t="s">
        <v>191</v>
      </c>
      <c r="H314" s="60" t="s">
        <v>131</v>
      </c>
      <c r="I314" s="262" t="s">
        <v>53</v>
      </c>
      <c r="J314" s="181">
        <f>J315</f>
        <v>1200000</v>
      </c>
      <c r="K314" s="181">
        <f t="shared" ref="K314:X314" si="217">K315</f>
        <v>0</v>
      </c>
      <c r="L314" s="182">
        <f t="shared" si="217"/>
        <v>0</v>
      </c>
      <c r="M314" s="182">
        <f t="shared" si="217"/>
        <v>0</v>
      </c>
      <c r="N314" s="181">
        <f t="shared" si="217"/>
        <v>0</v>
      </c>
      <c r="O314" s="180">
        <f>O315</f>
        <v>0</v>
      </c>
      <c r="P314" s="181">
        <f>P315</f>
        <v>1200000</v>
      </c>
      <c r="Q314" s="182">
        <f t="shared" si="217"/>
        <v>2644300</v>
      </c>
      <c r="R314" s="182">
        <f t="shared" si="217"/>
        <v>0</v>
      </c>
      <c r="S314" s="182">
        <f t="shared" si="217"/>
        <v>0</v>
      </c>
      <c r="T314" s="181">
        <f t="shared" si="217"/>
        <v>0</v>
      </c>
      <c r="U314" s="181">
        <f t="shared" si="217"/>
        <v>2644300</v>
      </c>
      <c r="V314" s="182">
        <f t="shared" si="217"/>
        <v>2637300</v>
      </c>
      <c r="W314" s="182">
        <f t="shared" si="217"/>
        <v>0</v>
      </c>
      <c r="X314" s="182">
        <f t="shared" si="217"/>
        <v>2637300</v>
      </c>
    </row>
    <row r="315" spans="1:24" ht="36.75" customHeight="1" x14ac:dyDescent="0.2">
      <c r="A315" s="65"/>
      <c r="B315" s="177" t="s">
        <v>54</v>
      </c>
      <c r="C315" s="91" t="s">
        <v>241</v>
      </c>
      <c r="D315" s="59" t="s">
        <v>131</v>
      </c>
      <c r="E315" s="59" t="s">
        <v>131</v>
      </c>
      <c r="F315" s="59" t="s">
        <v>131</v>
      </c>
      <c r="G315" s="59" t="s">
        <v>191</v>
      </c>
      <c r="H315" s="60" t="s">
        <v>131</v>
      </c>
      <c r="I315" s="262" t="s">
        <v>55</v>
      </c>
      <c r="J315" s="175">
        <f>1200000-100000+100000</f>
        <v>1200000</v>
      </c>
      <c r="K315" s="176"/>
      <c r="L315" s="176"/>
      <c r="M315" s="176"/>
      <c r="N315" s="175"/>
      <c r="O315" s="448">
        <v>0</v>
      </c>
      <c r="P315" s="175">
        <f>1200000-100000+100000</f>
        <v>1200000</v>
      </c>
      <c r="Q315" s="176">
        <v>2644300</v>
      </c>
      <c r="R315" s="176"/>
      <c r="S315" s="176"/>
      <c r="T315" s="175">
        <v>0</v>
      </c>
      <c r="U315" s="175">
        <v>2644300</v>
      </c>
      <c r="V315" s="176">
        <v>2637300</v>
      </c>
      <c r="W315" s="176">
        <v>0</v>
      </c>
      <c r="X315" s="176">
        <v>2637300</v>
      </c>
    </row>
    <row r="316" spans="1:24" ht="9" customHeight="1" x14ac:dyDescent="0.2">
      <c r="A316" s="65"/>
      <c r="B316" s="237"/>
      <c r="C316" s="110"/>
      <c r="D316" s="81"/>
      <c r="E316" s="81"/>
      <c r="F316" s="81"/>
      <c r="G316" s="81"/>
      <c r="H316" s="83"/>
      <c r="I316" s="259"/>
      <c r="J316" s="224"/>
      <c r="K316" s="225"/>
      <c r="L316" s="225"/>
      <c r="M316" s="225"/>
      <c r="N316" s="224"/>
      <c r="O316" s="452"/>
      <c r="P316" s="224"/>
      <c r="Q316" s="225"/>
      <c r="R316" s="225"/>
      <c r="S316" s="225"/>
      <c r="T316" s="224"/>
      <c r="U316" s="224"/>
      <c r="V316" s="225"/>
      <c r="W316" s="225"/>
      <c r="X316" s="225"/>
    </row>
    <row r="317" spans="1:24" ht="55.5" customHeight="1" x14ac:dyDescent="0.2">
      <c r="A317" s="65"/>
      <c r="B317" s="164" t="s">
        <v>315</v>
      </c>
      <c r="C317" s="314" t="s">
        <v>314</v>
      </c>
      <c r="D317" s="315" t="s">
        <v>131</v>
      </c>
      <c r="E317" s="203" t="s">
        <v>131</v>
      </c>
      <c r="F317" s="203" t="s">
        <v>131</v>
      </c>
      <c r="G317" s="318" t="s">
        <v>132</v>
      </c>
      <c r="H317" s="204" t="s">
        <v>131</v>
      </c>
      <c r="I317" s="351"/>
      <c r="J317" s="321">
        <f t="shared" ref="J317:X319" si="218">J318</f>
        <v>0</v>
      </c>
      <c r="K317" s="405">
        <f t="shared" si="218"/>
        <v>0</v>
      </c>
      <c r="L317" s="321">
        <f t="shared" si="218"/>
        <v>0</v>
      </c>
      <c r="M317" s="321">
        <f t="shared" si="218"/>
        <v>0</v>
      </c>
      <c r="N317" s="321">
        <f t="shared" si="218"/>
        <v>0</v>
      </c>
      <c r="O317" s="459">
        <f t="shared" si="218"/>
        <v>0</v>
      </c>
      <c r="P317" s="321">
        <f t="shared" si="218"/>
        <v>0</v>
      </c>
      <c r="Q317" s="405">
        <f t="shared" si="218"/>
        <v>3616550</v>
      </c>
      <c r="R317" s="405">
        <f t="shared" si="218"/>
        <v>0</v>
      </c>
      <c r="S317" s="321">
        <f t="shared" si="218"/>
        <v>0</v>
      </c>
      <c r="T317" s="321">
        <f t="shared" si="218"/>
        <v>0</v>
      </c>
      <c r="U317" s="321">
        <f t="shared" si="218"/>
        <v>3616550</v>
      </c>
      <c r="V317" s="321">
        <f t="shared" si="218"/>
        <v>1676550</v>
      </c>
      <c r="W317" s="321">
        <f t="shared" si="218"/>
        <v>0</v>
      </c>
      <c r="X317" s="321">
        <f t="shared" si="218"/>
        <v>1676550</v>
      </c>
    </row>
    <row r="318" spans="1:24" ht="24" customHeight="1" x14ac:dyDescent="0.2">
      <c r="A318" s="65"/>
      <c r="B318" s="218" t="s">
        <v>317</v>
      </c>
      <c r="C318" s="93" t="s">
        <v>314</v>
      </c>
      <c r="D318" s="63" t="s">
        <v>131</v>
      </c>
      <c r="E318" s="59" t="s">
        <v>131</v>
      </c>
      <c r="F318" s="59" t="s">
        <v>131</v>
      </c>
      <c r="G318" s="64" t="s">
        <v>316</v>
      </c>
      <c r="H318" s="60" t="s">
        <v>131</v>
      </c>
      <c r="I318" s="320"/>
      <c r="J318" s="181">
        <f t="shared" si="218"/>
        <v>0</v>
      </c>
      <c r="K318" s="181">
        <f t="shared" si="218"/>
        <v>0</v>
      </c>
      <c r="L318" s="181">
        <f t="shared" si="218"/>
        <v>0</v>
      </c>
      <c r="M318" s="181">
        <f t="shared" si="218"/>
        <v>0</v>
      </c>
      <c r="N318" s="181">
        <f t="shared" si="218"/>
        <v>0</v>
      </c>
      <c r="O318" s="180">
        <f t="shared" si="218"/>
        <v>0</v>
      </c>
      <c r="P318" s="181">
        <f t="shared" si="218"/>
        <v>0</v>
      </c>
      <c r="Q318" s="182">
        <f t="shared" si="218"/>
        <v>3616550</v>
      </c>
      <c r="R318" s="182">
        <f t="shared" si="218"/>
        <v>0</v>
      </c>
      <c r="S318" s="181">
        <f t="shared" si="218"/>
        <v>0</v>
      </c>
      <c r="T318" s="181">
        <f t="shared" si="218"/>
        <v>0</v>
      </c>
      <c r="U318" s="181">
        <f t="shared" si="218"/>
        <v>3616550</v>
      </c>
      <c r="V318" s="181">
        <f t="shared" si="218"/>
        <v>1676550</v>
      </c>
      <c r="W318" s="181">
        <f t="shared" si="218"/>
        <v>0</v>
      </c>
      <c r="X318" s="181">
        <f t="shared" si="218"/>
        <v>1676550</v>
      </c>
    </row>
    <row r="319" spans="1:24" ht="36.75" customHeight="1" x14ac:dyDescent="0.2">
      <c r="A319" s="65"/>
      <c r="B319" s="177" t="s">
        <v>52</v>
      </c>
      <c r="C319" s="93" t="s">
        <v>314</v>
      </c>
      <c r="D319" s="63" t="s">
        <v>131</v>
      </c>
      <c r="E319" s="59" t="s">
        <v>131</v>
      </c>
      <c r="F319" s="59" t="s">
        <v>131</v>
      </c>
      <c r="G319" s="64" t="s">
        <v>316</v>
      </c>
      <c r="H319" s="60" t="s">
        <v>131</v>
      </c>
      <c r="I319" s="320" t="s">
        <v>53</v>
      </c>
      <c r="J319" s="181">
        <f t="shared" si="218"/>
        <v>0</v>
      </c>
      <c r="K319" s="181">
        <f t="shared" si="218"/>
        <v>0</v>
      </c>
      <c r="L319" s="181">
        <f t="shared" si="218"/>
        <v>0</v>
      </c>
      <c r="M319" s="181">
        <f t="shared" si="218"/>
        <v>0</v>
      </c>
      <c r="N319" s="181">
        <f t="shared" si="218"/>
        <v>0</v>
      </c>
      <c r="O319" s="180">
        <f t="shared" si="218"/>
        <v>0</v>
      </c>
      <c r="P319" s="181">
        <f t="shared" si="218"/>
        <v>0</v>
      </c>
      <c r="Q319" s="182">
        <f t="shared" si="218"/>
        <v>3616550</v>
      </c>
      <c r="R319" s="182">
        <f t="shared" si="218"/>
        <v>0</v>
      </c>
      <c r="S319" s="181">
        <f t="shared" si="218"/>
        <v>0</v>
      </c>
      <c r="T319" s="181">
        <f t="shared" si="218"/>
        <v>0</v>
      </c>
      <c r="U319" s="181">
        <f t="shared" si="218"/>
        <v>3616550</v>
      </c>
      <c r="V319" s="181">
        <f t="shared" si="218"/>
        <v>1676550</v>
      </c>
      <c r="W319" s="181">
        <f t="shared" si="218"/>
        <v>0</v>
      </c>
      <c r="X319" s="181">
        <f t="shared" si="218"/>
        <v>1676550</v>
      </c>
    </row>
    <row r="320" spans="1:24" ht="36.75" customHeight="1" x14ac:dyDescent="0.2">
      <c r="A320" s="65"/>
      <c r="B320" s="177" t="s">
        <v>54</v>
      </c>
      <c r="C320" s="93" t="s">
        <v>314</v>
      </c>
      <c r="D320" s="63" t="s">
        <v>131</v>
      </c>
      <c r="E320" s="59" t="s">
        <v>131</v>
      </c>
      <c r="F320" s="59" t="s">
        <v>131</v>
      </c>
      <c r="G320" s="64" t="s">
        <v>316</v>
      </c>
      <c r="H320" s="60" t="s">
        <v>131</v>
      </c>
      <c r="I320" s="320" t="s">
        <v>55</v>
      </c>
      <c r="J320" s="181">
        <v>0</v>
      </c>
      <c r="K320" s="181"/>
      <c r="L320" s="181"/>
      <c r="M320" s="181"/>
      <c r="N320" s="181"/>
      <c r="O320" s="180">
        <v>0</v>
      </c>
      <c r="P320" s="181">
        <v>0</v>
      </c>
      <c r="Q320" s="182">
        <v>3616550</v>
      </c>
      <c r="R320" s="182"/>
      <c r="S320" s="181"/>
      <c r="T320" s="181">
        <v>0</v>
      </c>
      <c r="U320" s="181">
        <v>3616550</v>
      </c>
      <c r="V320" s="181">
        <v>1676550</v>
      </c>
      <c r="W320" s="181">
        <v>0</v>
      </c>
      <c r="X320" s="181">
        <v>1676550</v>
      </c>
    </row>
    <row r="321" spans="1:24" ht="6" customHeight="1" x14ac:dyDescent="0.2">
      <c r="A321" s="65"/>
      <c r="B321" s="237"/>
      <c r="C321" s="94"/>
      <c r="D321" s="95"/>
      <c r="E321" s="81"/>
      <c r="F321" s="81"/>
      <c r="G321" s="82"/>
      <c r="H321" s="83"/>
      <c r="I321" s="251"/>
      <c r="J321" s="278"/>
      <c r="K321" s="278"/>
      <c r="L321" s="279"/>
      <c r="M321" s="279"/>
      <c r="N321" s="278"/>
      <c r="O321" s="277"/>
      <c r="P321" s="278"/>
      <c r="Q321" s="279"/>
      <c r="R321" s="279"/>
      <c r="S321" s="279"/>
      <c r="T321" s="278"/>
      <c r="U321" s="278"/>
      <c r="V321" s="279"/>
      <c r="W321" s="279"/>
      <c r="X321" s="279"/>
    </row>
    <row r="322" spans="1:24" ht="45.75" customHeight="1" x14ac:dyDescent="0.2">
      <c r="A322" s="65"/>
      <c r="B322" s="164" t="s">
        <v>326</v>
      </c>
      <c r="C322" s="314" t="s">
        <v>324</v>
      </c>
      <c r="D322" s="315" t="s">
        <v>131</v>
      </c>
      <c r="E322" s="203" t="s">
        <v>131</v>
      </c>
      <c r="F322" s="203" t="s">
        <v>131</v>
      </c>
      <c r="G322" s="318" t="s">
        <v>132</v>
      </c>
      <c r="H322" s="204" t="s">
        <v>131</v>
      </c>
      <c r="I322" s="351"/>
      <c r="J322" s="321">
        <f>J323</f>
        <v>0</v>
      </c>
      <c r="K322" s="321">
        <f t="shared" ref="K322:Q322" si="219">K323</f>
        <v>0</v>
      </c>
      <c r="L322" s="321">
        <f t="shared" si="219"/>
        <v>0</v>
      </c>
      <c r="M322" s="321">
        <f t="shared" si="219"/>
        <v>0</v>
      </c>
      <c r="N322" s="321">
        <f t="shared" si="219"/>
        <v>0</v>
      </c>
      <c r="O322" s="459">
        <f>O323</f>
        <v>0</v>
      </c>
      <c r="P322" s="321">
        <f>P323</f>
        <v>0</v>
      </c>
      <c r="Q322" s="405">
        <f t="shared" si="219"/>
        <v>220000</v>
      </c>
      <c r="R322" s="405">
        <f t="shared" ref="R322" si="220">R323</f>
        <v>0</v>
      </c>
      <c r="S322" s="321">
        <f t="shared" ref="S322:U322" si="221">S323</f>
        <v>0</v>
      </c>
      <c r="T322" s="321">
        <f t="shared" si="221"/>
        <v>0</v>
      </c>
      <c r="U322" s="321">
        <f t="shared" si="221"/>
        <v>220000</v>
      </c>
      <c r="V322" s="321">
        <f t="shared" ref="V322:X322" si="222">V323</f>
        <v>400000</v>
      </c>
      <c r="W322" s="321">
        <f t="shared" si="222"/>
        <v>0</v>
      </c>
      <c r="X322" s="321">
        <f t="shared" si="222"/>
        <v>400000</v>
      </c>
    </row>
    <row r="323" spans="1:24" ht="27" customHeight="1" x14ac:dyDescent="0.2">
      <c r="A323" s="65"/>
      <c r="B323" s="218" t="s">
        <v>10</v>
      </c>
      <c r="C323" s="93" t="s">
        <v>324</v>
      </c>
      <c r="D323" s="63" t="s">
        <v>131</v>
      </c>
      <c r="E323" s="59" t="s">
        <v>131</v>
      </c>
      <c r="F323" s="59" t="s">
        <v>131</v>
      </c>
      <c r="G323" s="64" t="s">
        <v>12</v>
      </c>
      <c r="H323" s="60" t="s">
        <v>131</v>
      </c>
      <c r="I323" s="320"/>
      <c r="J323" s="181">
        <f t="shared" ref="J323:X324" si="223">J324</f>
        <v>0</v>
      </c>
      <c r="K323" s="181">
        <f t="shared" si="223"/>
        <v>0</v>
      </c>
      <c r="L323" s="181">
        <f t="shared" si="223"/>
        <v>0</v>
      </c>
      <c r="M323" s="181">
        <f t="shared" si="223"/>
        <v>0</v>
      </c>
      <c r="N323" s="181">
        <f t="shared" si="223"/>
        <v>0</v>
      </c>
      <c r="O323" s="180">
        <f t="shared" si="223"/>
        <v>0</v>
      </c>
      <c r="P323" s="181">
        <f t="shared" si="223"/>
        <v>0</v>
      </c>
      <c r="Q323" s="182">
        <f t="shared" si="223"/>
        <v>220000</v>
      </c>
      <c r="R323" s="182">
        <f t="shared" si="223"/>
        <v>0</v>
      </c>
      <c r="S323" s="181">
        <f t="shared" si="223"/>
        <v>0</v>
      </c>
      <c r="T323" s="181">
        <f t="shared" si="223"/>
        <v>0</v>
      </c>
      <c r="U323" s="181">
        <f t="shared" si="223"/>
        <v>220000</v>
      </c>
      <c r="V323" s="181">
        <f t="shared" si="223"/>
        <v>400000</v>
      </c>
      <c r="W323" s="181">
        <f t="shared" si="223"/>
        <v>0</v>
      </c>
      <c r="X323" s="181">
        <f t="shared" si="223"/>
        <v>400000</v>
      </c>
    </row>
    <row r="324" spans="1:24" ht="36.75" customHeight="1" x14ac:dyDescent="0.2">
      <c r="A324" s="65"/>
      <c r="B324" s="177" t="s">
        <v>52</v>
      </c>
      <c r="C324" s="93" t="s">
        <v>324</v>
      </c>
      <c r="D324" s="63" t="s">
        <v>131</v>
      </c>
      <c r="E324" s="59" t="s">
        <v>131</v>
      </c>
      <c r="F324" s="59" t="s">
        <v>131</v>
      </c>
      <c r="G324" s="64" t="s">
        <v>12</v>
      </c>
      <c r="H324" s="60" t="s">
        <v>131</v>
      </c>
      <c r="I324" s="320" t="s">
        <v>53</v>
      </c>
      <c r="J324" s="181">
        <f t="shared" si="223"/>
        <v>0</v>
      </c>
      <c r="K324" s="181">
        <f>K325</f>
        <v>0</v>
      </c>
      <c r="L324" s="181">
        <f t="shared" si="223"/>
        <v>0</v>
      </c>
      <c r="M324" s="181">
        <f t="shared" si="223"/>
        <v>0</v>
      </c>
      <c r="N324" s="181">
        <f t="shared" si="223"/>
        <v>0</v>
      </c>
      <c r="O324" s="180">
        <f t="shared" si="223"/>
        <v>0</v>
      </c>
      <c r="P324" s="181">
        <f t="shared" si="223"/>
        <v>0</v>
      </c>
      <c r="Q324" s="182">
        <f t="shared" si="223"/>
        <v>220000</v>
      </c>
      <c r="R324" s="182">
        <f t="shared" si="223"/>
        <v>0</v>
      </c>
      <c r="S324" s="181">
        <f t="shared" si="223"/>
        <v>0</v>
      </c>
      <c r="T324" s="181">
        <f t="shared" si="223"/>
        <v>0</v>
      </c>
      <c r="U324" s="181">
        <f t="shared" si="223"/>
        <v>220000</v>
      </c>
      <c r="V324" s="181">
        <f t="shared" si="223"/>
        <v>400000</v>
      </c>
      <c r="W324" s="181">
        <f t="shared" si="223"/>
        <v>0</v>
      </c>
      <c r="X324" s="181">
        <f t="shared" si="223"/>
        <v>400000</v>
      </c>
    </row>
    <row r="325" spans="1:24" ht="36.75" customHeight="1" x14ac:dyDescent="0.2">
      <c r="A325" s="65"/>
      <c r="B325" s="177" t="s">
        <v>54</v>
      </c>
      <c r="C325" s="93" t="s">
        <v>324</v>
      </c>
      <c r="D325" s="63" t="s">
        <v>131</v>
      </c>
      <c r="E325" s="59" t="s">
        <v>131</v>
      </c>
      <c r="F325" s="59" t="s">
        <v>131</v>
      </c>
      <c r="G325" s="64" t="s">
        <v>12</v>
      </c>
      <c r="H325" s="60" t="s">
        <v>131</v>
      </c>
      <c r="I325" s="320" t="s">
        <v>55</v>
      </c>
      <c r="J325" s="188">
        <v>0</v>
      </c>
      <c r="K325" s="188"/>
      <c r="L325" s="188"/>
      <c r="M325" s="188"/>
      <c r="N325" s="188"/>
      <c r="O325" s="187">
        <v>0</v>
      </c>
      <c r="P325" s="188">
        <v>0</v>
      </c>
      <c r="Q325" s="189">
        <v>220000</v>
      </c>
      <c r="R325" s="189"/>
      <c r="S325" s="188"/>
      <c r="T325" s="188">
        <v>0</v>
      </c>
      <c r="U325" s="188">
        <v>220000</v>
      </c>
      <c r="V325" s="188">
        <v>400000</v>
      </c>
      <c r="W325" s="188">
        <v>0</v>
      </c>
      <c r="X325" s="188">
        <v>400000</v>
      </c>
    </row>
    <row r="326" spans="1:24" ht="9" customHeight="1" x14ac:dyDescent="0.2">
      <c r="A326" s="65"/>
      <c r="B326" s="237"/>
      <c r="C326" s="94"/>
      <c r="D326" s="95"/>
      <c r="E326" s="81"/>
      <c r="F326" s="81"/>
      <c r="G326" s="82"/>
      <c r="H326" s="83"/>
      <c r="I326" s="251"/>
      <c r="J326" s="278"/>
      <c r="K326" s="278"/>
      <c r="L326" s="279"/>
      <c r="M326" s="279"/>
      <c r="N326" s="278"/>
      <c r="O326" s="277"/>
      <c r="P326" s="278"/>
      <c r="Q326" s="279"/>
      <c r="R326" s="279"/>
      <c r="S326" s="279"/>
      <c r="T326" s="278"/>
      <c r="U326" s="278"/>
      <c r="V326" s="279"/>
      <c r="W326" s="279"/>
      <c r="X326" s="279"/>
    </row>
    <row r="327" spans="1:24" ht="61.5" customHeight="1" x14ac:dyDescent="0.2">
      <c r="A327" s="65"/>
      <c r="B327" s="164" t="s">
        <v>341</v>
      </c>
      <c r="C327" s="341" t="s">
        <v>327</v>
      </c>
      <c r="D327" s="380" t="s">
        <v>131</v>
      </c>
      <c r="E327" s="203" t="s">
        <v>131</v>
      </c>
      <c r="F327" s="203" t="s">
        <v>131</v>
      </c>
      <c r="G327" s="380" t="s">
        <v>132</v>
      </c>
      <c r="H327" s="204" t="s">
        <v>131</v>
      </c>
      <c r="I327" s="245"/>
      <c r="J327" s="365">
        <f>J328</f>
        <v>0</v>
      </c>
      <c r="K327" s="365">
        <f t="shared" ref="K327:X327" si="224">K328</f>
        <v>54000</v>
      </c>
      <c r="L327" s="365">
        <f t="shared" si="224"/>
        <v>39770</v>
      </c>
      <c r="M327" s="365">
        <f t="shared" si="224"/>
        <v>0</v>
      </c>
      <c r="N327" s="365">
        <f t="shared" si="224"/>
        <v>54000</v>
      </c>
      <c r="O327" s="460">
        <f>O328</f>
        <v>0</v>
      </c>
      <c r="P327" s="365">
        <f>P328</f>
        <v>0</v>
      </c>
      <c r="Q327" s="432">
        <f t="shared" si="224"/>
        <v>54000</v>
      </c>
      <c r="R327" s="432">
        <f t="shared" si="224"/>
        <v>0</v>
      </c>
      <c r="S327" s="365">
        <f t="shared" si="224"/>
        <v>54000</v>
      </c>
      <c r="T327" s="365">
        <f t="shared" si="224"/>
        <v>0</v>
      </c>
      <c r="U327" s="365">
        <f t="shared" si="224"/>
        <v>54000</v>
      </c>
      <c r="V327" s="365">
        <f t="shared" si="224"/>
        <v>39770</v>
      </c>
      <c r="W327" s="365">
        <f t="shared" si="224"/>
        <v>0</v>
      </c>
      <c r="X327" s="365">
        <f t="shared" si="224"/>
        <v>39770</v>
      </c>
    </row>
    <row r="328" spans="1:24" ht="29.25" customHeight="1" x14ac:dyDescent="0.2">
      <c r="A328" s="65"/>
      <c r="B328" s="218" t="s">
        <v>29</v>
      </c>
      <c r="C328" s="91" t="s">
        <v>327</v>
      </c>
      <c r="D328" s="59" t="s">
        <v>131</v>
      </c>
      <c r="E328" s="59" t="s">
        <v>131</v>
      </c>
      <c r="F328" s="59" t="s">
        <v>131</v>
      </c>
      <c r="G328" s="59" t="s">
        <v>27</v>
      </c>
      <c r="H328" s="60" t="s">
        <v>131</v>
      </c>
      <c r="I328" s="262"/>
      <c r="J328" s="209">
        <f t="shared" ref="J328:X329" si="225">J329</f>
        <v>0</v>
      </c>
      <c r="K328" s="209">
        <f t="shared" si="225"/>
        <v>54000</v>
      </c>
      <c r="L328" s="209">
        <f t="shared" si="225"/>
        <v>39770</v>
      </c>
      <c r="M328" s="209">
        <f t="shared" si="225"/>
        <v>0</v>
      </c>
      <c r="N328" s="209">
        <f t="shared" si="225"/>
        <v>54000</v>
      </c>
      <c r="O328" s="454">
        <f t="shared" si="225"/>
        <v>0</v>
      </c>
      <c r="P328" s="209">
        <f t="shared" si="225"/>
        <v>0</v>
      </c>
      <c r="Q328" s="210">
        <f t="shared" si="225"/>
        <v>54000</v>
      </c>
      <c r="R328" s="210">
        <f t="shared" si="225"/>
        <v>0</v>
      </c>
      <c r="S328" s="209">
        <f t="shared" si="225"/>
        <v>54000</v>
      </c>
      <c r="T328" s="209">
        <f t="shared" si="225"/>
        <v>0</v>
      </c>
      <c r="U328" s="209">
        <f t="shared" si="225"/>
        <v>54000</v>
      </c>
      <c r="V328" s="209">
        <f t="shared" si="225"/>
        <v>39770</v>
      </c>
      <c r="W328" s="209">
        <f t="shared" si="225"/>
        <v>0</v>
      </c>
      <c r="X328" s="209">
        <f t="shared" si="225"/>
        <v>39770</v>
      </c>
    </row>
    <row r="329" spans="1:24" ht="36.75" customHeight="1" x14ac:dyDescent="0.2">
      <c r="A329" s="65"/>
      <c r="B329" s="177" t="s">
        <v>52</v>
      </c>
      <c r="C329" s="91" t="s">
        <v>327</v>
      </c>
      <c r="D329" s="59" t="s">
        <v>131</v>
      </c>
      <c r="E329" s="59" t="s">
        <v>131</v>
      </c>
      <c r="F329" s="59" t="s">
        <v>131</v>
      </c>
      <c r="G329" s="59" t="s">
        <v>27</v>
      </c>
      <c r="H329" s="60" t="s">
        <v>131</v>
      </c>
      <c r="I329" s="262" t="s">
        <v>53</v>
      </c>
      <c r="J329" s="209">
        <f t="shared" si="225"/>
        <v>0</v>
      </c>
      <c r="K329" s="209">
        <f t="shared" si="225"/>
        <v>54000</v>
      </c>
      <c r="L329" s="209">
        <f t="shared" si="225"/>
        <v>39770</v>
      </c>
      <c r="M329" s="209">
        <f t="shared" si="225"/>
        <v>0</v>
      </c>
      <c r="N329" s="209">
        <f t="shared" si="225"/>
        <v>54000</v>
      </c>
      <c r="O329" s="454">
        <f t="shared" si="225"/>
        <v>0</v>
      </c>
      <c r="P329" s="209">
        <f t="shared" si="225"/>
        <v>0</v>
      </c>
      <c r="Q329" s="210">
        <f t="shared" si="225"/>
        <v>54000</v>
      </c>
      <c r="R329" s="210">
        <f t="shared" si="225"/>
        <v>0</v>
      </c>
      <c r="S329" s="209">
        <f t="shared" si="225"/>
        <v>54000</v>
      </c>
      <c r="T329" s="209">
        <f t="shared" si="225"/>
        <v>0</v>
      </c>
      <c r="U329" s="209">
        <f t="shared" si="225"/>
        <v>54000</v>
      </c>
      <c r="V329" s="209">
        <f t="shared" si="225"/>
        <v>39770</v>
      </c>
      <c r="W329" s="209">
        <f t="shared" si="225"/>
        <v>0</v>
      </c>
      <c r="X329" s="209">
        <f t="shared" si="225"/>
        <v>39770</v>
      </c>
    </row>
    <row r="330" spans="1:24" ht="36.75" customHeight="1" x14ac:dyDescent="0.2">
      <c r="A330" s="65"/>
      <c r="B330" s="177" t="s">
        <v>54</v>
      </c>
      <c r="C330" s="91" t="s">
        <v>327</v>
      </c>
      <c r="D330" s="59" t="s">
        <v>131</v>
      </c>
      <c r="E330" s="59" t="s">
        <v>131</v>
      </c>
      <c r="F330" s="59" t="s">
        <v>131</v>
      </c>
      <c r="G330" s="59" t="s">
        <v>27</v>
      </c>
      <c r="H330" s="60" t="s">
        <v>131</v>
      </c>
      <c r="I330" s="262" t="s">
        <v>55</v>
      </c>
      <c r="J330" s="209">
        <v>0</v>
      </c>
      <c r="K330" s="209">
        <v>54000</v>
      </c>
      <c r="L330" s="209">
        <v>39770</v>
      </c>
      <c r="M330" s="209">
        <v>0</v>
      </c>
      <c r="N330" s="209">
        <v>54000</v>
      </c>
      <c r="O330" s="454">
        <v>0</v>
      </c>
      <c r="P330" s="209">
        <v>0</v>
      </c>
      <c r="Q330" s="210">
        <v>54000</v>
      </c>
      <c r="R330" s="210">
        <v>0</v>
      </c>
      <c r="S330" s="209">
        <v>54000</v>
      </c>
      <c r="T330" s="209">
        <v>0</v>
      </c>
      <c r="U330" s="209">
        <v>54000</v>
      </c>
      <c r="V330" s="209">
        <v>39770</v>
      </c>
      <c r="W330" s="209">
        <v>0</v>
      </c>
      <c r="X330" s="209">
        <v>39770</v>
      </c>
    </row>
    <row r="331" spans="1:24" ht="5.25" customHeight="1" x14ac:dyDescent="0.2">
      <c r="A331" s="65"/>
      <c r="B331" s="237"/>
      <c r="C331" s="94"/>
      <c r="D331" s="95"/>
      <c r="E331" s="81"/>
      <c r="F331" s="81"/>
      <c r="G331" s="82"/>
      <c r="H331" s="83"/>
      <c r="I331" s="251"/>
      <c r="J331" s="224"/>
      <c r="K331" s="224"/>
      <c r="L331" s="225"/>
      <c r="M331" s="225"/>
      <c r="N331" s="224"/>
      <c r="O331" s="452"/>
      <c r="P331" s="224"/>
      <c r="Q331" s="225"/>
      <c r="R331" s="225"/>
      <c r="S331" s="225"/>
      <c r="T331" s="224"/>
      <c r="U331" s="224"/>
      <c r="V331" s="225"/>
      <c r="W331" s="225"/>
      <c r="X331" s="225"/>
    </row>
    <row r="332" spans="1:24" ht="15" customHeight="1" x14ac:dyDescent="0.2">
      <c r="A332" s="65"/>
      <c r="B332" s="177"/>
      <c r="C332" s="293"/>
      <c r="D332" s="288"/>
      <c r="E332" s="88"/>
      <c r="F332" s="88"/>
      <c r="G332" s="289"/>
      <c r="H332" s="88"/>
      <c r="I332" s="231"/>
      <c r="J332" s="263"/>
      <c r="K332" s="263"/>
      <c r="L332" s="263"/>
      <c r="M332" s="263"/>
      <c r="N332" s="263"/>
      <c r="O332" s="457"/>
      <c r="P332" s="263"/>
      <c r="Q332" s="264"/>
      <c r="R332" s="264"/>
      <c r="S332" s="263"/>
      <c r="T332" s="263"/>
      <c r="U332" s="263"/>
      <c r="V332" s="263"/>
      <c r="W332" s="263"/>
      <c r="X332" s="263"/>
    </row>
    <row r="333" spans="1:24" ht="36" x14ac:dyDescent="0.2">
      <c r="B333" s="156" t="s">
        <v>32</v>
      </c>
      <c r="C333" s="157"/>
      <c r="D333" s="158"/>
      <c r="E333" s="158"/>
      <c r="F333" s="158"/>
      <c r="G333" s="159"/>
      <c r="H333" s="159"/>
      <c r="I333" s="161"/>
      <c r="J333" s="163">
        <f>J334+J340+J355+J372+J406+J411+J446+J456+J438</f>
        <v>203626455.27000001</v>
      </c>
      <c r="K333" s="163">
        <f t="shared" ref="K333:Q333" si="226">K334+K340+K355+K372+K406+K411+K446+K456+K438</f>
        <v>201475571.96000001</v>
      </c>
      <c r="L333" s="163">
        <f t="shared" si="226"/>
        <v>201953819.71000001</v>
      </c>
      <c r="M333" s="163">
        <f t="shared" si="226"/>
        <v>162667583.46000001</v>
      </c>
      <c r="N333" s="163">
        <f t="shared" si="226"/>
        <v>163260926.71000001</v>
      </c>
      <c r="O333" s="162">
        <f>O334+O340+O355+O372+O406+O411+O446+O456+O438</f>
        <v>0</v>
      </c>
      <c r="P333" s="163">
        <f>P334+P340+P355+P372+P406+P411+P446+P456+P438</f>
        <v>203626455.27000001</v>
      </c>
      <c r="Q333" s="169">
        <f t="shared" si="226"/>
        <v>214676214.01000002</v>
      </c>
      <c r="R333" s="169">
        <f t="shared" ref="R333" si="227">R334+R340+R355+R372+R406+R411+R446+R456+R438</f>
        <v>204056248.45000002</v>
      </c>
      <c r="S333" s="163">
        <f t="shared" ref="S333:U333" si="228">S334+S340+S355+S372+S406+S411+S446+S456+S438</f>
        <v>204574591.70000002</v>
      </c>
      <c r="T333" s="163">
        <f t="shared" si="228"/>
        <v>0</v>
      </c>
      <c r="U333" s="163">
        <f t="shared" si="228"/>
        <v>214676214.01000002</v>
      </c>
      <c r="V333" s="163">
        <f t="shared" ref="V333:X333" si="229">V334+V340+V355+V372+V406+V411+V446+V456+V438</f>
        <v>215023215.87</v>
      </c>
      <c r="W333" s="163">
        <f t="shared" si="229"/>
        <v>0</v>
      </c>
      <c r="X333" s="163">
        <f t="shared" si="229"/>
        <v>215023215.87</v>
      </c>
    </row>
    <row r="334" spans="1:24" ht="48" customHeight="1" x14ac:dyDescent="0.2">
      <c r="B334" s="164" t="s">
        <v>28</v>
      </c>
      <c r="C334" s="165" t="s">
        <v>2</v>
      </c>
      <c r="D334" s="166" t="s">
        <v>131</v>
      </c>
      <c r="E334" s="191" t="s">
        <v>131</v>
      </c>
      <c r="F334" s="191" t="s">
        <v>131</v>
      </c>
      <c r="G334" s="166" t="s">
        <v>132</v>
      </c>
      <c r="H334" s="194" t="s">
        <v>131</v>
      </c>
      <c r="I334" s="184"/>
      <c r="J334" s="163">
        <f t="shared" ref="J334:X334" si="230">J335</f>
        <v>4971233.99</v>
      </c>
      <c r="K334" s="163">
        <f t="shared" si="230"/>
        <v>4971233.99</v>
      </c>
      <c r="L334" s="163">
        <f t="shared" si="230"/>
        <v>4971233.99</v>
      </c>
      <c r="M334" s="163">
        <f t="shared" si="230"/>
        <v>4971233.99</v>
      </c>
      <c r="N334" s="163">
        <f t="shared" si="230"/>
        <v>4971233.99</v>
      </c>
      <c r="O334" s="162">
        <f t="shared" si="230"/>
        <v>0</v>
      </c>
      <c r="P334" s="163">
        <f t="shared" si="230"/>
        <v>4971233.99</v>
      </c>
      <c r="Q334" s="169">
        <f t="shared" si="230"/>
        <v>4921233.99</v>
      </c>
      <c r="R334" s="169">
        <f t="shared" si="230"/>
        <v>4971233.99</v>
      </c>
      <c r="S334" s="163">
        <f t="shared" si="230"/>
        <v>4971233.99</v>
      </c>
      <c r="T334" s="163">
        <f t="shared" si="230"/>
        <v>0</v>
      </c>
      <c r="U334" s="163">
        <f t="shared" si="230"/>
        <v>4921233.99</v>
      </c>
      <c r="V334" s="163">
        <f t="shared" si="230"/>
        <v>4983233.99</v>
      </c>
      <c r="W334" s="163">
        <f t="shared" si="230"/>
        <v>0</v>
      </c>
      <c r="X334" s="163">
        <f t="shared" si="230"/>
        <v>4983233.99</v>
      </c>
    </row>
    <row r="335" spans="1:24" ht="25.5" x14ac:dyDescent="0.2">
      <c r="B335" s="178" t="s">
        <v>29</v>
      </c>
      <c r="C335" s="103" t="s">
        <v>2</v>
      </c>
      <c r="D335" s="65" t="s">
        <v>131</v>
      </c>
      <c r="E335" s="65" t="s">
        <v>131</v>
      </c>
      <c r="F335" s="65" t="s">
        <v>131</v>
      </c>
      <c r="G335" s="65" t="s">
        <v>27</v>
      </c>
      <c r="H335" s="59" t="s">
        <v>131</v>
      </c>
      <c r="I335" s="179"/>
      <c r="J335" s="175">
        <f>J336</f>
        <v>4971233.99</v>
      </c>
      <c r="K335" s="175">
        <f t="shared" ref="K335:X336" si="231">K336</f>
        <v>4971233.99</v>
      </c>
      <c r="L335" s="175">
        <f t="shared" si="231"/>
        <v>4971233.99</v>
      </c>
      <c r="M335" s="175">
        <f t="shared" si="231"/>
        <v>4971233.99</v>
      </c>
      <c r="N335" s="175">
        <f t="shared" si="231"/>
        <v>4971233.99</v>
      </c>
      <c r="O335" s="448">
        <f>O336</f>
        <v>0</v>
      </c>
      <c r="P335" s="175">
        <f>P336</f>
        <v>4971233.99</v>
      </c>
      <c r="Q335" s="176">
        <f t="shared" si="231"/>
        <v>4921233.99</v>
      </c>
      <c r="R335" s="176">
        <f t="shared" si="231"/>
        <v>4971233.99</v>
      </c>
      <c r="S335" s="175">
        <f t="shared" si="231"/>
        <v>4971233.99</v>
      </c>
      <c r="T335" s="175">
        <f t="shared" si="231"/>
        <v>0</v>
      </c>
      <c r="U335" s="175">
        <f t="shared" si="231"/>
        <v>4921233.99</v>
      </c>
      <c r="V335" s="175">
        <f t="shared" si="231"/>
        <v>4983233.99</v>
      </c>
      <c r="W335" s="175">
        <f t="shared" si="231"/>
        <v>0</v>
      </c>
      <c r="X335" s="175">
        <f t="shared" si="231"/>
        <v>4983233.99</v>
      </c>
    </row>
    <row r="336" spans="1:24" ht="51" x14ac:dyDescent="0.2">
      <c r="B336" s="177" t="s">
        <v>67</v>
      </c>
      <c r="C336" s="103" t="s">
        <v>2</v>
      </c>
      <c r="D336" s="65" t="s">
        <v>131</v>
      </c>
      <c r="E336" s="65" t="s">
        <v>131</v>
      </c>
      <c r="F336" s="65" t="s">
        <v>131</v>
      </c>
      <c r="G336" s="65" t="s">
        <v>27</v>
      </c>
      <c r="H336" s="59" t="s">
        <v>131</v>
      </c>
      <c r="I336" s="179" t="s">
        <v>60</v>
      </c>
      <c r="J336" s="175">
        <f>J337</f>
        <v>4971233.99</v>
      </c>
      <c r="K336" s="175">
        <f t="shared" si="231"/>
        <v>4971233.99</v>
      </c>
      <c r="L336" s="175">
        <f t="shared" si="231"/>
        <v>4971233.99</v>
      </c>
      <c r="M336" s="175">
        <f t="shared" si="231"/>
        <v>4971233.99</v>
      </c>
      <c r="N336" s="175">
        <f t="shared" si="231"/>
        <v>4971233.99</v>
      </c>
      <c r="O336" s="448">
        <f>O337</f>
        <v>0</v>
      </c>
      <c r="P336" s="175">
        <f>P337</f>
        <v>4971233.99</v>
      </c>
      <c r="Q336" s="176">
        <f t="shared" si="231"/>
        <v>4921233.99</v>
      </c>
      <c r="R336" s="176">
        <f t="shared" si="231"/>
        <v>4971233.99</v>
      </c>
      <c r="S336" s="175">
        <f t="shared" si="231"/>
        <v>4971233.99</v>
      </c>
      <c r="T336" s="175">
        <f t="shared" si="231"/>
        <v>0</v>
      </c>
      <c r="U336" s="175">
        <f t="shared" si="231"/>
        <v>4921233.99</v>
      </c>
      <c r="V336" s="175">
        <f t="shared" si="231"/>
        <v>4983233.99</v>
      </c>
      <c r="W336" s="175">
        <f t="shared" si="231"/>
        <v>0</v>
      </c>
      <c r="X336" s="175">
        <f t="shared" si="231"/>
        <v>4983233.99</v>
      </c>
    </row>
    <row r="337" spans="2:25" ht="25.5" x14ac:dyDescent="0.2">
      <c r="B337" s="177" t="s">
        <v>61</v>
      </c>
      <c r="C337" s="103" t="s">
        <v>2</v>
      </c>
      <c r="D337" s="65" t="s">
        <v>131</v>
      </c>
      <c r="E337" s="65" t="s">
        <v>131</v>
      </c>
      <c r="F337" s="65" t="s">
        <v>131</v>
      </c>
      <c r="G337" s="65" t="s">
        <v>27</v>
      </c>
      <c r="H337" s="59" t="s">
        <v>131</v>
      </c>
      <c r="I337" s="179">
        <v>120</v>
      </c>
      <c r="J337" s="294">
        <f>4796233.99+175000</f>
        <v>4971233.99</v>
      </c>
      <c r="K337" s="294">
        <f t="shared" ref="K337:S337" si="232">4796233.99+175000</f>
        <v>4971233.99</v>
      </c>
      <c r="L337" s="294">
        <f t="shared" si="232"/>
        <v>4971233.99</v>
      </c>
      <c r="M337" s="294">
        <f t="shared" si="232"/>
        <v>4971233.99</v>
      </c>
      <c r="N337" s="294">
        <f t="shared" si="232"/>
        <v>4971233.99</v>
      </c>
      <c r="O337" s="461">
        <v>0</v>
      </c>
      <c r="P337" s="294">
        <f>4796233.99+175000</f>
        <v>4971233.99</v>
      </c>
      <c r="Q337" s="433">
        <f>4796233.99+125000</f>
        <v>4921233.99</v>
      </c>
      <c r="R337" s="433">
        <f t="shared" si="232"/>
        <v>4971233.99</v>
      </c>
      <c r="S337" s="294">
        <f t="shared" si="232"/>
        <v>4971233.99</v>
      </c>
      <c r="T337" s="294">
        <v>0</v>
      </c>
      <c r="U337" s="294">
        <f>4796233.99+125000</f>
        <v>4921233.99</v>
      </c>
      <c r="V337" s="294">
        <f>4796233.99+187000</f>
        <v>4983233.99</v>
      </c>
      <c r="W337" s="294">
        <v>0</v>
      </c>
      <c r="X337" s="294">
        <f t="shared" ref="X337" si="233">4796233.99+187000</f>
        <v>4983233.99</v>
      </c>
    </row>
    <row r="338" spans="2:25" x14ac:dyDescent="0.2">
      <c r="B338" s="237"/>
      <c r="C338" s="258"/>
      <c r="D338" s="123"/>
      <c r="E338" s="123"/>
      <c r="F338" s="123"/>
      <c r="G338" s="123"/>
      <c r="H338" s="81"/>
      <c r="I338" s="260"/>
      <c r="J338" s="224"/>
      <c r="K338" s="224"/>
      <c r="L338" s="224"/>
      <c r="M338" s="224"/>
      <c r="N338" s="224"/>
      <c r="O338" s="452"/>
      <c r="P338" s="224"/>
      <c r="Q338" s="225"/>
      <c r="R338" s="225"/>
      <c r="S338" s="224"/>
      <c r="T338" s="224"/>
      <c r="U338" s="224"/>
      <c r="V338" s="224"/>
      <c r="W338" s="224"/>
      <c r="X338" s="224"/>
    </row>
    <row r="339" spans="2:25" x14ac:dyDescent="0.2">
      <c r="B339" s="177"/>
      <c r="C339" s="103"/>
      <c r="D339" s="65"/>
      <c r="E339" s="65"/>
      <c r="F339" s="65"/>
      <c r="G339" s="65"/>
      <c r="H339" s="262"/>
      <c r="I339" s="65"/>
      <c r="J339" s="263"/>
      <c r="K339" s="263"/>
      <c r="L339" s="264"/>
      <c r="M339" s="264"/>
      <c r="N339" s="263"/>
      <c r="O339" s="457"/>
      <c r="P339" s="263"/>
      <c r="Q339" s="264"/>
      <c r="R339" s="264"/>
      <c r="S339" s="264"/>
      <c r="T339" s="263"/>
      <c r="U339" s="263"/>
      <c r="V339" s="264"/>
      <c r="W339" s="264"/>
      <c r="X339" s="264"/>
    </row>
    <row r="340" spans="2:25" ht="25.5" x14ac:dyDescent="0.2">
      <c r="B340" s="281" t="s">
        <v>344</v>
      </c>
      <c r="C340" s="165" t="s">
        <v>3</v>
      </c>
      <c r="D340" s="166" t="s">
        <v>131</v>
      </c>
      <c r="E340" s="191" t="s">
        <v>131</v>
      </c>
      <c r="F340" s="191" t="s">
        <v>131</v>
      </c>
      <c r="G340" s="166" t="s">
        <v>132</v>
      </c>
      <c r="H340" s="192" t="s">
        <v>131</v>
      </c>
      <c r="I340" s="125"/>
      <c r="J340" s="163">
        <f>J341++J346</f>
        <v>4760841.46</v>
      </c>
      <c r="K340" s="163">
        <f t="shared" ref="K340:R340" si="234">K341++K346</f>
        <v>4760841.46</v>
      </c>
      <c r="L340" s="169">
        <f t="shared" si="234"/>
        <v>4760841.46</v>
      </c>
      <c r="M340" s="169">
        <f t="shared" si="234"/>
        <v>6509797.4900000002</v>
      </c>
      <c r="N340" s="163">
        <f>N341++N346</f>
        <v>6509797.4900000002</v>
      </c>
      <c r="O340" s="162">
        <f>O341++O346</f>
        <v>0</v>
      </c>
      <c r="P340" s="163">
        <f>P341++P346</f>
        <v>4760841.46</v>
      </c>
      <c r="Q340" s="169">
        <f>Q341++Q346</f>
        <v>4760841.46</v>
      </c>
      <c r="R340" s="169">
        <f t="shared" si="234"/>
        <v>4760841.46</v>
      </c>
      <c r="S340" s="169">
        <f>S341++S346</f>
        <v>4760841.46</v>
      </c>
      <c r="T340" s="163">
        <f>T341++T346</f>
        <v>0</v>
      </c>
      <c r="U340" s="163">
        <f>U341++U346</f>
        <v>4760841.46</v>
      </c>
      <c r="V340" s="169">
        <f>V341++V346</f>
        <v>4760841.46</v>
      </c>
      <c r="W340" s="169">
        <f t="shared" ref="W340:X340" si="235">W341++W346</f>
        <v>0</v>
      </c>
      <c r="X340" s="169">
        <f t="shared" si="235"/>
        <v>4760841.46</v>
      </c>
    </row>
    <row r="341" spans="2:25" ht="25.5" x14ac:dyDescent="0.2">
      <c r="B341" s="171" t="s">
        <v>345</v>
      </c>
      <c r="C341" s="165" t="s">
        <v>3</v>
      </c>
      <c r="D341" s="166">
        <v>1</v>
      </c>
      <c r="E341" s="191" t="s">
        <v>131</v>
      </c>
      <c r="F341" s="191" t="s">
        <v>131</v>
      </c>
      <c r="G341" s="166" t="s">
        <v>132</v>
      </c>
      <c r="H341" s="192" t="s">
        <v>131</v>
      </c>
      <c r="I341" s="125"/>
      <c r="J341" s="163">
        <f t="shared" ref="J341:X343" si="236">J342</f>
        <v>3047277.96</v>
      </c>
      <c r="K341" s="163">
        <f t="shared" si="236"/>
        <v>3047277.96</v>
      </c>
      <c r="L341" s="169">
        <f t="shared" si="236"/>
        <v>3047277.96</v>
      </c>
      <c r="M341" s="169">
        <f t="shared" si="236"/>
        <v>4796233.99</v>
      </c>
      <c r="N341" s="163">
        <f t="shared" si="236"/>
        <v>4796233.99</v>
      </c>
      <c r="O341" s="162">
        <f t="shared" si="236"/>
        <v>0</v>
      </c>
      <c r="P341" s="163">
        <f t="shared" si="236"/>
        <v>3047277.96</v>
      </c>
      <c r="Q341" s="169">
        <f t="shared" si="236"/>
        <v>3047277.96</v>
      </c>
      <c r="R341" s="169">
        <f t="shared" si="236"/>
        <v>3047277.96</v>
      </c>
      <c r="S341" s="169">
        <f t="shared" si="236"/>
        <v>3047277.96</v>
      </c>
      <c r="T341" s="163">
        <f t="shared" si="236"/>
        <v>0</v>
      </c>
      <c r="U341" s="163">
        <f t="shared" si="236"/>
        <v>3047277.96</v>
      </c>
      <c r="V341" s="169">
        <f t="shared" si="236"/>
        <v>3047277.96</v>
      </c>
      <c r="W341" s="169">
        <f t="shared" si="236"/>
        <v>0</v>
      </c>
      <c r="X341" s="169">
        <f t="shared" si="236"/>
        <v>3047277.96</v>
      </c>
    </row>
    <row r="342" spans="2:25" ht="25.5" x14ac:dyDescent="0.2">
      <c r="B342" s="178" t="s">
        <v>29</v>
      </c>
      <c r="C342" s="103" t="s">
        <v>3</v>
      </c>
      <c r="D342" s="65">
        <v>1</v>
      </c>
      <c r="E342" s="65" t="s">
        <v>131</v>
      </c>
      <c r="F342" s="65" t="s">
        <v>131</v>
      </c>
      <c r="G342" s="65" t="s">
        <v>27</v>
      </c>
      <c r="H342" s="60" t="s">
        <v>131</v>
      </c>
      <c r="I342" s="65"/>
      <c r="J342" s="175">
        <f t="shared" si="236"/>
        <v>3047277.96</v>
      </c>
      <c r="K342" s="175">
        <f t="shared" si="236"/>
        <v>3047277.96</v>
      </c>
      <c r="L342" s="176">
        <f t="shared" si="236"/>
        <v>3047277.96</v>
      </c>
      <c r="M342" s="176">
        <f t="shared" si="236"/>
        <v>4796233.99</v>
      </c>
      <c r="N342" s="175">
        <f t="shared" si="236"/>
        <v>4796233.99</v>
      </c>
      <c r="O342" s="448">
        <f t="shared" si="236"/>
        <v>0</v>
      </c>
      <c r="P342" s="175">
        <f t="shared" si="236"/>
        <v>3047277.96</v>
      </c>
      <c r="Q342" s="176">
        <f t="shared" si="236"/>
        <v>3047277.96</v>
      </c>
      <c r="R342" s="176">
        <f t="shared" si="236"/>
        <v>3047277.96</v>
      </c>
      <c r="S342" s="176">
        <f t="shared" si="236"/>
        <v>3047277.96</v>
      </c>
      <c r="T342" s="175">
        <f t="shared" si="236"/>
        <v>0</v>
      </c>
      <c r="U342" s="175">
        <f t="shared" si="236"/>
        <v>3047277.96</v>
      </c>
      <c r="V342" s="176">
        <f t="shared" si="236"/>
        <v>3047277.96</v>
      </c>
      <c r="W342" s="176">
        <f t="shared" si="236"/>
        <v>0</v>
      </c>
      <c r="X342" s="176">
        <f t="shared" si="236"/>
        <v>3047277.96</v>
      </c>
    </row>
    <row r="343" spans="2:25" ht="51" x14ac:dyDescent="0.2">
      <c r="B343" s="177" t="s">
        <v>67</v>
      </c>
      <c r="C343" s="103" t="s">
        <v>3</v>
      </c>
      <c r="D343" s="65" t="s">
        <v>133</v>
      </c>
      <c r="E343" s="65" t="s">
        <v>131</v>
      </c>
      <c r="F343" s="65" t="s">
        <v>131</v>
      </c>
      <c r="G343" s="65" t="s">
        <v>27</v>
      </c>
      <c r="H343" s="60" t="s">
        <v>131</v>
      </c>
      <c r="I343" s="65">
        <v>100</v>
      </c>
      <c r="J343" s="181">
        <f t="shared" si="236"/>
        <v>3047277.96</v>
      </c>
      <c r="K343" s="181">
        <f t="shared" si="236"/>
        <v>3047277.96</v>
      </c>
      <c r="L343" s="181">
        <f t="shared" si="236"/>
        <v>3047277.96</v>
      </c>
      <c r="M343" s="181">
        <f t="shared" si="236"/>
        <v>4796233.99</v>
      </c>
      <c r="N343" s="181">
        <f t="shared" si="236"/>
        <v>4796233.99</v>
      </c>
      <c r="O343" s="180">
        <f t="shared" si="236"/>
        <v>0</v>
      </c>
      <c r="P343" s="181">
        <f t="shared" si="236"/>
        <v>3047277.96</v>
      </c>
      <c r="Q343" s="182">
        <f t="shared" si="236"/>
        <v>3047277.96</v>
      </c>
      <c r="R343" s="182">
        <f t="shared" si="236"/>
        <v>3047277.96</v>
      </c>
      <c r="S343" s="181">
        <f t="shared" si="236"/>
        <v>3047277.96</v>
      </c>
      <c r="T343" s="181">
        <f t="shared" si="236"/>
        <v>0</v>
      </c>
      <c r="U343" s="181">
        <f t="shared" si="236"/>
        <v>3047277.96</v>
      </c>
      <c r="V343" s="181">
        <f t="shared" si="236"/>
        <v>3047277.96</v>
      </c>
      <c r="W343" s="181">
        <f t="shared" si="236"/>
        <v>0</v>
      </c>
      <c r="X343" s="181">
        <f t="shared" si="236"/>
        <v>3047277.96</v>
      </c>
    </row>
    <row r="344" spans="2:25" ht="25.5" x14ac:dyDescent="0.2">
      <c r="B344" s="177" t="s">
        <v>61</v>
      </c>
      <c r="C344" s="103" t="s">
        <v>3</v>
      </c>
      <c r="D344" s="65" t="s">
        <v>133</v>
      </c>
      <c r="E344" s="65" t="s">
        <v>131</v>
      </c>
      <c r="F344" s="65" t="s">
        <v>131</v>
      </c>
      <c r="G344" s="65" t="s">
        <v>27</v>
      </c>
      <c r="H344" s="60" t="s">
        <v>131</v>
      </c>
      <c r="I344" s="65">
        <v>120</v>
      </c>
      <c r="J344" s="181">
        <v>3047277.96</v>
      </c>
      <c r="K344" s="181">
        <v>3047277.96</v>
      </c>
      <c r="L344" s="181">
        <v>3047277.96</v>
      </c>
      <c r="M344" s="294">
        <v>4796233.99</v>
      </c>
      <c r="N344" s="294">
        <v>4796233.99</v>
      </c>
      <c r="O344" s="180">
        <v>0</v>
      </c>
      <c r="P344" s="181">
        <v>3047277.96</v>
      </c>
      <c r="Q344" s="182">
        <v>3047277.96</v>
      </c>
      <c r="R344" s="182">
        <v>3047277.96</v>
      </c>
      <c r="S344" s="181">
        <v>3047277.96</v>
      </c>
      <c r="T344" s="181">
        <v>0</v>
      </c>
      <c r="U344" s="181">
        <v>3047277.96</v>
      </c>
      <c r="V344" s="294">
        <v>3047277.96</v>
      </c>
      <c r="W344" s="294">
        <v>0</v>
      </c>
      <c r="X344" s="294">
        <v>3047277.96</v>
      </c>
    </row>
    <row r="345" spans="2:25" x14ac:dyDescent="0.2">
      <c r="B345" s="177"/>
      <c r="C345" s="103"/>
      <c r="D345" s="65"/>
      <c r="E345" s="65"/>
      <c r="F345" s="65"/>
      <c r="G345" s="65"/>
      <c r="H345" s="60"/>
      <c r="I345" s="65"/>
      <c r="J345" s="175"/>
      <c r="K345" s="175"/>
      <c r="L345" s="176"/>
      <c r="M345" s="176"/>
      <c r="N345" s="175"/>
      <c r="O345" s="448"/>
      <c r="P345" s="175"/>
      <c r="Q345" s="176"/>
      <c r="R345" s="176"/>
      <c r="S345" s="176"/>
      <c r="T345" s="175"/>
      <c r="U345" s="175"/>
      <c r="V345" s="176"/>
      <c r="W345" s="176"/>
      <c r="X345" s="176"/>
    </row>
    <row r="346" spans="2:25" x14ac:dyDescent="0.2">
      <c r="B346" s="171" t="s">
        <v>346</v>
      </c>
      <c r="C346" s="165" t="s">
        <v>3</v>
      </c>
      <c r="D346" s="166" t="s">
        <v>129</v>
      </c>
      <c r="E346" s="191" t="s">
        <v>131</v>
      </c>
      <c r="F346" s="191" t="s">
        <v>131</v>
      </c>
      <c r="G346" s="166" t="s">
        <v>132</v>
      </c>
      <c r="H346" s="192" t="s">
        <v>131</v>
      </c>
      <c r="I346" s="125"/>
      <c r="J346" s="163">
        <f t="shared" ref="J346:X346" si="237">J347</f>
        <v>1713563.5</v>
      </c>
      <c r="K346" s="163">
        <f t="shared" si="237"/>
        <v>1713563.5</v>
      </c>
      <c r="L346" s="169">
        <f t="shared" si="237"/>
        <v>1713563.5</v>
      </c>
      <c r="M346" s="169">
        <f t="shared" si="237"/>
        <v>1713563.5</v>
      </c>
      <c r="N346" s="163">
        <f t="shared" si="237"/>
        <v>1713563.5</v>
      </c>
      <c r="O346" s="162">
        <f t="shared" si="237"/>
        <v>0</v>
      </c>
      <c r="P346" s="163">
        <f t="shared" si="237"/>
        <v>1713563.5</v>
      </c>
      <c r="Q346" s="169">
        <f t="shared" si="237"/>
        <v>1713563.5</v>
      </c>
      <c r="R346" s="169">
        <f t="shared" si="237"/>
        <v>1713563.5</v>
      </c>
      <c r="S346" s="169">
        <f t="shared" si="237"/>
        <v>1713563.5</v>
      </c>
      <c r="T346" s="163">
        <f t="shared" si="237"/>
        <v>0</v>
      </c>
      <c r="U346" s="163">
        <f t="shared" si="237"/>
        <v>1713563.5</v>
      </c>
      <c r="V346" s="169">
        <f t="shared" si="237"/>
        <v>1713563.5</v>
      </c>
      <c r="W346" s="169">
        <f t="shared" si="237"/>
        <v>0</v>
      </c>
      <c r="X346" s="169">
        <f t="shared" si="237"/>
        <v>1713563.5</v>
      </c>
    </row>
    <row r="347" spans="2:25" ht="25.5" x14ac:dyDescent="0.2">
      <c r="B347" s="178" t="s">
        <v>29</v>
      </c>
      <c r="C347" s="103" t="s">
        <v>3</v>
      </c>
      <c r="D347" s="65" t="s">
        <v>129</v>
      </c>
      <c r="E347" s="65" t="s">
        <v>131</v>
      </c>
      <c r="F347" s="65" t="s">
        <v>131</v>
      </c>
      <c r="G347" s="65" t="s">
        <v>27</v>
      </c>
      <c r="H347" s="60" t="s">
        <v>131</v>
      </c>
      <c r="I347" s="65"/>
      <c r="J347" s="175">
        <f>J348+J350+J352</f>
        <v>1713563.5</v>
      </c>
      <c r="K347" s="175">
        <f t="shared" ref="K347:R347" si="238">K348+K350+K352</f>
        <v>1713563.5</v>
      </c>
      <c r="L347" s="176">
        <f t="shared" si="238"/>
        <v>1713563.5</v>
      </c>
      <c r="M347" s="176">
        <f t="shared" si="238"/>
        <v>1713563.5</v>
      </c>
      <c r="N347" s="175">
        <f>N348+N350+N352</f>
        <v>1713563.5</v>
      </c>
      <c r="O347" s="448">
        <f>O348+O350+O352</f>
        <v>0</v>
      </c>
      <c r="P347" s="175">
        <f>P348+P350+P352</f>
        <v>1713563.5</v>
      </c>
      <c r="Q347" s="176">
        <f>Q348+Q350+Q352</f>
        <v>1713563.5</v>
      </c>
      <c r="R347" s="176">
        <f t="shared" si="238"/>
        <v>1713563.5</v>
      </c>
      <c r="S347" s="176">
        <f>S348+S350+S352</f>
        <v>1713563.5</v>
      </c>
      <c r="T347" s="175">
        <f>T348+T350+T352</f>
        <v>0</v>
      </c>
      <c r="U347" s="175">
        <f>U348+U350+U352</f>
        <v>1713563.5</v>
      </c>
      <c r="V347" s="176">
        <f>V348+V350+V352</f>
        <v>1713563.5</v>
      </c>
      <c r="W347" s="176">
        <f t="shared" ref="W347:X347" si="239">W348+W350+W352</f>
        <v>0</v>
      </c>
      <c r="X347" s="176">
        <f t="shared" si="239"/>
        <v>1713563.5</v>
      </c>
    </row>
    <row r="348" spans="2:25" ht="51" x14ac:dyDescent="0.2">
      <c r="B348" s="177" t="s">
        <v>67</v>
      </c>
      <c r="C348" s="103" t="s">
        <v>3</v>
      </c>
      <c r="D348" s="65" t="s">
        <v>129</v>
      </c>
      <c r="E348" s="65" t="s">
        <v>131</v>
      </c>
      <c r="F348" s="65" t="s">
        <v>131</v>
      </c>
      <c r="G348" s="65" t="s">
        <v>27</v>
      </c>
      <c r="H348" s="60" t="s">
        <v>131</v>
      </c>
      <c r="I348" s="65">
        <v>100</v>
      </c>
      <c r="J348" s="181">
        <f t="shared" ref="J348:X348" si="240">J349</f>
        <v>1655658.5</v>
      </c>
      <c r="K348" s="181">
        <f t="shared" si="240"/>
        <v>1655658.5</v>
      </c>
      <c r="L348" s="181">
        <f t="shared" si="240"/>
        <v>1655658.5</v>
      </c>
      <c r="M348" s="181">
        <f t="shared" si="240"/>
        <v>1655658.5</v>
      </c>
      <c r="N348" s="181">
        <f t="shared" si="240"/>
        <v>1655658.5</v>
      </c>
      <c r="O348" s="180">
        <f t="shared" si="240"/>
        <v>0</v>
      </c>
      <c r="P348" s="181">
        <f t="shared" si="240"/>
        <v>1655658.5</v>
      </c>
      <c r="Q348" s="182">
        <f t="shared" si="240"/>
        <v>1655658.5</v>
      </c>
      <c r="R348" s="182">
        <f t="shared" si="240"/>
        <v>1655658.5</v>
      </c>
      <c r="S348" s="181">
        <f t="shared" si="240"/>
        <v>1655658.5</v>
      </c>
      <c r="T348" s="181">
        <f t="shared" si="240"/>
        <v>0</v>
      </c>
      <c r="U348" s="181">
        <f t="shared" si="240"/>
        <v>1655658.5</v>
      </c>
      <c r="V348" s="181">
        <f t="shared" si="240"/>
        <v>1655658.5</v>
      </c>
      <c r="W348" s="181">
        <f t="shared" si="240"/>
        <v>0</v>
      </c>
      <c r="X348" s="181">
        <f t="shared" si="240"/>
        <v>1655658.5</v>
      </c>
    </row>
    <row r="349" spans="2:25" ht="25.5" x14ac:dyDescent="0.2">
      <c r="B349" s="177" t="s">
        <v>61</v>
      </c>
      <c r="C349" s="103" t="s">
        <v>3</v>
      </c>
      <c r="D349" s="65" t="s">
        <v>129</v>
      </c>
      <c r="E349" s="65" t="s">
        <v>131</v>
      </c>
      <c r="F349" s="65" t="s">
        <v>131</v>
      </c>
      <c r="G349" s="65" t="s">
        <v>27</v>
      </c>
      <c r="H349" s="60" t="s">
        <v>131</v>
      </c>
      <c r="I349" s="65">
        <v>120</v>
      </c>
      <c r="J349" s="181">
        <v>1655658.5</v>
      </c>
      <c r="K349" s="181">
        <v>1655658.5</v>
      </c>
      <c r="L349" s="181">
        <v>1655658.5</v>
      </c>
      <c r="M349" s="181">
        <v>1655658.5</v>
      </c>
      <c r="N349" s="181">
        <v>1655658.5</v>
      </c>
      <c r="O349" s="180">
        <v>0</v>
      </c>
      <c r="P349" s="181">
        <v>1655658.5</v>
      </c>
      <c r="Q349" s="182">
        <v>1655658.5</v>
      </c>
      <c r="R349" s="182">
        <v>1655658.5</v>
      </c>
      <c r="S349" s="181">
        <v>1655658.5</v>
      </c>
      <c r="T349" s="181">
        <v>0</v>
      </c>
      <c r="U349" s="181">
        <v>1655658.5</v>
      </c>
      <c r="V349" s="181">
        <v>1655658.5</v>
      </c>
      <c r="W349" s="181">
        <v>0</v>
      </c>
      <c r="X349" s="181">
        <v>1655658.5</v>
      </c>
      <c r="Y349" s="309"/>
    </row>
    <row r="350" spans="2:25" ht="25.5" x14ac:dyDescent="0.2">
      <c r="B350" s="177" t="s">
        <v>52</v>
      </c>
      <c r="C350" s="103" t="s">
        <v>3</v>
      </c>
      <c r="D350" s="65" t="s">
        <v>129</v>
      </c>
      <c r="E350" s="65" t="s">
        <v>131</v>
      </c>
      <c r="F350" s="65" t="s">
        <v>131</v>
      </c>
      <c r="G350" s="65" t="s">
        <v>27</v>
      </c>
      <c r="H350" s="60" t="s">
        <v>131</v>
      </c>
      <c r="I350" s="65" t="s">
        <v>53</v>
      </c>
      <c r="J350" s="181">
        <f t="shared" ref="J350:X350" si="241">J351</f>
        <v>57905</v>
      </c>
      <c r="K350" s="181">
        <f t="shared" si="241"/>
        <v>57905</v>
      </c>
      <c r="L350" s="181">
        <f t="shared" si="241"/>
        <v>57905</v>
      </c>
      <c r="M350" s="181">
        <f t="shared" si="241"/>
        <v>57905</v>
      </c>
      <c r="N350" s="181">
        <f t="shared" si="241"/>
        <v>57905</v>
      </c>
      <c r="O350" s="180">
        <f t="shared" si="241"/>
        <v>0</v>
      </c>
      <c r="P350" s="181">
        <f t="shared" si="241"/>
        <v>57905</v>
      </c>
      <c r="Q350" s="182">
        <f t="shared" si="241"/>
        <v>57905</v>
      </c>
      <c r="R350" s="182">
        <f t="shared" si="241"/>
        <v>57905</v>
      </c>
      <c r="S350" s="181">
        <f t="shared" si="241"/>
        <v>57905</v>
      </c>
      <c r="T350" s="181">
        <f t="shared" si="241"/>
        <v>0</v>
      </c>
      <c r="U350" s="181">
        <f t="shared" si="241"/>
        <v>57905</v>
      </c>
      <c r="V350" s="181">
        <f t="shared" si="241"/>
        <v>57905</v>
      </c>
      <c r="W350" s="181">
        <f t="shared" si="241"/>
        <v>0</v>
      </c>
      <c r="X350" s="181">
        <f t="shared" si="241"/>
        <v>57905</v>
      </c>
    </row>
    <row r="351" spans="2:25" ht="25.5" x14ac:dyDescent="0.2">
      <c r="B351" s="177" t="s">
        <v>54</v>
      </c>
      <c r="C351" s="103" t="s">
        <v>3</v>
      </c>
      <c r="D351" s="65" t="s">
        <v>129</v>
      </c>
      <c r="E351" s="65" t="s">
        <v>131</v>
      </c>
      <c r="F351" s="65" t="s">
        <v>131</v>
      </c>
      <c r="G351" s="65" t="s">
        <v>27</v>
      </c>
      <c r="H351" s="60" t="s">
        <v>131</v>
      </c>
      <c r="I351" s="65" t="s">
        <v>55</v>
      </c>
      <c r="J351" s="181">
        <v>57905</v>
      </c>
      <c r="K351" s="181">
        <v>57905</v>
      </c>
      <c r="L351" s="181">
        <v>57905</v>
      </c>
      <c r="M351" s="181">
        <v>57905</v>
      </c>
      <c r="N351" s="181">
        <v>57905</v>
      </c>
      <c r="O351" s="180">
        <v>0</v>
      </c>
      <c r="P351" s="181">
        <v>57905</v>
      </c>
      <c r="Q351" s="182">
        <v>57905</v>
      </c>
      <c r="R351" s="182">
        <v>57905</v>
      </c>
      <c r="S351" s="181">
        <v>57905</v>
      </c>
      <c r="T351" s="181">
        <v>0</v>
      </c>
      <c r="U351" s="181">
        <v>57905</v>
      </c>
      <c r="V351" s="181">
        <v>57905</v>
      </c>
      <c r="W351" s="181">
        <v>0</v>
      </c>
      <c r="X351" s="181">
        <v>57905</v>
      </c>
    </row>
    <row r="352" spans="2:25" hidden="1" x14ac:dyDescent="0.2">
      <c r="B352" s="177" t="s">
        <v>62</v>
      </c>
      <c r="C352" s="91" t="s">
        <v>3</v>
      </c>
      <c r="D352" s="59" t="s">
        <v>129</v>
      </c>
      <c r="E352" s="59" t="s">
        <v>131</v>
      </c>
      <c r="F352" s="59" t="s">
        <v>131</v>
      </c>
      <c r="G352" s="59" t="s">
        <v>27</v>
      </c>
      <c r="H352" s="60" t="s">
        <v>131</v>
      </c>
      <c r="I352" s="65" t="s">
        <v>63</v>
      </c>
      <c r="J352" s="175">
        <f t="shared" ref="J352:X352" si="242">J353</f>
        <v>0</v>
      </c>
      <c r="K352" s="175">
        <f t="shared" si="242"/>
        <v>0</v>
      </c>
      <c r="L352" s="176">
        <f t="shared" si="242"/>
        <v>0</v>
      </c>
      <c r="M352" s="176">
        <f t="shared" si="242"/>
        <v>0</v>
      </c>
      <c r="N352" s="175">
        <f t="shared" si="242"/>
        <v>0</v>
      </c>
      <c r="O352" s="448">
        <f t="shared" si="242"/>
        <v>0</v>
      </c>
      <c r="P352" s="175">
        <f t="shared" si="242"/>
        <v>0</v>
      </c>
      <c r="Q352" s="176">
        <f t="shared" si="242"/>
        <v>0</v>
      </c>
      <c r="R352" s="176">
        <f t="shared" si="242"/>
        <v>0</v>
      </c>
      <c r="S352" s="176">
        <f t="shared" si="242"/>
        <v>0</v>
      </c>
      <c r="T352" s="175">
        <f t="shared" si="242"/>
        <v>0</v>
      </c>
      <c r="U352" s="175">
        <f t="shared" si="242"/>
        <v>0</v>
      </c>
      <c r="V352" s="176">
        <f t="shared" si="242"/>
        <v>0</v>
      </c>
      <c r="W352" s="176">
        <f t="shared" si="242"/>
        <v>0</v>
      </c>
      <c r="X352" s="176">
        <f t="shared" si="242"/>
        <v>0</v>
      </c>
    </row>
    <row r="353" spans="2:24" hidden="1" x14ac:dyDescent="0.2">
      <c r="B353" s="177" t="s">
        <v>64</v>
      </c>
      <c r="C353" s="91" t="s">
        <v>3</v>
      </c>
      <c r="D353" s="59" t="s">
        <v>129</v>
      </c>
      <c r="E353" s="59" t="s">
        <v>131</v>
      </c>
      <c r="F353" s="59" t="s">
        <v>131</v>
      </c>
      <c r="G353" s="59" t="s">
        <v>27</v>
      </c>
      <c r="H353" s="60" t="s">
        <v>131</v>
      </c>
      <c r="I353" s="65" t="s">
        <v>65</v>
      </c>
      <c r="J353" s="175">
        <v>0</v>
      </c>
      <c r="K353" s="175">
        <v>0</v>
      </c>
      <c r="L353" s="176">
        <v>0</v>
      </c>
      <c r="M353" s="176">
        <v>0</v>
      </c>
      <c r="N353" s="175">
        <v>0</v>
      </c>
      <c r="O353" s="448">
        <v>0</v>
      </c>
      <c r="P353" s="175">
        <v>0</v>
      </c>
      <c r="Q353" s="176">
        <v>0</v>
      </c>
      <c r="R353" s="176">
        <v>0</v>
      </c>
      <c r="S353" s="176">
        <v>0</v>
      </c>
      <c r="T353" s="175">
        <v>0</v>
      </c>
      <c r="U353" s="175">
        <v>0</v>
      </c>
      <c r="V353" s="176">
        <v>0</v>
      </c>
      <c r="W353" s="176">
        <v>0</v>
      </c>
      <c r="X353" s="176">
        <v>0</v>
      </c>
    </row>
    <row r="354" spans="2:24" x14ac:dyDescent="0.2">
      <c r="B354" s="237"/>
      <c r="C354" s="258"/>
      <c r="D354" s="123"/>
      <c r="E354" s="123"/>
      <c r="F354" s="123"/>
      <c r="G354" s="123"/>
      <c r="H354" s="259"/>
      <c r="I354" s="123"/>
      <c r="J354" s="224"/>
      <c r="K354" s="224"/>
      <c r="L354" s="225"/>
      <c r="M354" s="225"/>
      <c r="N354" s="224"/>
      <c r="O354" s="452"/>
      <c r="P354" s="224"/>
      <c r="Q354" s="225"/>
      <c r="R354" s="225"/>
      <c r="S354" s="225"/>
      <c r="T354" s="224"/>
      <c r="U354" s="224"/>
      <c r="V354" s="225"/>
      <c r="W354" s="225"/>
      <c r="X354" s="225"/>
    </row>
    <row r="355" spans="2:24" ht="31.5" x14ac:dyDescent="0.2">
      <c r="B355" s="295" t="s">
        <v>30</v>
      </c>
      <c r="C355" s="212" t="s">
        <v>4</v>
      </c>
      <c r="D355" s="213" t="s">
        <v>131</v>
      </c>
      <c r="E355" s="214" t="s">
        <v>131</v>
      </c>
      <c r="F355" s="214" t="s">
        <v>131</v>
      </c>
      <c r="G355" s="213" t="s">
        <v>132</v>
      </c>
      <c r="H355" s="203" t="s">
        <v>131</v>
      </c>
      <c r="I355" s="153"/>
      <c r="J355" s="216">
        <f>J359+J363+J365+J366</f>
        <v>3325756.13</v>
      </c>
      <c r="K355" s="216">
        <f>K356+K360+K366</f>
        <v>3404337.23</v>
      </c>
      <c r="L355" s="217">
        <f>L359+L363+L365+L366</f>
        <v>3404337.23</v>
      </c>
      <c r="M355" s="217">
        <f>M359+M363+M365+M366</f>
        <v>3404337.23</v>
      </c>
      <c r="N355" s="216">
        <f>N356+N360+N366</f>
        <v>3404337.23</v>
      </c>
      <c r="O355" s="215">
        <f>O359+O363+O365+O366</f>
        <v>0</v>
      </c>
      <c r="P355" s="216">
        <f>P359+P363+P365+P366</f>
        <v>3325756.13</v>
      </c>
      <c r="Q355" s="217">
        <f>Q356+Q360+Q366</f>
        <v>3404337.23</v>
      </c>
      <c r="R355" s="217">
        <f>R359+R363+R365+R366</f>
        <v>3404337.23</v>
      </c>
      <c r="S355" s="217">
        <f>S359+S363+S365+S366</f>
        <v>3404337.23</v>
      </c>
      <c r="T355" s="216">
        <f>T356+T360+T366</f>
        <v>0</v>
      </c>
      <c r="U355" s="216">
        <f>U356+U360+U366</f>
        <v>3404337.23</v>
      </c>
      <c r="V355" s="217">
        <f>V359+V363+V365+V366</f>
        <v>3404337.23</v>
      </c>
      <c r="W355" s="217">
        <f t="shared" ref="W355:X355" si="243">W359+W363+W365+W366</f>
        <v>0</v>
      </c>
      <c r="X355" s="217">
        <f t="shared" si="243"/>
        <v>3404337.23</v>
      </c>
    </row>
    <row r="356" spans="2:24" ht="25.5" x14ac:dyDescent="0.2">
      <c r="B356" s="177" t="s">
        <v>304</v>
      </c>
      <c r="C356" s="91" t="s">
        <v>4</v>
      </c>
      <c r="D356" s="59" t="s">
        <v>133</v>
      </c>
      <c r="E356" s="59" t="s">
        <v>131</v>
      </c>
      <c r="F356" s="59" t="s">
        <v>131</v>
      </c>
      <c r="G356" s="59" t="s">
        <v>132</v>
      </c>
      <c r="H356" s="59" t="s">
        <v>131</v>
      </c>
      <c r="I356" s="207"/>
      <c r="J356" s="175">
        <f t="shared" ref="J356:X358" si="244">J357</f>
        <v>1904548.73</v>
      </c>
      <c r="K356" s="175">
        <f t="shared" ref="K356:X357" si="245">K357</f>
        <v>1904548.73</v>
      </c>
      <c r="L356" s="176">
        <f t="shared" si="245"/>
        <v>1904548.73</v>
      </c>
      <c r="M356" s="176">
        <f t="shared" si="245"/>
        <v>1904548.73</v>
      </c>
      <c r="N356" s="175">
        <f t="shared" si="245"/>
        <v>1904548.73</v>
      </c>
      <c r="O356" s="448">
        <f t="shared" si="244"/>
        <v>0</v>
      </c>
      <c r="P356" s="175">
        <f t="shared" si="244"/>
        <v>1904548.73</v>
      </c>
      <c r="Q356" s="176">
        <f t="shared" si="245"/>
        <v>1904548.73</v>
      </c>
      <c r="R356" s="176">
        <f t="shared" si="245"/>
        <v>1904548.73</v>
      </c>
      <c r="S356" s="176">
        <f t="shared" si="245"/>
        <v>1904548.73</v>
      </c>
      <c r="T356" s="175">
        <f t="shared" si="245"/>
        <v>0</v>
      </c>
      <c r="U356" s="175">
        <f t="shared" si="245"/>
        <v>1904548.73</v>
      </c>
      <c r="V356" s="176">
        <f t="shared" si="245"/>
        <v>1904548.73</v>
      </c>
      <c r="W356" s="176">
        <f t="shared" si="245"/>
        <v>0</v>
      </c>
      <c r="X356" s="176">
        <f t="shared" si="245"/>
        <v>1904548.73</v>
      </c>
    </row>
    <row r="357" spans="2:24" ht="25.5" x14ac:dyDescent="0.2">
      <c r="B357" s="178" t="s">
        <v>29</v>
      </c>
      <c r="C357" s="91" t="s">
        <v>4</v>
      </c>
      <c r="D357" s="59" t="s">
        <v>133</v>
      </c>
      <c r="E357" s="59" t="s">
        <v>131</v>
      </c>
      <c r="F357" s="59" t="s">
        <v>131</v>
      </c>
      <c r="G357" s="59" t="s">
        <v>27</v>
      </c>
      <c r="H357" s="59" t="s">
        <v>131</v>
      </c>
      <c r="I357" s="207"/>
      <c r="J357" s="175">
        <f t="shared" si="244"/>
        <v>1904548.73</v>
      </c>
      <c r="K357" s="175">
        <f t="shared" si="245"/>
        <v>1904548.73</v>
      </c>
      <c r="L357" s="176">
        <f t="shared" si="245"/>
        <v>1904548.73</v>
      </c>
      <c r="M357" s="176">
        <f t="shared" si="245"/>
        <v>1904548.73</v>
      </c>
      <c r="N357" s="175">
        <f t="shared" si="245"/>
        <v>1904548.73</v>
      </c>
      <c r="O357" s="448">
        <f t="shared" si="244"/>
        <v>0</v>
      </c>
      <c r="P357" s="175">
        <f t="shared" si="244"/>
        <v>1904548.73</v>
      </c>
      <c r="Q357" s="176">
        <f t="shared" si="245"/>
        <v>1904548.73</v>
      </c>
      <c r="R357" s="176">
        <f t="shared" si="245"/>
        <v>1904548.73</v>
      </c>
      <c r="S357" s="176">
        <f t="shared" si="245"/>
        <v>1904548.73</v>
      </c>
      <c r="T357" s="175">
        <f t="shared" si="245"/>
        <v>0</v>
      </c>
      <c r="U357" s="175">
        <f t="shared" si="245"/>
        <v>1904548.73</v>
      </c>
      <c r="V357" s="176">
        <f t="shared" si="245"/>
        <v>1904548.73</v>
      </c>
      <c r="W357" s="176">
        <f t="shared" si="245"/>
        <v>0</v>
      </c>
      <c r="X357" s="176">
        <f t="shared" si="245"/>
        <v>1904548.73</v>
      </c>
    </row>
    <row r="358" spans="2:24" ht="51" x14ac:dyDescent="0.2">
      <c r="B358" s="177" t="s">
        <v>67</v>
      </c>
      <c r="C358" s="91" t="s">
        <v>4</v>
      </c>
      <c r="D358" s="59" t="s">
        <v>133</v>
      </c>
      <c r="E358" s="59" t="s">
        <v>131</v>
      </c>
      <c r="F358" s="59" t="s">
        <v>131</v>
      </c>
      <c r="G358" s="59" t="s">
        <v>27</v>
      </c>
      <c r="H358" s="59" t="s">
        <v>131</v>
      </c>
      <c r="I358" s="179">
        <v>100</v>
      </c>
      <c r="J358" s="296">
        <f t="shared" si="244"/>
        <v>1904548.73</v>
      </c>
      <c r="K358" s="296">
        <f t="shared" si="244"/>
        <v>1904548.73</v>
      </c>
      <c r="L358" s="296">
        <f t="shared" si="244"/>
        <v>1904548.73</v>
      </c>
      <c r="M358" s="296">
        <f t="shared" si="244"/>
        <v>1904548.73</v>
      </c>
      <c r="N358" s="296">
        <f t="shared" si="244"/>
        <v>1904548.73</v>
      </c>
      <c r="O358" s="462">
        <f t="shared" si="244"/>
        <v>0</v>
      </c>
      <c r="P358" s="296">
        <f t="shared" si="244"/>
        <v>1904548.73</v>
      </c>
      <c r="Q358" s="434">
        <f t="shared" si="244"/>
        <v>1904548.73</v>
      </c>
      <c r="R358" s="434">
        <f t="shared" si="244"/>
        <v>1904548.73</v>
      </c>
      <c r="S358" s="296">
        <f t="shared" si="244"/>
        <v>1904548.73</v>
      </c>
      <c r="T358" s="296">
        <f t="shared" si="244"/>
        <v>0</v>
      </c>
      <c r="U358" s="296">
        <f t="shared" si="244"/>
        <v>1904548.73</v>
      </c>
      <c r="V358" s="296">
        <f t="shared" si="244"/>
        <v>1904548.73</v>
      </c>
      <c r="W358" s="296">
        <f t="shared" si="244"/>
        <v>0</v>
      </c>
      <c r="X358" s="296">
        <f t="shared" si="244"/>
        <v>1904548.73</v>
      </c>
    </row>
    <row r="359" spans="2:24" ht="25.5" x14ac:dyDescent="0.2">
      <c r="B359" s="177" t="s">
        <v>61</v>
      </c>
      <c r="C359" s="91" t="s">
        <v>4</v>
      </c>
      <c r="D359" s="59" t="s">
        <v>133</v>
      </c>
      <c r="E359" s="59" t="s">
        <v>131</v>
      </c>
      <c r="F359" s="59" t="s">
        <v>131</v>
      </c>
      <c r="G359" s="59" t="s">
        <v>27</v>
      </c>
      <c r="H359" s="59" t="s">
        <v>131</v>
      </c>
      <c r="I359" s="179">
        <v>120</v>
      </c>
      <c r="J359" s="296">
        <v>1904548.73</v>
      </c>
      <c r="K359" s="296">
        <v>1904548.73</v>
      </c>
      <c r="L359" s="296">
        <v>1904548.73</v>
      </c>
      <c r="M359" s="296">
        <v>1904548.73</v>
      </c>
      <c r="N359" s="296">
        <v>1904548.73</v>
      </c>
      <c r="O359" s="462">
        <v>0</v>
      </c>
      <c r="P359" s="296">
        <v>1904548.73</v>
      </c>
      <c r="Q359" s="434">
        <v>1904548.73</v>
      </c>
      <c r="R359" s="434">
        <v>1904548.73</v>
      </c>
      <c r="S359" s="296">
        <v>1904548.73</v>
      </c>
      <c r="T359" s="296">
        <v>0</v>
      </c>
      <c r="U359" s="296">
        <v>1904548.73</v>
      </c>
      <c r="V359" s="296">
        <v>1904548.73</v>
      </c>
      <c r="W359" s="296">
        <v>0</v>
      </c>
      <c r="X359" s="296">
        <v>1904548.73</v>
      </c>
    </row>
    <row r="360" spans="2:24" ht="25.5" customHeight="1" x14ac:dyDescent="0.2">
      <c r="B360" s="178" t="s">
        <v>303</v>
      </c>
      <c r="C360" s="91" t="s">
        <v>4</v>
      </c>
      <c r="D360" s="59" t="s">
        <v>129</v>
      </c>
      <c r="E360" s="59" t="s">
        <v>131</v>
      </c>
      <c r="F360" s="59" t="s">
        <v>131</v>
      </c>
      <c r="G360" s="59" t="s">
        <v>132</v>
      </c>
      <c r="H360" s="59" t="s">
        <v>131</v>
      </c>
      <c r="I360" s="207"/>
      <c r="J360" s="175">
        <f t="shared" ref="J360:X360" si="246">J361</f>
        <v>1421207.4</v>
      </c>
      <c r="K360" s="175">
        <f t="shared" si="246"/>
        <v>1499788.5</v>
      </c>
      <c r="L360" s="176">
        <f t="shared" si="246"/>
        <v>1499788.5</v>
      </c>
      <c r="M360" s="176">
        <f t="shared" si="246"/>
        <v>1499788.5</v>
      </c>
      <c r="N360" s="175">
        <f t="shared" si="246"/>
        <v>1499788.5</v>
      </c>
      <c r="O360" s="448">
        <f t="shared" si="246"/>
        <v>0</v>
      </c>
      <c r="P360" s="175">
        <f t="shared" si="246"/>
        <v>1421207.4</v>
      </c>
      <c r="Q360" s="176">
        <f t="shared" si="246"/>
        <v>1499788.5</v>
      </c>
      <c r="R360" s="176">
        <f t="shared" si="246"/>
        <v>1499788.5</v>
      </c>
      <c r="S360" s="176">
        <f t="shared" si="246"/>
        <v>1499788.5</v>
      </c>
      <c r="T360" s="175">
        <f t="shared" si="246"/>
        <v>0</v>
      </c>
      <c r="U360" s="175">
        <f t="shared" si="246"/>
        <v>1499788.5</v>
      </c>
      <c r="V360" s="176">
        <f t="shared" si="246"/>
        <v>1499788.5</v>
      </c>
      <c r="W360" s="176">
        <f t="shared" si="246"/>
        <v>0</v>
      </c>
      <c r="X360" s="176">
        <f t="shared" si="246"/>
        <v>1499788.5</v>
      </c>
    </row>
    <row r="361" spans="2:24" ht="25.5" x14ac:dyDescent="0.2">
      <c r="B361" s="178" t="s">
        <v>29</v>
      </c>
      <c r="C361" s="91" t="s">
        <v>4</v>
      </c>
      <c r="D361" s="59" t="s">
        <v>129</v>
      </c>
      <c r="E361" s="59" t="s">
        <v>131</v>
      </c>
      <c r="F361" s="59" t="s">
        <v>131</v>
      </c>
      <c r="G361" s="59" t="s">
        <v>27</v>
      </c>
      <c r="H361" s="59" t="s">
        <v>131</v>
      </c>
      <c r="I361" s="207"/>
      <c r="J361" s="175">
        <f>J362+J364</f>
        <v>1421207.4</v>
      </c>
      <c r="K361" s="175">
        <f t="shared" ref="K361:R361" si="247">K362+K364</f>
        <v>1499788.5</v>
      </c>
      <c r="L361" s="176">
        <f t="shared" si="247"/>
        <v>1499788.5</v>
      </c>
      <c r="M361" s="176">
        <f t="shared" si="247"/>
        <v>1499788.5</v>
      </c>
      <c r="N361" s="175">
        <f>N362+N364</f>
        <v>1499788.5</v>
      </c>
      <c r="O361" s="448">
        <f>O362+O364</f>
        <v>0</v>
      </c>
      <c r="P361" s="175">
        <f>P362+P364</f>
        <v>1421207.4</v>
      </c>
      <c r="Q361" s="176">
        <f>Q362+Q364</f>
        <v>1499788.5</v>
      </c>
      <c r="R361" s="176">
        <f t="shared" si="247"/>
        <v>1499788.5</v>
      </c>
      <c r="S361" s="176">
        <f>S362+S364</f>
        <v>1499788.5</v>
      </c>
      <c r="T361" s="175">
        <f>T362+T364</f>
        <v>0</v>
      </c>
      <c r="U361" s="175">
        <f>U362+U364</f>
        <v>1499788.5</v>
      </c>
      <c r="V361" s="176">
        <f>V362+V364</f>
        <v>1499788.5</v>
      </c>
      <c r="W361" s="176">
        <f t="shared" ref="W361:X361" si="248">W362+W364</f>
        <v>0</v>
      </c>
      <c r="X361" s="176">
        <f t="shared" si="248"/>
        <v>1499788.5</v>
      </c>
    </row>
    <row r="362" spans="2:24" ht="51" x14ac:dyDescent="0.2">
      <c r="B362" s="177" t="s">
        <v>67</v>
      </c>
      <c r="C362" s="91" t="s">
        <v>4</v>
      </c>
      <c r="D362" s="59" t="s">
        <v>129</v>
      </c>
      <c r="E362" s="59" t="s">
        <v>131</v>
      </c>
      <c r="F362" s="59" t="s">
        <v>131</v>
      </c>
      <c r="G362" s="59" t="s">
        <v>27</v>
      </c>
      <c r="H362" s="59" t="s">
        <v>131</v>
      </c>
      <c r="I362" s="179">
        <v>100</v>
      </c>
      <c r="J362" s="296">
        <f t="shared" ref="J362:X362" si="249">J363</f>
        <v>1386272.4</v>
      </c>
      <c r="K362" s="296">
        <f t="shared" si="249"/>
        <v>1464853.5</v>
      </c>
      <c r="L362" s="296">
        <f t="shared" si="249"/>
        <v>1464853.5</v>
      </c>
      <c r="M362" s="296">
        <f t="shared" si="249"/>
        <v>1464853.5</v>
      </c>
      <c r="N362" s="296">
        <f t="shared" si="249"/>
        <v>1464853.5</v>
      </c>
      <c r="O362" s="462">
        <f t="shared" si="249"/>
        <v>0</v>
      </c>
      <c r="P362" s="296">
        <f t="shared" si="249"/>
        <v>1386272.4</v>
      </c>
      <c r="Q362" s="434">
        <f t="shared" si="249"/>
        <v>1464853.5</v>
      </c>
      <c r="R362" s="434">
        <f t="shared" si="249"/>
        <v>1464853.5</v>
      </c>
      <c r="S362" s="296">
        <f t="shared" si="249"/>
        <v>1464853.5</v>
      </c>
      <c r="T362" s="296">
        <f t="shared" si="249"/>
        <v>0</v>
      </c>
      <c r="U362" s="296">
        <f t="shared" si="249"/>
        <v>1464853.5</v>
      </c>
      <c r="V362" s="296">
        <f t="shared" si="249"/>
        <v>1464853.5</v>
      </c>
      <c r="W362" s="296">
        <f t="shared" si="249"/>
        <v>0</v>
      </c>
      <c r="X362" s="296">
        <f t="shared" si="249"/>
        <v>1464853.5</v>
      </c>
    </row>
    <row r="363" spans="2:24" ht="25.5" x14ac:dyDescent="0.2">
      <c r="B363" s="177" t="s">
        <v>61</v>
      </c>
      <c r="C363" s="91" t="s">
        <v>4</v>
      </c>
      <c r="D363" s="59" t="s">
        <v>129</v>
      </c>
      <c r="E363" s="59" t="s">
        <v>131</v>
      </c>
      <c r="F363" s="59" t="s">
        <v>131</v>
      </c>
      <c r="G363" s="59" t="s">
        <v>27</v>
      </c>
      <c r="H363" s="59" t="s">
        <v>131</v>
      </c>
      <c r="I363" s="179">
        <v>120</v>
      </c>
      <c r="J363" s="296">
        <f>1464853.5-78581.1</f>
        <v>1386272.4</v>
      </c>
      <c r="K363" s="296">
        <v>1464853.5</v>
      </c>
      <c r="L363" s="296">
        <v>1464853.5</v>
      </c>
      <c r="M363" s="296">
        <v>1464853.5</v>
      </c>
      <c r="N363" s="296">
        <v>1464853.5</v>
      </c>
      <c r="O363" s="462">
        <v>0</v>
      </c>
      <c r="P363" s="296">
        <f>1464853.5-78581.1</f>
        <v>1386272.4</v>
      </c>
      <c r="Q363" s="434">
        <v>1464853.5</v>
      </c>
      <c r="R363" s="434">
        <v>1464853.5</v>
      </c>
      <c r="S363" s="296">
        <v>1464853.5</v>
      </c>
      <c r="T363" s="296">
        <v>0</v>
      </c>
      <c r="U363" s="296">
        <v>1464853.5</v>
      </c>
      <c r="V363" s="296">
        <v>1464853.5</v>
      </c>
      <c r="W363" s="296">
        <v>0</v>
      </c>
      <c r="X363" s="296">
        <v>1464853.5</v>
      </c>
    </row>
    <row r="364" spans="2:24" ht="25.5" x14ac:dyDescent="0.2">
      <c r="B364" s="177" t="s">
        <v>52</v>
      </c>
      <c r="C364" s="91" t="s">
        <v>4</v>
      </c>
      <c r="D364" s="59" t="s">
        <v>129</v>
      </c>
      <c r="E364" s="59" t="s">
        <v>131</v>
      </c>
      <c r="F364" s="59" t="s">
        <v>131</v>
      </c>
      <c r="G364" s="59" t="s">
        <v>27</v>
      </c>
      <c r="H364" s="59" t="s">
        <v>131</v>
      </c>
      <c r="I364" s="179" t="s">
        <v>53</v>
      </c>
      <c r="J364" s="296">
        <f t="shared" ref="J364:X364" si="250">J365</f>
        <v>34935</v>
      </c>
      <c r="K364" s="296">
        <f t="shared" si="250"/>
        <v>34935</v>
      </c>
      <c r="L364" s="296">
        <f t="shared" si="250"/>
        <v>34935</v>
      </c>
      <c r="M364" s="296">
        <f t="shared" si="250"/>
        <v>34935</v>
      </c>
      <c r="N364" s="296">
        <f t="shared" si="250"/>
        <v>34935</v>
      </c>
      <c r="O364" s="462">
        <f t="shared" si="250"/>
        <v>0</v>
      </c>
      <c r="P364" s="296">
        <f t="shared" si="250"/>
        <v>34935</v>
      </c>
      <c r="Q364" s="434">
        <f t="shared" si="250"/>
        <v>34935</v>
      </c>
      <c r="R364" s="434">
        <f t="shared" si="250"/>
        <v>34935</v>
      </c>
      <c r="S364" s="296">
        <f t="shared" si="250"/>
        <v>34935</v>
      </c>
      <c r="T364" s="296">
        <f t="shared" si="250"/>
        <v>0</v>
      </c>
      <c r="U364" s="296">
        <f t="shared" si="250"/>
        <v>34935</v>
      </c>
      <c r="V364" s="296">
        <f t="shared" si="250"/>
        <v>34935</v>
      </c>
      <c r="W364" s="296">
        <f t="shared" si="250"/>
        <v>0</v>
      </c>
      <c r="X364" s="296">
        <f t="shared" si="250"/>
        <v>34935</v>
      </c>
    </row>
    <row r="365" spans="2:24" ht="25.5" x14ac:dyDescent="0.2">
      <c r="B365" s="177" t="s">
        <v>54</v>
      </c>
      <c r="C365" s="91" t="s">
        <v>4</v>
      </c>
      <c r="D365" s="59" t="s">
        <v>129</v>
      </c>
      <c r="E365" s="59" t="s">
        <v>131</v>
      </c>
      <c r="F365" s="59" t="s">
        <v>131</v>
      </c>
      <c r="G365" s="59" t="s">
        <v>27</v>
      </c>
      <c r="H365" s="59" t="s">
        <v>131</v>
      </c>
      <c r="I365" s="179">
        <v>240</v>
      </c>
      <c r="J365" s="297">
        <v>34935</v>
      </c>
      <c r="K365" s="297">
        <v>34935</v>
      </c>
      <c r="L365" s="297">
        <v>34935</v>
      </c>
      <c r="M365" s="297">
        <v>34935</v>
      </c>
      <c r="N365" s="297">
        <v>34935</v>
      </c>
      <c r="O365" s="463">
        <v>0</v>
      </c>
      <c r="P365" s="297">
        <v>34935</v>
      </c>
      <c r="Q365" s="435">
        <v>34935</v>
      </c>
      <c r="R365" s="435">
        <v>34935</v>
      </c>
      <c r="S365" s="297">
        <v>34935</v>
      </c>
      <c r="T365" s="297">
        <v>0</v>
      </c>
      <c r="U365" s="297">
        <v>34935</v>
      </c>
      <c r="V365" s="297">
        <v>34935</v>
      </c>
      <c r="W365" s="297">
        <v>0</v>
      </c>
      <c r="X365" s="297">
        <v>34935</v>
      </c>
    </row>
    <row r="366" spans="2:24" ht="25.5" hidden="1" x14ac:dyDescent="0.2">
      <c r="B366" s="178" t="s">
        <v>29</v>
      </c>
      <c r="C366" s="103" t="s">
        <v>4</v>
      </c>
      <c r="D366" s="65" t="s">
        <v>131</v>
      </c>
      <c r="E366" s="65" t="s">
        <v>131</v>
      </c>
      <c r="F366" s="65" t="s">
        <v>131</v>
      </c>
      <c r="G366" s="65" t="s">
        <v>27</v>
      </c>
      <c r="H366" s="59" t="s">
        <v>131</v>
      </c>
      <c r="I366" s="179"/>
      <c r="J366" s="175">
        <v>0</v>
      </c>
      <c r="K366" s="175">
        <f t="shared" ref="K366:R366" si="251">K367+K369</f>
        <v>0</v>
      </c>
      <c r="L366" s="176">
        <f t="shared" si="251"/>
        <v>0</v>
      </c>
      <c r="M366" s="176">
        <f t="shared" si="251"/>
        <v>0</v>
      </c>
      <c r="N366" s="175">
        <f>N367+N369</f>
        <v>0</v>
      </c>
      <c r="O366" s="448">
        <v>0</v>
      </c>
      <c r="P366" s="175">
        <v>0</v>
      </c>
      <c r="Q366" s="176">
        <f>Q367+Q369</f>
        <v>0</v>
      </c>
      <c r="R366" s="176">
        <f t="shared" si="251"/>
        <v>0</v>
      </c>
      <c r="S366" s="176">
        <f>S367+S369</f>
        <v>0</v>
      </c>
      <c r="T366" s="175">
        <f>T367+T369</f>
        <v>0</v>
      </c>
      <c r="U366" s="175">
        <f>U367+U369</f>
        <v>0</v>
      </c>
      <c r="V366" s="176">
        <f>V367+V369</f>
        <v>0</v>
      </c>
      <c r="W366" s="176">
        <f t="shared" ref="W366:X366" si="252">W367+W369</f>
        <v>0</v>
      </c>
      <c r="X366" s="176">
        <f t="shared" si="252"/>
        <v>0</v>
      </c>
    </row>
    <row r="367" spans="2:24" ht="51" hidden="1" x14ac:dyDescent="0.2">
      <c r="B367" s="177" t="s">
        <v>67</v>
      </c>
      <c r="C367" s="103" t="s">
        <v>4</v>
      </c>
      <c r="D367" s="65" t="s">
        <v>131</v>
      </c>
      <c r="E367" s="65" t="s">
        <v>131</v>
      </c>
      <c r="F367" s="65" t="s">
        <v>131</v>
      </c>
      <c r="G367" s="65" t="s">
        <v>27</v>
      </c>
      <c r="H367" s="59" t="s">
        <v>131</v>
      </c>
      <c r="I367" s="179">
        <v>100</v>
      </c>
      <c r="J367" s="175" t="e">
        <f t="shared" ref="J367:X367" si="253">J368</f>
        <v>#REF!</v>
      </c>
      <c r="K367" s="175">
        <f t="shared" si="253"/>
        <v>0</v>
      </c>
      <c r="L367" s="176">
        <f t="shared" si="253"/>
        <v>0</v>
      </c>
      <c r="M367" s="176">
        <f t="shared" si="253"/>
        <v>0</v>
      </c>
      <c r="N367" s="175">
        <f t="shared" si="253"/>
        <v>0</v>
      </c>
      <c r="O367" s="448" t="e">
        <f t="shared" si="253"/>
        <v>#REF!</v>
      </c>
      <c r="P367" s="175" t="e">
        <f t="shared" si="253"/>
        <v>#REF!</v>
      </c>
      <c r="Q367" s="176">
        <f t="shared" si="253"/>
        <v>0</v>
      </c>
      <c r="R367" s="176">
        <f t="shared" si="253"/>
        <v>0</v>
      </c>
      <c r="S367" s="176">
        <f t="shared" si="253"/>
        <v>0</v>
      </c>
      <c r="T367" s="175">
        <f t="shared" si="253"/>
        <v>0</v>
      </c>
      <c r="U367" s="175">
        <f t="shared" si="253"/>
        <v>0</v>
      </c>
      <c r="V367" s="176">
        <f t="shared" si="253"/>
        <v>0</v>
      </c>
      <c r="W367" s="176">
        <f t="shared" si="253"/>
        <v>0</v>
      </c>
      <c r="X367" s="176">
        <f t="shared" si="253"/>
        <v>0</v>
      </c>
    </row>
    <row r="368" spans="2:24" ht="25.5" hidden="1" x14ac:dyDescent="0.2">
      <c r="B368" s="177" t="s">
        <v>61</v>
      </c>
      <c r="C368" s="103" t="s">
        <v>4</v>
      </c>
      <c r="D368" s="65" t="s">
        <v>131</v>
      </c>
      <c r="E368" s="65" t="s">
        <v>131</v>
      </c>
      <c r="F368" s="65" t="s">
        <v>131</v>
      </c>
      <c r="G368" s="65" t="s">
        <v>27</v>
      </c>
      <c r="H368" s="59" t="s">
        <v>131</v>
      </c>
      <c r="I368" s="179">
        <v>120</v>
      </c>
      <c r="J368" s="175" t="e">
        <f>#REF!+#REF!</f>
        <v>#REF!</v>
      </c>
      <c r="K368" s="175">
        <v>0</v>
      </c>
      <c r="L368" s="176">
        <v>0</v>
      </c>
      <c r="M368" s="176">
        <v>0</v>
      </c>
      <c r="N368" s="175">
        <v>0</v>
      </c>
      <c r="O368" s="448" t="e">
        <f>#REF!+#REF!</f>
        <v>#REF!</v>
      </c>
      <c r="P368" s="175" t="e">
        <f>#REF!+#REF!</f>
        <v>#REF!</v>
      </c>
      <c r="Q368" s="176">
        <v>0</v>
      </c>
      <c r="R368" s="176">
        <v>0</v>
      </c>
      <c r="S368" s="176">
        <v>0</v>
      </c>
      <c r="T368" s="175">
        <v>0</v>
      </c>
      <c r="U368" s="175">
        <v>0</v>
      </c>
      <c r="V368" s="176">
        <v>0</v>
      </c>
      <c r="W368" s="176">
        <v>0</v>
      </c>
      <c r="X368" s="176">
        <v>0</v>
      </c>
    </row>
    <row r="369" spans="2:24" ht="25.5" hidden="1" x14ac:dyDescent="0.2">
      <c r="B369" s="177" t="s">
        <v>52</v>
      </c>
      <c r="C369" s="103" t="s">
        <v>4</v>
      </c>
      <c r="D369" s="65" t="s">
        <v>131</v>
      </c>
      <c r="E369" s="65" t="s">
        <v>131</v>
      </c>
      <c r="F369" s="65" t="s">
        <v>131</v>
      </c>
      <c r="G369" s="65" t="s">
        <v>27</v>
      </c>
      <c r="H369" s="59" t="s">
        <v>131</v>
      </c>
      <c r="I369" s="179">
        <v>200</v>
      </c>
      <c r="J369" s="175" t="e">
        <f>J370</f>
        <v>#REF!</v>
      </c>
      <c r="K369" s="175">
        <v>0</v>
      </c>
      <c r="L369" s="176">
        <f>L370</f>
        <v>0</v>
      </c>
      <c r="M369" s="176">
        <f>M370</f>
        <v>0</v>
      </c>
      <c r="N369" s="175">
        <v>0</v>
      </c>
      <c r="O369" s="448" t="e">
        <f>O370</f>
        <v>#REF!</v>
      </c>
      <c r="P369" s="175" t="e">
        <f>P370</f>
        <v>#REF!</v>
      </c>
      <c r="Q369" s="176">
        <v>0</v>
      </c>
      <c r="R369" s="176">
        <f>R370</f>
        <v>0</v>
      </c>
      <c r="S369" s="176">
        <f>S370</f>
        <v>0</v>
      </c>
      <c r="T369" s="175">
        <v>0</v>
      </c>
      <c r="U369" s="175">
        <v>0</v>
      </c>
      <c r="V369" s="176">
        <f>V370</f>
        <v>0</v>
      </c>
      <c r="W369" s="176">
        <f t="shared" ref="W369:X369" si="254">W370</f>
        <v>0</v>
      </c>
      <c r="X369" s="176">
        <f t="shared" si="254"/>
        <v>0</v>
      </c>
    </row>
    <row r="370" spans="2:24" ht="25.5" hidden="1" x14ac:dyDescent="0.2">
      <c r="B370" s="237" t="s">
        <v>54</v>
      </c>
      <c r="C370" s="258" t="s">
        <v>4</v>
      </c>
      <c r="D370" s="123" t="s">
        <v>131</v>
      </c>
      <c r="E370" s="123" t="s">
        <v>131</v>
      </c>
      <c r="F370" s="123" t="s">
        <v>131</v>
      </c>
      <c r="G370" s="123" t="s">
        <v>27</v>
      </c>
      <c r="H370" s="81" t="s">
        <v>131</v>
      </c>
      <c r="I370" s="260">
        <v>240</v>
      </c>
      <c r="J370" s="224" t="e">
        <f>#REF!+#REF!</f>
        <v>#REF!</v>
      </c>
      <c r="K370" s="224">
        <v>0</v>
      </c>
      <c r="L370" s="225">
        <v>0</v>
      </c>
      <c r="M370" s="225">
        <v>0</v>
      </c>
      <c r="N370" s="224">
        <v>0</v>
      </c>
      <c r="O370" s="452" t="e">
        <f>#REF!+#REF!</f>
        <v>#REF!</v>
      </c>
      <c r="P370" s="224" t="e">
        <f>#REF!+#REF!</f>
        <v>#REF!</v>
      </c>
      <c r="Q370" s="225">
        <v>0</v>
      </c>
      <c r="R370" s="225">
        <v>0</v>
      </c>
      <c r="S370" s="225">
        <v>0</v>
      </c>
      <c r="T370" s="224">
        <v>0</v>
      </c>
      <c r="U370" s="224">
        <v>0</v>
      </c>
      <c r="V370" s="225">
        <v>0</v>
      </c>
      <c r="W370" s="225">
        <v>0</v>
      </c>
      <c r="X370" s="225">
        <v>0</v>
      </c>
    </row>
    <row r="371" spans="2:24" x14ac:dyDescent="0.2">
      <c r="B371" s="226"/>
      <c r="C371" s="268"/>
      <c r="D371" s="269"/>
      <c r="E371" s="269"/>
      <c r="F371" s="269"/>
      <c r="G371" s="269"/>
      <c r="H371" s="270"/>
      <c r="I371" s="205"/>
      <c r="J371" s="263"/>
      <c r="K371" s="263"/>
      <c r="L371" s="264"/>
      <c r="M371" s="264"/>
      <c r="N371" s="263"/>
      <c r="O371" s="457"/>
      <c r="P371" s="263"/>
      <c r="Q371" s="264"/>
      <c r="R371" s="264"/>
      <c r="S371" s="264"/>
      <c r="T371" s="263"/>
      <c r="U371" s="263"/>
      <c r="V371" s="264"/>
      <c r="W371" s="264"/>
      <c r="X371" s="264"/>
    </row>
    <row r="372" spans="2:24" ht="31.5" x14ac:dyDescent="0.2">
      <c r="B372" s="164" t="s">
        <v>31</v>
      </c>
      <c r="C372" s="255" t="s">
        <v>5</v>
      </c>
      <c r="D372" s="191" t="s">
        <v>131</v>
      </c>
      <c r="E372" s="191" t="s">
        <v>131</v>
      </c>
      <c r="F372" s="191" t="s">
        <v>131</v>
      </c>
      <c r="G372" s="191" t="s">
        <v>132</v>
      </c>
      <c r="H372" s="192" t="s">
        <v>131</v>
      </c>
      <c r="I372" s="179"/>
      <c r="J372" s="163">
        <f>J381+J386+J373+J391+J396+J376</f>
        <v>133425593.03</v>
      </c>
      <c r="K372" s="163">
        <f t="shared" ref="K372:V372" si="255">K381+K386+K373+K391+K396+K376</f>
        <v>130951934.97</v>
      </c>
      <c r="L372" s="163">
        <f t="shared" si="255"/>
        <v>131106558.18000001</v>
      </c>
      <c r="M372" s="163">
        <f t="shared" si="255"/>
        <v>130803272.96000001</v>
      </c>
      <c r="N372" s="163">
        <f t="shared" si="255"/>
        <v>130951934.97</v>
      </c>
      <c r="O372" s="162">
        <f>O381+O386+O373+O391+O396+O376</f>
        <v>0</v>
      </c>
      <c r="P372" s="163">
        <f>P381+P386+P373+P391+P396+P376</f>
        <v>133425593.03</v>
      </c>
      <c r="Q372" s="169">
        <f t="shared" si="255"/>
        <v>133748495.53</v>
      </c>
      <c r="R372" s="169">
        <f t="shared" si="255"/>
        <v>133443211.21000001</v>
      </c>
      <c r="S372" s="163">
        <f t="shared" si="255"/>
        <v>133591873.22</v>
      </c>
      <c r="T372" s="163">
        <f t="shared" ref="T372:U372" si="256">T381+T386+T373+T391+T396+T376</f>
        <v>0</v>
      </c>
      <c r="U372" s="163">
        <f t="shared" si="256"/>
        <v>133748495.53</v>
      </c>
      <c r="V372" s="163">
        <f t="shared" si="255"/>
        <v>133750742.84999999</v>
      </c>
      <c r="W372" s="163">
        <f t="shared" ref="W372:X372" si="257">W381+W386+W373+W391+W396+W376</f>
        <v>0</v>
      </c>
      <c r="X372" s="163">
        <f t="shared" si="257"/>
        <v>133750742.84999999</v>
      </c>
    </row>
    <row r="373" spans="2:24" ht="63.75" x14ac:dyDescent="0.2">
      <c r="B373" s="177" t="s">
        <v>280</v>
      </c>
      <c r="C373" s="91" t="s">
        <v>5</v>
      </c>
      <c r="D373" s="59" t="s">
        <v>131</v>
      </c>
      <c r="E373" s="59" t="s">
        <v>131</v>
      </c>
      <c r="F373" s="59" t="s">
        <v>131</v>
      </c>
      <c r="G373" s="59" t="s">
        <v>187</v>
      </c>
      <c r="H373" s="60" t="s">
        <v>133</v>
      </c>
      <c r="I373" s="179"/>
      <c r="J373" s="181">
        <f t="shared" ref="J373:U374" si="258">J374</f>
        <v>4288.3100000000004</v>
      </c>
      <c r="K373" s="181">
        <f t="shared" si="258"/>
        <v>0</v>
      </c>
      <c r="L373" s="182">
        <f t="shared" si="258"/>
        <v>0</v>
      </c>
      <c r="M373" s="182">
        <f t="shared" si="258"/>
        <v>0</v>
      </c>
      <c r="N373" s="181">
        <f t="shared" si="258"/>
        <v>0</v>
      </c>
      <c r="O373" s="180">
        <f t="shared" si="258"/>
        <v>0</v>
      </c>
      <c r="P373" s="181">
        <f t="shared" si="258"/>
        <v>4288.3100000000004</v>
      </c>
      <c r="Q373" s="182">
        <f t="shared" si="258"/>
        <v>156622.31</v>
      </c>
      <c r="R373" s="182">
        <f t="shared" si="258"/>
        <v>0</v>
      </c>
      <c r="S373" s="182">
        <f t="shared" si="258"/>
        <v>0</v>
      </c>
      <c r="T373" s="181">
        <f t="shared" si="258"/>
        <v>0</v>
      </c>
      <c r="U373" s="181">
        <f t="shared" si="258"/>
        <v>156622.31</v>
      </c>
      <c r="V373" s="182">
        <f>V374</f>
        <v>4246.42</v>
      </c>
      <c r="W373" s="182">
        <f t="shared" ref="W373:X374" si="259">W374</f>
        <v>0</v>
      </c>
      <c r="X373" s="182">
        <f t="shared" si="259"/>
        <v>4246.42</v>
      </c>
    </row>
    <row r="374" spans="2:24" ht="25.5" x14ac:dyDescent="0.2">
      <c r="B374" s="177" t="s">
        <v>52</v>
      </c>
      <c r="C374" s="91" t="s">
        <v>5</v>
      </c>
      <c r="D374" s="59" t="s">
        <v>131</v>
      </c>
      <c r="E374" s="59" t="s">
        <v>131</v>
      </c>
      <c r="F374" s="59" t="s">
        <v>131</v>
      </c>
      <c r="G374" s="59" t="s">
        <v>187</v>
      </c>
      <c r="H374" s="60" t="s">
        <v>133</v>
      </c>
      <c r="I374" s="179" t="s">
        <v>53</v>
      </c>
      <c r="J374" s="181">
        <f t="shared" si="258"/>
        <v>4288.3100000000004</v>
      </c>
      <c r="K374" s="181">
        <f t="shared" si="258"/>
        <v>0</v>
      </c>
      <c r="L374" s="182">
        <f t="shared" si="258"/>
        <v>0</v>
      </c>
      <c r="M374" s="182">
        <f t="shared" si="258"/>
        <v>0</v>
      </c>
      <c r="N374" s="181">
        <f t="shared" si="258"/>
        <v>0</v>
      </c>
      <c r="O374" s="180">
        <f t="shared" si="258"/>
        <v>0</v>
      </c>
      <c r="P374" s="181">
        <f t="shared" si="258"/>
        <v>4288.3100000000004</v>
      </c>
      <c r="Q374" s="182">
        <f t="shared" si="258"/>
        <v>156622.31</v>
      </c>
      <c r="R374" s="182">
        <f t="shared" si="258"/>
        <v>0</v>
      </c>
      <c r="S374" s="182">
        <f>S375</f>
        <v>0</v>
      </c>
      <c r="T374" s="181">
        <f t="shared" si="258"/>
        <v>0</v>
      </c>
      <c r="U374" s="181">
        <f t="shared" si="258"/>
        <v>156622.31</v>
      </c>
      <c r="V374" s="182">
        <f>V375</f>
        <v>4246.42</v>
      </c>
      <c r="W374" s="182">
        <f t="shared" si="259"/>
        <v>0</v>
      </c>
      <c r="X374" s="182">
        <f t="shared" si="259"/>
        <v>4246.42</v>
      </c>
    </row>
    <row r="375" spans="2:24" ht="25.5" x14ac:dyDescent="0.2">
      <c r="B375" s="177" t="s">
        <v>54</v>
      </c>
      <c r="C375" s="91" t="s">
        <v>5</v>
      </c>
      <c r="D375" s="59" t="s">
        <v>131</v>
      </c>
      <c r="E375" s="59" t="s">
        <v>131</v>
      </c>
      <c r="F375" s="59" t="s">
        <v>131</v>
      </c>
      <c r="G375" s="59" t="s">
        <v>187</v>
      </c>
      <c r="H375" s="60" t="s">
        <v>133</v>
      </c>
      <c r="I375" s="179" t="s">
        <v>55</v>
      </c>
      <c r="J375" s="181">
        <v>4288.3100000000004</v>
      </c>
      <c r="K375" s="181"/>
      <c r="L375" s="181"/>
      <c r="M375" s="181"/>
      <c r="N375" s="181"/>
      <c r="O375" s="180">
        <v>0</v>
      </c>
      <c r="P375" s="181">
        <v>4288.3100000000004</v>
      </c>
      <c r="Q375" s="182">
        <v>156622.31</v>
      </c>
      <c r="R375" s="182"/>
      <c r="S375" s="181"/>
      <c r="T375" s="181">
        <v>0</v>
      </c>
      <c r="U375" s="181">
        <v>156622.31</v>
      </c>
      <c r="V375" s="181">
        <v>4246.42</v>
      </c>
      <c r="W375" s="181">
        <v>0</v>
      </c>
      <c r="X375" s="181">
        <v>4246.42</v>
      </c>
    </row>
    <row r="376" spans="2:24" ht="25.5" x14ac:dyDescent="0.2">
      <c r="B376" s="178" t="s">
        <v>29</v>
      </c>
      <c r="C376" s="103" t="s">
        <v>5</v>
      </c>
      <c r="D376" s="65" t="s">
        <v>131</v>
      </c>
      <c r="E376" s="65" t="s">
        <v>131</v>
      </c>
      <c r="F376" s="65" t="s">
        <v>131</v>
      </c>
      <c r="G376" s="65" t="s">
        <v>27</v>
      </c>
      <c r="H376" s="60" t="s">
        <v>131</v>
      </c>
      <c r="I376" s="179"/>
      <c r="J376" s="175">
        <f>J377+J379</f>
        <v>129263754.29000001</v>
      </c>
      <c r="K376" s="175">
        <f t="shared" ref="K376:V376" si="260">K377+K379</f>
        <v>126666722.53</v>
      </c>
      <c r="L376" s="175">
        <f t="shared" si="260"/>
        <v>126666722.53</v>
      </c>
      <c r="M376" s="175">
        <f t="shared" si="260"/>
        <v>126666722.53</v>
      </c>
      <c r="N376" s="175">
        <f t="shared" si="260"/>
        <v>126666722.53</v>
      </c>
      <c r="O376" s="448">
        <f>O377+O379</f>
        <v>0</v>
      </c>
      <c r="P376" s="175">
        <f>P377+P379</f>
        <v>129263754.29000001</v>
      </c>
      <c r="Q376" s="176">
        <f t="shared" si="260"/>
        <v>129285660.78</v>
      </c>
      <c r="R376" s="176">
        <f t="shared" si="260"/>
        <v>129285660.78</v>
      </c>
      <c r="S376" s="175">
        <f t="shared" si="260"/>
        <v>129285660.78</v>
      </c>
      <c r="T376" s="175">
        <f t="shared" ref="T376:U376" si="261">T377+T379</f>
        <v>0</v>
      </c>
      <c r="U376" s="175">
        <f t="shared" si="261"/>
        <v>129285660.78</v>
      </c>
      <c r="V376" s="175">
        <f t="shared" si="260"/>
        <v>129285660.78</v>
      </c>
      <c r="W376" s="175">
        <f t="shared" ref="W376:X376" si="262">W377+W379</f>
        <v>0</v>
      </c>
      <c r="X376" s="175">
        <f t="shared" si="262"/>
        <v>129285660.78</v>
      </c>
    </row>
    <row r="377" spans="2:24" ht="51" x14ac:dyDescent="0.2">
      <c r="B377" s="177" t="s">
        <v>67</v>
      </c>
      <c r="C377" s="103" t="s">
        <v>5</v>
      </c>
      <c r="D377" s="65" t="s">
        <v>131</v>
      </c>
      <c r="E377" s="65" t="s">
        <v>131</v>
      </c>
      <c r="F377" s="65" t="s">
        <v>131</v>
      </c>
      <c r="G377" s="65" t="s">
        <v>27</v>
      </c>
      <c r="H377" s="60" t="s">
        <v>131</v>
      </c>
      <c r="I377" s="179">
        <v>100</v>
      </c>
      <c r="J377" s="181">
        <f t="shared" ref="J377:X377" si="263">J378</f>
        <v>126666722.53</v>
      </c>
      <c r="K377" s="181">
        <f t="shared" si="263"/>
        <v>126666722.53</v>
      </c>
      <c r="L377" s="181">
        <f t="shared" si="263"/>
        <v>126666722.53</v>
      </c>
      <c r="M377" s="181">
        <f t="shared" si="263"/>
        <v>126666722.53</v>
      </c>
      <c r="N377" s="181">
        <f t="shared" si="263"/>
        <v>126666722.53</v>
      </c>
      <c r="O377" s="180">
        <f t="shared" si="263"/>
        <v>0</v>
      </c>
      <c r="P377" s="181">
        <f t="shared" si="263"/>
        <v>126666722.53</v>
      </c>
      <c r="Q377" s="182">
        <f t="shared" si="263"/>
        <v>126666722.53</v>
      </c>
      <c r="R377" s="182">
        <f t="shared" si="263"/>
        <v>126666722.53</v>
      </c>
      <c r="S377" s="181">
        <f t="shared" si="263"/>
        <v>126666722.53</v>
      </c>
      <c r="T377" s="181">
        <f t="shared" si="263"/>
        <v>0</v>
      </c>
      <c r="U377" s="181">
        <f t="shared" si="263"/>
        <v>126666722.53</v>
      </c>
      <c r="V377" s="181">
        <f t="shared" si="263"/>
        <v>126666722.53</v>
      </c>
      <c r="W377" s="181">
        <f t="shared" si="263"/>
        <v>0</v>
      </c>
      <c r="X377" s="181">
        <f t="shared" si="263"/>
        <v>126666722.53</v>
      </c>
    </row>
    <row r="378" spans="2:24" ht="25.5" x14ac:dyDescent="0.2">
      <c r="B378" s="177" t="s">
        <v>61</v>
      </c>
      <c r="C378" s="103" t="s">
        <v>5</v>
      </c>
      <c r="D378" s="65" t="s">
        <v>131</v>
      </c>
      <c r="E378" s="65" t="s">
        <v>131</v>
      </c>
      <c r="F378" s="65" t="s">
        <v>131</v>
      </c>
      <c r="G378" s="65" t="s">
        <v>27</v>
      </c>
      <c r="H378" s="60" t="s">
        <v>131</v>
      </c>
      <c r="I378" s="179">
        <v>120</v>
      </c>
      <c r="J378" s="175">
        <v>126666722.53</v>
      </c>
      <c r="K378" s="175">
        <v>126666722.53</v>
      </c>
      <c r="L378" s="175">
        <v>126666722.53</v>
      </c>
      <c r="M378" s="175">
        <v>126666722.53</v>
      </c>
      <c r="N378" s="175">
        <v>126666722.53</v>
      </c>
      <c r="O378" s="448">
        <v>0</v>
      </c>
      <c r="P378" s="175">
        <v>126666722.53</v>
      </c>
      <c r="Q378" s="176">
        <v>126666722.53</v>
      </c>
      <c r="R378" s="176">
        <v>126666722.53</v>
      </c>
      <c r="S378" s="175">
        <v>126666722.53</v>
      </c>
      <c r="T378" s="175">
        <v>0</v>
      </c>
      <c r="U378" s="175">
        <v>126666722.53</v>
      </c>
      <c r="V378" s="175">
        <v>126666722.53</v>
      </c>
      <c r="W378" s="175">
        <v>0</v>
      </c>
      <c r="X378" s="175">
        <v>126666722.53</v>
      </c>
    </row>
    <row r="379" spans="2:24" ht="25.5" x14ac:dyDescent="0.2">
      <c r="B379" s="177" t="s">
        <v>52</v>
      </c>
      <c r="C379" s="103" t="s">
        <v>5</v>
      </c>
      <c r="D379" s="65" t="s">
        <v>131</v>
      </c>
      <c r="E379" s="65" t="s">
        <v>131</v>
      </c>
      <c r="F379" s="65" t="s">
        <v>131</v>
      </c>
      <c r="G379" s="65" t="s">
        <v>27</v>
      </c>
      <c r="H379" s="60" t="s">
        <v>131</v>
      </c>
      <c r="I379" s="179">
        <v>200</v>
      </c>
      <c r="J379" s="175">
        <f t="shared" ref="J379:X379" si="264">J380</f>
        <v>2597031.7599999998</v>
      </c>
      <c r="K379" s="175">
        <f t="shared" si="264"/>
        <v>0</v>
      </c>
      <c r="L379" s="175">
        <f t="shared" si="264"/>
        <v>0</v>
      </c>
      <c r="M379" s="175">
        <f t="shared" si="264"/>
        <v>0</v>
      </c>
      <c r="N379" s="175">
        <f t="shared" si="264"/>
        <v>0</v>
      </c>
      <c r="O379" s="448">
        <f t="shared" si="264"/>
        <v>0</v>
      </c>
      <c r="P379" s="175">
        <f t="shared" si="264"/>
        <v>2597031.7599999998</v>
      </c>
      <c r="Q379" s="176">
        <f t="shared" si="264"/>
        <v>2618938.25</v>
      </c>
      <c r="R379" s="176">
        <f t="shared" si="264"/>
        <v>2618938.25</v>
      </c>
      <c r="S379" s="175">
        <f t="shared" si="264"/>
        <v>2618938.25</v>
      </c>
      <c r="T379" s="175">
        <f t="shared" si="264"/>
        <v>0</v>
      </c>
      <c r="U379" s="175">
        <f t="shared" si="264"/>
        <v>2618938.25</v>
      </c>
      <c r="V379" s="175">
        <f t="shared" si="264"/>
        <v>2618938.25</v>
      </c>
      <c r="W379" s="175">
        <f t="shared" si="264"/>
        <v>0</v>
      </c>
      <c r="X379" s="175">
        <f t="shared" si="264"/>
        <v>2618938.25</v>
      </c>
    </row>
    <row r="380" spans="2:24" ht="25.5" x14ac:dyDescent="0.2">
      <c r="B380" s="177" t="s">
        <v>54</v>
      </c>
      <c r="C380" s="103" t="s">
        <v>5</v>
      </c>
      <c r="D380" s="65" t="s">
        <v>131</v>
      </c>
      <c r="E380" s="65" t="s">
        <v>131</v>
      </c>
      <c r="F380" s="65" t="s">
        <v>131</v>
      </c>
      <c r="G380" s="65" t="s">
        <v>27</v>
      </c>
      <c r="H380" s="60" t="s">
        <v>131</v>
      </c>
      <c r="I380" s="179">
        <v>240</v>
      </c>
      <c r="J380" s="175">
        <v>2597031.7599999998</v>
      </c>
      <c r="K380" s="175"/>
      <c r="L380" s="175"/>
      <c r="M380" s="175"/>
      <c r="N380" s="175"/>
      <c r="O380" s="448">
        <v>0</v>
      </c>
      <c r="P380" s="175">
        <v>2597031.7599999998</v>
      </c>
      <c r="Q380" s="176">
        <v>2618938.25</v>
      </c>
      <c r="R380" s="176">
        <v>2618938.25</v>
      </c>
      <c r="S380" s="175">
        <v>2618938.25</v>
      </c>
      <c r="T380" s="175">
        <v>0</v>
      </c>
      <c r="U380" s="175">
        <v>2618938.25</v>
      </c>
      <c r="V380" s="175">
        <v>2618938.25</v>
      </c>
      <c r="W380" s="175">
        <v>0</v>
      </c>
      <c r="X380" s="175">
        <v>2618938.25</v>
      </c>
    </row>
    <row r="381" spans="2:24" ht="76.5" x14ac:dyDescent="0.2">
      <c r="B381" s="177" t="s">
        <v>287</v>
      </c>
      <c r="C381" s="103" t="s">
        <v>5</v>
      </c>
      <c r="D381" s="65" t="s">
        <v>131</v>
      </c>
      <c r="E381" s="65" t="s">
        <v>131</v>
      </c>
      <c r="F381" s="65" t="s">
        <v>131</v>
      </c>
      <c r="G381" s="65" t="s">
        <v>288</v>
      </c>
      <c r="H381" s="60" t="s">
        <v>131</v>
      </c>
      <c r="I381" s="179"/>
      <c r="J381" s="175">
        <f>J382+J384</f>
        <v>21000</v>
      </c>
      <c r="K381" s="175">
        <f t="shared" ref="K381:R381" si="265">K382+K384</f>
        <v>0</v>
      </c>
      <c r="L381" s="176">
        <f t="shared" si="265"/>
        <v>0</v>
      </c>
      <c r="M381" s="176">
        <f t="shared" si="265"/>
        <v>0</v>
      </c>
      <c r="N381" s="175">
        <f>N382+N384</f>
        <v>0</v>
      </c>
      <c r="O381" s="448">
        <f>O382+O384</f>
        <v>0</v>
      </c>
      <c r="P381" s="175">
        <f>P382+P384</f>
        <v>21000</v>
      </c>
      <c r="Q381" s="176">
        <f>Q382+Q384</f>
        <v>21000</v>
      </c>
      <c r="R381" s="176">
        <f t="shared" si="265"/>
        <v>21000</v>
      </c>
      <c r="S381" s="176">
        <f>S382+S384</f>
        <v>21000</v>
      </c>
      <c r="T381" s="175">
        <f>T382+T384</f>
        <v>0</v>
      </c>
      <c r="U381" s="175">
        <f>U382+U384</f>
        <v>21000</v>
      </c>
      <c r="V381" s="176">
        <f>V382+V384</f>
        <v>21000</v>
      </c>
      <c r="W381" s="176">
        <f t="shared" ref="W381:X381" si="266">W382+W384</f>
        <v>0</v>
      </c>
      <c r="X381" s="176">
        <f t="shared" si="266"/>
        <v>21000</v>
      </c>
    </row>
    <row r="382" spans="2:24" ht="51" x14ac:dyDescent="0.2">
      <c r="B382" s="177" t="s">
        <v>67</v>
      </c>
      <c r="C382" s="103" t="s">
        <v>5</v>
      </c>
      <c r="D382" s="65" t="s">
        <v>131</v>
      </c>
      <c r="E382" s="65" t="s">
        <v>131</v>
      </c>
      <c r="F382" s="65" t="s">
        <v>131</v>
      </c>
      <c r="G382" s="65" t="s">
        <v>288</v>
      </c>
      <c r="H382" s="60" t="s">
        <v>131</v>
      </c>
      <c r="I382" s="179">
        <v>100</v>
      </c>
      <c r="J382" s="181">
        <f t="shared" ref="J382:X382" si="267">J383</f>
        <v>8400</v>
      </c>
      <c r="K382" s="181">
        <f t="shared" si="267"/>
        <v>0</v>
      </c>
      <c r="L382" s="181">
        <f t="shared" si="267"/>
        <v>0</v>
      </c>
      <c r="M382" s="181">
        <f t="shared" si="267"/>
        <v>0</v>
      </c>
      <c r="N382" s="181">
        <f t="shared" si="267"/>
        <v>0</v>
      </c>
      <c r="O382" s="180">
        <f t="shared" si="267"/>
        <v>0</v>
      </c>
      <c r="P382" s="181">
        <f t="shared" si="267"/>
        <v>8400</v>
      </c>
      <c r="Q382" s="182">
        <f t="shared" si="267"/>
        <v>8400</v>
      </c>
      <c r="R382" s="182">
        <f t="shared" si="267"/>
        <v>8400</v>
      </c>
      <c r="S382" s="181">
        <f t="shared" si="267"/>
        <v>8400</v>
      </c>
      <c r="T382" s="181">
        <f t="shared" si="267"/>
        <v>0</v>
      </c>
      <c r="U382" s="181">
        <f t="shared" si="267"/>
        <v>8400</v>
      </c>
      <c r="V382" s="181">
        <f t="shared" si="267"/>
        <v>8400</v>
      </c>
      <c r="W382" s="181">
        <f t="shared" si="267"/>
        <v>0</v>
      </c>
      <c r="X382" s="181">
        <f t="shared" si="267"/>
        <v>8400</v>
      </c>
    </row>
    <row r="383" spans="2:24" ht="25.5" x14ac:dyDescent="0.2">
      <c r="B383" s="177" t="s">
        <v>61</v>
      </c>
      <c r="C383" s="103" t="s">
        <v>5</v>
      </c>
      <c r="D383" s="65" t="s">
        <v>131</v>
      </c>
      <c r="E383" s="65" t="s">
        <v>131</v>
      </c>
      <c r="F383" s="65" t="s">
        <v>131</v>
      </c>
      <c r="G383" s="65" t="s">
        <v>288</v>
      </c>
      <c r="H383" s="60" t="s">
        <v>131</v>
      </c>
      <c r="I383" s="179">
        <v>120</v>
      </c>
      <c r="J383" s="181">
        <v>8400</v>
      </c>
      <c r="K383" s="181"/>
      <c r="L383" s="181"/>
      <c r="M383" s="181"/>
      <c r="N383" s="181"/>
      <c r="O383" s="180">
        <v>0</v>
      </c>
      <c r="P383" s="181">
        <v>8400</v>
      </c>
      <c r="Q383" s="182">
        <v>8400</v>
      </c>
      <c r="R383" s="182">
        <v>8400</v>
      </c>
      <c r="S383" s="181">
        <v>8400</v>
      </c>
      <c r="T383" s="181">
        <v>0</v>
      </c>
      <c r="U383" s="181">
        <v>8400</v>
      </c>
      <c r="V383" s="181">
        <v>8400</v>
      </c>
      <c r="W383" s="181">
        <v>0</v>
      </c>
      <c r="X383" s="181">
        <v>8400</v>
      </c>
    </row>
    <row r="384" spans="2:24" ht="25.5" x14ac:dyDescent="0.2">
      <c r="B384" s="177" t="s">
        <v>52</v>
      </c>
      <c r="C384" s="103" t="s">
        <v>5</v>
      </c>
      <c r="D384" s="65" t="s">
        <v>131</v>
      </c>
      <c r="E384" s="65" t="s">
        <v>131</v>
      </c>
      <c r="F384" s="65" t="s">
        <v>131</v>
      </c>
      <c r="G384" s="65" t="s">
        <v>288</v>
      </c>
      <c r="H384" s="60" t="s">
        <v>131</v>
      </c>
      <c r="I384" s="179">
        <v>200</v>
      </c>
      <c r="J384" s="181">
        <f t="shared" ref="J384:X384" si="268">J385</f>
        <v>12600</v>
      </c>
      <c r="K384" s="181">
        <f t="shared" si="268"/>
        <v>0</v>
      </c>
      <c r="L384" s="181">
        <f t="shared" si="268"/>
        <v>0</v>
      </c>
      <c r="M384" s="181">
        <f t="shared" si="268"/>
        <v>0</v>
      </c>
      <c r="N384" s="181">
        <f t="shared" si="268"/>
        <v>0</v>
      </c>
      <c r="O384" s="180">
        <f t="shared" si="268"/>
        <v>0</v>
      </c>
      <c r="P384" s="181">
        <f t="shared" si="268"/>
        <v>12600</v>
      </c>
      <c r="Q384" s="182">
        <f t="shared" si="268"/>
        <v>12600</v>
      </c>
      <c r="R384" s="182">
        <f t="shared" si="268"/>
        <v>12600</v>
      </c>
      <c r="S384" s="181">
        <f t="shared" si="268"/>
        <v>12600</v>
      </c>
      <c r="T384" s="181">
        <f t="shared" si="268"/>
        <v>0</v>
      </c>
      <c r="U384" s="181">
        <f t="shared" si="268"/>
        <v>12600</v>
      </c>
      <c r="V384" s="181">
        <f t="shared" si="268"/>
        <v>12600</v>
      </c>
      <c r="W384" s="181">
        <f t="shared" si="268"/>
        <v>0</v>
      </c>
      <c r="X384" s="181">
        <f t="shared" si="268"/>
        <v>12600</v>
      </c>
    </row>
    <row r="385" spans="2:24" ht="25.5" x14ac:dyDescent="0.2">
      <c r="B385" s="177" t="s">
        <v>54</v>
      </c>
      <c r="C385" s="103" t="s">
        <v>5</v>
      </c>
      <c r="D385" s="65" t="s">
        <v>131</v>
      </c>
      <c r="E385" s="65" t="s">
        <v>131</v>
      </c>
      <c r="F385" s="65" t="s">
        <v>131</v>
      </c>
      <c r="G385" s="65" t="s">
        <v>288</v>
      </c>
      <c r="H385" s="60" t="s">
        <v>131</v>
      </c>
      <c r="I385" s="179">
        <v>240</v>
      </c>
      <c r="J385" s="181">
        <v>12600</v>
      </c>
      <c r="K385" s="181"/>
      <c r="L385" s="181"/>
      <c r="M385" s="181"/>
      <c r="N385" s="181"/>
      <c r="O385" s="180">
        <v>0</v>
      </c>
      <c r="P385" s="181">
        <v>12600</v>
      </c>
      <c r="Q385" s="182">
        <v>12600</v>
      </c>
      <c r="R385" s="182">
        <v>12600</v>
      </c>
      <c r="S385" s="181">
        <v>12600</v>
      </c>
      <c r="T385" s="181">
        <v>0</v>
      </c>
      <c r="U385" s="181">
        <v>12600</v>
      </c>
      <c r="V385" s="181">
        <v>12600</v>
      </c>
      <c r="W385" s="181">
        <v>0</v>
      </c>
      <c r="X385" s="181">
        <v>12600</v>
      </c>
    </row>
    <row r="386" spans="2:24" ht="38.25" x14ac:dyDescent="0.2">
      <c r="B386" s="177" t="s">
        <v>274</v>
      </c>
      <c r="C386" s="103" t="s">
        <v>5</v>
      </c>
      <c r="D386" s="65" t="s">
        <v>131</v>
      </c>
      <c r="E386" s="65" t="s">
        <v>131</v>
      </c>
      <c r="F386" s="65" t="s">
        <v>131</v>
      </c>
      <c r="G386" s="65" t="s">
        <v>273</v>
      </c>
      <c r="H386" s="60" t="s">
        <v>131</v>
      </c>
      <c r="I386" s="179"/>
      <c r="J386" s="181">
        <f>J387+J389</f>
        <v>575935.78</v>
      </c>
      <c r="K386" s="181">
        <f t="shared" ref="K386:R386" si="269">K387+K389</f>
        <v>597173.19999999995</v>
      </c>
      <c r="L386" s="182">
        <f t="shared" si="269"/>
        <v>619262.24</v>
      </c>
      <c r="M386" s="182">
        <f t="shared" si="269"/>
        <v>575935.78</v>
      </c>
      <c r="N386" s="181">
        <f>N387+N389</f>
        <v>597173.19999999995</v>
      </c>
      <c r="O386" s="180">
        <f>O387+O389</f>
        <v>0</v>
      </c>
      <c r="P386" s="181">
        <f>P387+P389</f>
        <v>575935.78</v>
      </c>
      <c r="Q386" s="182">
        <f>Q387+Q389</f>
        <v>597173.19999999995</v>
      </c>
      <c r="R386" s="182">
        <f t="shared" si="269"/>
        <v>575935.78</v>
      </c>
      <c r="S386" s="182">
        <f>S387+S389</f>
        <v>597173.19999999995</v>
      </c>
      <c r="T386" s="181">
        <f>T387+T389</f>
        <v>0</v>
      </c>
      <c r="U386" s="181">
        <f>U387+U389</f>
        <v>597173.19999999995</v>
      </c>
      <c r="V386" s="182">
        <f>V387+V389</f>
        <v>619262.24</v>
      </c>
      <c r="W386" s="182">
        <f t="shared" ref="W386:X386" si="270">W387+W389</f>
        <v>0</v>
      </c>
      <c r="X386" s="182">
        <f t="shared" si="270"/>
        <v>619262.24</v>
      </c>
    </row>
    <row r="387" spans="2:24" ht="51" x14ac:dyDescent="0.2">
      <c r="B387" s="177" t="s">
        <v>67</v>
      </c>
      <c r="C387" s="103" t="s">
        <v>5</v>
      </c>
      <c r="D387" s="65" t="s">
        <v>131</v>
      </c>
      <c r="E387" s="65" t="s">
        <v>131</v>
      </c>
      <c r="F387" s="65" t="s">
        <v>131</v>
      </c>
      <c r="G387" s="65" t="s">
        <v>273</v>
      </c>
      <c r="H387" s="60" t="s">
        <v>131</v>
      </c>
      <c r="I387" s="179">
        <v>100</v>
      </c>
      <c r="J387" s="181">
        <f t="shared" ref="J387:X387" si="271">J388</f>
        <v>480225.4</v>
      </c>
      <c r="K387" s="181">
        <f t="shared" si="271"/>
        <v>500797</v>
      </c>
      <c r="L387" s="181">
        <f t="shared" si="271"/>
        <v>522800.8</v>
      </c>
      <c r="M387" s="181">
        <f t="shared" si="271"/>
        <v>480225.4</v>
      </c>
      <c r="N387" s="181">
        <f t="shared" si="271"/>
        <v>500797</v>
      </c>
      <c r="O387" s="180">
        <f t="shared" si="271"/>
        <v>0</v>
      </c>
      <c r="P387" s="181">
        <f t="shared" si="271"/>
        <v>480225.4</v>
      </c>
      <c r="Q387" s="182">
        <f t="shared" si="271"/>
        <v>500797</v>
      </c>
      <c r="R387" s="182">
        <f t="shared" si="271"/>
        <v>480225.4</v>
      </c>
      <c r="S387" s="181">
        <f t="shared" si="271"/>
        <v>500797</v>
      </c>
      <c r="T387" s="181">
        <f t="shared" si="271"/>
        <v>0</v>
      </c>
      <c r="U387" s="181">
        <f t="shared" si="271"/>
        <v>500797</v>
      </c>
      <c r="V387" s="181">
        <f t="shared" si="271"/>
        <v>522800.8</v>
      </c>
      <c r="W387" s="181">
        <f t="shared" si="271"/>
        <v>0</v>
      </c>
      <c r="X387" s="181">
        <f t="shared" si="271"/>
        <v>522800.8</v>
      </c>
    </row>
    <row r="388" spans="2:24" ht="25.5" x14ac:dyDescent="0.2">
      <c r="B388" s="177" t="s">
        <v>61</v>
      </c>
      <c r="C388" s="103" t="s">
        <v>5</v>
      </c>
      <c r="D388" s="65" t="s">
        <v>131</v>
      </c>
      <c r="E388" s="65" t="s">
        <v>131</v>
      </c>
      <c r="F388" s="65" t="s">
        <v>131</v>
      </c>
      <c r="G388" s="65" t="s">
        <v>273</v>
      </c>
      <c r="H388" s="60" t="s">
        <v>131</v>
      </c>
      <c r="I388" s="179">
        <v>120</v>
      </c>
      <c r="J388" s="181">
        <f>359700+12500+108025.4</f>
        <v>480225.4</v>
      </c>
      <c r="K388" s="181">
        <f>375500+12500+112797</f>
        <v>500797</v>
      </c>
      <c r="L388" s="181">
        <f>392400+12500+117900.8</f>
        <v>522800.8</v>
      </c>
      <c r="M388" s="181">
        <f>359700+12500+108025.4</f>
        <v>480225.4</v>
      </c>
      <c r="N388" s="181">
        <f>375500+12500+112797</f>
        <v>500797</v>
      </c>
      <c r="O388" s="180">
        <v>0</v>
      </c>
      <c r="P388" s="181">
        <f>359700+12500+108025.4</f>
        <v>480225.4</v>
      </c>
      <c r="Q388" s="182">
        <f>375500+12500+112797</f>
        <v>500797</v>
      </c>
      <c r="R388" s="182">
        <f>359700+12500+108025.4</f>
        <v>480225.4</v>
      </c>
      <c r="S388" s="181">
        <f>375500+12500+112797</f>
        <v>500797</v>
      </c>
      <c r="T388" s="181">
        <v>0</v>
      </c>
      <c r="U388" s="181">
        <f>375500+12500+112797</f>
        <v>500797</v>
      </c>
      <c r="V388" s="181">
        <f>392400+12500+117900.8</f>
        <v>522800.8</v>
      </c>
      <c r="W388" s="181">
        <v>0</v>
      </c>
      <c r="X388" s="181">
        <f t="shared" ref="X388" si="272">392400+12500+117900.8</f>
        <v>522800.8</v>
      </c>
    </row>
    <row r="389" spans="2:24" ht="25.5" x14ac:dyDescent="0.2">
      <c r="B389" s="177" t="s">
        <v>52</v>
      </c>
      <c r="C389" s="103" t="s">
        <v>5</v>
      </c>
      <c r="D389" s="65" t="s">
        <v>131</v>
      </c>
      <c r="E389" s="65" t="s">
        <v>131</v>
      </c>
      <c r="F389" s="65" t="s">
        <v>131</v>
      </c>
      <c r="G389" s="65" t="s">
        <v>273</v>
      </c>
      <c r="H389" s="60" t="s">
        <v>131</v>
      </c>
      <c r="I389" s="179">
        <v>200</v>
      </c>
      <c r="J389" s="181">
        <f t="shared" ref="J389:X389" si="273">J390</f>
        <v>95710.38</v>
      </c>
      <c r="K389" s="181">
        <f t="shared" si="273"/>
        <v>96376.2</v>
      </c>
      <c r="L389" s="181">
        <f t="shared" si="273"/>
        <v>96461.440000000002</v>
      </c>
      <c r="M389" s="181">
        <f t="shared" si="273"/>
        <v>95710.38</v>
      </c>
      <c r="N389" s="181">
        <f t="shared" si="273"/>
        <v>96376.2</v>
      </c>
      <c r="O389" s="180">
        <f t="shared" si="273"/>
        <v>0</v>
      </c>
      <c r="P389" s="181">
        <f t="shared" si="273"/>
        <v>95710.38</v>
      </c>
      <c r="Q389" s="182">
        <f t="shared" si="273"/>
        <v>96376.2</v>
      </c>
      <c r="R389" s="182">
        <f t="shared" si="273"/>
        <v>95710.38</v>
      </c>
      <c r="S389" s="181">
        <f t="shared" si="273"/>
        <v>96376.2</v>
      </c>
      <c r="T389" s="181">
        <f t="shared" si="273"/>
        <v>0</v>
      </c>
      <c r="U389" s="181">
        <f t="shared" si="273"/>
        <v>96376.2</v>
      </c>
      <c r="V389" s="181">
        <f t="shared" si="273"/>
        <v>96461.440000000002</v>
      </c>
      <c r="W389" s="181">
        <f t="shared" si="273"/>
        <v>0</v>
      </c>
      <c r="X389" s="181">
        <f t="shared" si="273"/>
        <v>96461.440000000002</v>
      </c>
    </row>
    <row r="390" spans="2:24" ht="25.5" x14ac:dyDescent="0.2">
      <c r="B390" s="177" t="s">
        <v>54</v>
      </c>
      <c r="C390" s="103" t="s">
        <v>5</v>
      </c>
      <c r="D390" s="65" t="s">
        <v>131</v>
      </c>
      <c r="E390" s="65" t="s">
        <v>131</v>
      </c>
      <c r="F390" s="65" t="s">
        <v>131</v>
      </c>
      <c r="G390" s="65" t="s">
        <v>273</v>
      </c>
      <c r="H390" s="60" t="s">
        <v>131</v>
      </c>
      <c r="I390" s="179">
        <v>240</v>
      </c>
      <c r="J390" s="181">
        <v>95710.38</v>
      </c>
      <c r="K390" s="181">
        <v>96376.2</v>
      </c>
      <c r="L390" s="181">
        <v>96461.440000000002</v>
      </c>
      <c r="M390" s="181">
        <v>95710.38</v>
      </c>
      <c r="N390" s="181">
        <v>96376.2</v>
      </c>
      <c r="O390" s="180">
        <v>0</v>
      </c>
      <c r="P390" s="181">
        <v>95710.38</v>
      </c>
      <c r="Q390" s="182">
        <v>96376.2</v>
      </c>
      <c r="R390" s="182">
        <v>95710.38</v>
      </c>
      <c r="S390" s="181">
        <v>96376.2</v>
      </c>
      <c r="T390" s="181">
        <v>0</v>
      </c>
      <c r="U390" s="181">
        <v>96376.2</v>
      </c>
      <c r="V390" s="181">
        <v>96461.440000000002</v>
      </c>
      <c r="W390" s="181">
        <v>0</v>
      </c>
      <c r="X390" s="181">
        <v>96461.440000000002</v>
      </c>
    </row>
    <row r="391" spans="2:24" ht="25.5" x14ac:dyDescent="0.2">
      <c r="B391" s="177" t="s">
        <v>24</v>
      </c>
      <c r="C391" s="103" t="s">
        <v>5</v>
      </c>
      <c r="D391" s="65" t="s">
        <v>131</v>
      </c>
      <c r="E391" s="65" t="s">
        <v>131</v>
      </c>
      <c r="F391" s="65" t="s">
        <v>131</v>
      </c>
      <c r="G391" s="65" t="s">
        <v>268</v>
      </c>
      <c r="H391" s="60" t="s">
        <v>133</v>
      </c>
      <c r="I391" s="179"/>
      <c r="J391" s="181">
        <f>J392+J394</f>
        <v>2457892.64</v>
      </c>
      <c r="K391" s="181">
        <f t="shared" ref="K391:R391" si="274">K392+K394</f>
        <v>2587250.4300000002</v>
      </c>
      <c r="L391" s="182">
        <f t="shared" si="274"/>
        <v>2637731.4</v>
      </c>
      <c r="M391" s="182">
        <f t="shared" si="274"/>
        <v>2457892.64</v>
      </c>
      <c r="N391" s="181">
        <f>N392+N394</f>
        <v>2587250.4300000002</v>
      </c>
      <c r="O391" s="180">
        <f>O392+O394</f>
        <v>0</v>
      </c>
      <c r="P391" s="181">
        <f>P392+P394</f>
        <v>2457892.64</v>
      </c>
      <c r="Q391" s="182">
        <f>Q392+Q394</f>
        <v>2587250.4300000002</v>
      </c>
      <c r="R391" s="182">
        <f t="shared" si="274"/>
        <v>2457892.64</v>
      </c>
      <c r="S391" s="182">
        <f>S392+S394</f>
        <v>2587250.4300000002</v>
      </c>
      <c r="T391" s="181">
        <f>T392+T394</f>
        <v>0</v>
      </c>
      <c r="U391" s="181">
        <f>U392+U394</f>
        <v>2587250.4300000002</v>
      </c>
      <c r="V391" s="182">
        <f>V392+V394</f>
        <v>2637731.4</v>
      </c>
      <c r="W391" s="182">
        <f t="shared" ref="W391:X391" si="275">W392+W394</f>
        <v>0</v>
      </c>
      <c r="X391" s="182">
        <f t="shared" si="275"/>
        <v>2637731.4</v>
      </c>
    </row>
    <row r="392" spans="2:24" ht="51" x14ac:dyDescent="0.2">
      <c r="B392" s="177" t="s">
        <v>67</v>
      </c>
      <c r="C392" s="103" t="s">
        <v>5</v>
      </c>
      <c r="D392" s="65" t="s">
        <v>131</v>
      </c>
      <c r="E392" s="65" t="s">
        <v>131</v>
      </c>
      <c r="F392" s="65" t="s">
        <v>131</v>
      </c>
      <c r="G392" s="65" t="s">
        <v>268</v>
      </c>
      <c r="H392" s="60" t="s">
        <v>133</v>
      </c>
      <c r="I392" s="179">
        <v>100</v>
      </c>
      <c r="J392" s="181">
        <f t="shared" ref="J392:X392" si="276">J393</f>
        <v>2402336.21</v>
      </c>
      <c r="K392" s="181">
        <f t="shared" si="276"/>
        <v>2532494</v>
      </c>
      <c r="L392" s="181">
        <f t="shared" si="276"/>
        <v>2582974.9699999997</v>
      </c>
      <c r="M392" s="181">
        <f t="shared" si="276"/>
        <v>2402336.21</v>
      </c>
      <c r="N392" s="181">
        <f t="shared" si="276"/>
        <v>2532494</v>
      </c>
      <c r="O392" s="180">
        <f t="shared" si="276"/>
        <v>0</v>
      </c>
      <c r="P392" s="181">
        <f t="shared" si="276"/>
        <v>2402336.21</v>
      </c>
      <c r="Q392" s="182">
        <f t="shared" si="276"/>
        <v>2532494</v>
      </c>
      <c r="R392" s="182">
        <f t="shared" si="276"/>
        <v>2402336.21</v>
      </c>
      <c r="S392" s="181">
        <f t="shared" si="276"/>
        <v>2532494</v>
      </c>
      <c r="T392" s="181">
        <f t="shared" si="276"/>
        <v>0</v>
      </c>
      <c r="U392" s="181">
        <f t="shared" si="276"/>
        <v>2532494</v>
      </c>
      <c r="V392" s="181">
        <f t="shared" si="276"/>
        <v>2582974.9699999997</v>
      </c>
      <c r="W392" s="181">
        <f t="shared" si="276"/>
        <v>0</v>
      </c>
      <c r="X392" s="181">
        <f t="shared" si="276"/>
        <v>2582974.9699999997</v>
      </c>
    </row>
    <row r="393" spans="2:24" ht="25.5" x14ac:dyDescent="0.2">
      <c r="B393" s="177" t="s">
        <v>61</v>
      </c>
      <c r="C393" s="103" t="s">
        <v>5</v>
      </c>
      <c r="D393" s="65" t="s">
        <v>131</v>
      </c>
      <c r="E393" s="65" t="s">
        <v>131</v>
      </c>
      <c r="F393" s="65" t="s">
        <v>131</v>
      </c>
      <c r="G393" s="65" t="s">
        <v>268</v>
      </c>
      <c r="H393" s="60" t="s">
        <v>133</v>
      </c>
      <c r="I393" s="179">
        <v>120</v>
      </c>
      <c r="J393" s="181">
        <f>1845112.3+557223.91</f>
        <v>2402336.21</v>
      </c>
      <c r="K393" s="181">
        <f>1898996.93+573497.07+60000</f>
        <v>2532494</v>
      </c>
      <c r="L393" s="181">
        <f>1983851.74+599123.23</f>
        <v>2582974.9699999997</v>
      </c>
      <c r="M393" s="181">
        <f>1845112.3+557223.91</f>
        <v>2402336.21</v>
      </c>
      <c r="N393" s="181">
        <f>1898996.93+573497.07+60000</f>
        <v>2532494</v>
      </c>
      <c r="O393" s="180">
        <v>0</v>
      </c>
      <c r="P393" s="181">
        <f>1845112.3+557223.91</f>
        <v>2402336.21</v>
      </c>
      <c r="Q393" s="182">
        <f>1898996.93+573497.07+60000</f>
        <v>2532494</v>
      </c>
      <c r="R393" s="182">
        <f>1845112.3+557223.91</f>
        <v>2402336.21</v>
      </c>
      <c r="S393" s="181">
        <f>1898996.93+573497.07+60000</f>
        <v>2532494</v>
      </c>
      <c r="T393" s="181">
        <v>0</v>
      </c>
      <c r="U393" s="181">
        <f>1898996.93+573497.07+60000</f>
        <v>2532494</v>
      </c>
      <c r="V393" s="181">
        <f>1983851.74+599123.23</f>
        <v>2582974.9699999997</v>
      </c>
      <c r="W393" s="181">
        <v>0</v>
      </c>
      <c r="X393" s="181">
        <f t="shared" ref="X393" si="277">1983851.74+599123.23</f>
        <v>2582974.9699999997</v>
      </c>
    </row>
    <row r="394" spans="2:24" ht="25.5" x14ac:dyDescent="0.2">
      <c r="B394" s="177" t="s">
        <v>52</v>
      </c>
      <c r="C394" s="103" t="s">
        <v>5</v>
      </c>
      <c r="D394" s="65" t="s">
        <v>131</v>
      </c>
      <c r="E394" s="65" t="s">
        <v>131</v>
      </c>
      <c r="F394" s="65" t="s">
        <v>131</v>
      </c>
      <c r="G394" s="65" t="s">
        <v>268</v>
      </c>
      <c r="H394" s="60" t="s">
        <v>133</v>
      </c>
      <c r="I394" s="179">
        <v>200</v>
      </c>
      <c r="J394" s="181">
        <f t="shared" ref="J394:X394" si="278">J395</f>
        <v>55556.43</v>
      </c>
      <c r="K394" s="181">
        <f t="shared" si="278"/>
        <v>54756.43</v>
      </c>
      <c r="L394" s="181">
        <f t="shared" si="278"/>
        <v>54756.43</v>
      </c>
      <c r="M394" s="181">
        <f t="shared" si="278"/>
        <v>55556.43</v>
      </c>
      <c r="N394" s="181">
        <f t="shared" si="278"/>
        <v>54756.43</v>
      </c>
      <c r="O394" s="180">
        <f t="shared" si="278"/>
        <v>0</v>
      </c>
      <c r="P394" s="181">
        <f t="shared" si="278"/>
        <v>55556.43</v>
      </c>
      <c r="Q394" s="182">
        <f t="shared" si="278"/>
        <v>54756.43</v>
      </c>
      <c r="R394" s="182">
        <f t="shared" si="278"/>
        <v>55556.43</v>
      </c>
      <c r="S394" s="181">
        <f t="shared" si="278"/>
        <v>54756.43</v>
      </c>
      <c r="T394" s="181">
        <f t="shared" si="278"/>
        <v>0</v>
      </c>
      <c r="U394" s="181">
        <f t="shared" si="278"/>
        <v>54756.43</v>
      </c>
      <c r="V394" s="181">
        <f t="shared" si="278"/>
        <v>54756.43</v>
      </c>
      <c r="W394" s="181">
        <f t="shared" si="278"/>
        <v>0</v>
      </c>
      <c r="X394" s="181">
        <f t="shared" si="278"/>
        <v>54756.43</v>
      </c>
    </row>
    <row r="395" spans="2:24" ht="25.5" x14ac:dyDescent="0.2">
      <c r="B395" s="177" t="s">
        <v>54</v>
      </c>
      <c r="C395" s="103" t="s">
        <v>5</v>
      </c>
      <c r="D395" s="65" t="s">
        <v>131</v>
      </c>
      <c r="E395" s="65" t="s">
        <v>131</v>
      </c>
      <c r="F395" s="65" t="s">
        <v>131</v>
      </c>
      <c r="G395" s="65" t="s">
        <v>268</v>
      </c>
      <c r="H395" s="60" t="s">
        <v>133</v>
      </c>
      <c r="I395" s="179">
        <v>240</v>
      </c>
      <c r="J395" s="181">
        <v>55556.43</v>
      </c>
      <c r="K395" s="181">
        <v>54756.43</v>
      </c>
      <c r="L395" s="181">
        <v>54756.43</v>
      </c>
      <c r="M395" s="181">
        <v>55556.43</v>
      </c>
      <c r="N395" s="181">
        <v>54756.43</v>
      </c>
      <c r="O395" s="180">
        <v>0</v>
      </c>
      <c r="P395" s="181">
        <v>55556.43</v>
      </c>
      <c r="Q395" s="182">
        <v>54756.43</v>
      </c>
      <c r="R395" s="182">
        <v>55556.43</v>
      </c>
      <c r="S395" s="181">
        <v>54756.43</v>
      </c>
      <c r="T395" s="181">
        <v>0</v>
      </c>
      <c r="U395" s="181">
        <v>54756.43</v>
      </c>
      <c r="V395" s="181">
        <v>54756.43</v>
      </c>
      <c r="W395" s="181">
        <v>0</v>
      </c>
      <c r="X395" s="181">
        <v>54756.43</v>
      </c>
    </row>
    <row r="396" spans="2:24" ht="25.5" x14ac:dyDescent="0.2">
      <c r="B396" s="177" t="s">
        <v>323</v>
      </c>
      <c r="C396" s="91" t="s">
        <v>5</v>
      </c>
      <c r="D396" s="59" t="s">
        <v>131</v>
      </c>
      <c r="E396" s="59" t="s">
        <v>131</v>
      </c>
      <c r="F396" s="59" t="s">
        <v>131</v>
      </c>
      <c r="G396" s="59" t="s">
        <v>268</v>
      </c>
      <c r="H396" s="60" t="s">
        <v>130</v>
      </c>
      <c r="I396" s="262"/>
      <c r="J396" s="181">
        <f>J397+J399</f>
        <v>1102722.01</v>
      </c>
      <c r="K396" s="181">
        <f t="shared" ref="K396:R396" si="279">K397+K399</f>
        <v>1100788.81</v>
      </c>
      <c r="L396" s="181">
        <f t="shared" si="279"/>
        <v>1182842.01</v>
      </c>
      <c r="M396" s="181">
        <f t="shared" si="279"/>
        <v>1102722.01</v>
      </c>
      <c r="N396" s="181">
        <f>N397+N399</f>
        <v>1100788.81</v>
      </c>
      <c r="O396" s="180">
        <f>O397+O399</f>
        <v>0</v>
      </c>
      <c r="P396" s="181">
        <f>P397+P399</f>
        <v>1102722.01</v>
      </c>
      <c r="Q396" s="182">
        <f>Q397+Q399</f>
        <v>1100788.81</v>
      </c>
      <c r="R396" s="182">
        <f t="shared" si="279"/>
        <v>1102722.01</v>
      </c>
      <c r="S396" s="181">
        <f>S397+S399</f>
        <v>1100788.81</v>
      </c>
      <c r="T396" s="181">
        <f>T397+T399</f>
        <v>0</v>
      </c>
      <c r="U396" s="181">
        <f>U397+U399</f>
        <v>1100788.81</v>
      </c>
      <c r="V396" s="181">
        <f>V397+V399</f>
        <v>1182842.01</v>
      </c>
      <c r="W396" s="181">
        <f t="shared" ref="W396:X396" si="280">W397+W399</f>
        <v>0</v>
      </c>
      <c r="X396" s="181">
        <f t="shared" si="280"/>
        <v>1182842.01</v>
      </c>
    </row>
    <row r="397" spans="2:24" ht="51" x14ac:dyDescent="0.2">
      <c r="B397" s="177" t="s">
        <v>67</v>
      </c>
      <c r="C397" s="91" t="s">
        <v>5</v>
      </c>
      <c r="D397" s="59" t="s">
        <v>131</v>
      </c>
      <c r="E397" s="59" t="s">
        <v>131</v>
      </c>
      <c r="F397" s="59" t="s">
        <v>131</v>
      </c>
      <c r="G397" s="59" t="s">
        <v>268</v>
      </c>
      <c r="H397" s="60" t="s">
        <v>130</v>
      </c>
      <c r="I397" s="262">
        <v>100</v>
      </c>
      <c r="J397" s="181">
        <f t="shared" ref="J397:X397" si="281">J398</f>
        <v>1080426.8</v>
      </c>
      <c r="K397" s="181">
        <f t="shared" si="281"/>
        <v>1076493.6000000001</v>
      </c>
      <c r="L397" s="181">
        <f t="shared" si="281"/>
        <v>1158546.8</v>
      </c>
      <c r="M397" s="181">
        <f t="shared" si="281"/>
        <v>1080426.8</v>
      </c>
      <c r="N397" s="181">
        <f t="shared" si="281"/>
        <v>1076493.6000000001</v>
      </c>
      <c r="O397" s="180">
        <f t="shared" si="281"/>
        <v>0</v>
      </c>
      <c r="P397" s="181">
        <f t="shared" si="281"/>
        <v>1080426.8</v>
      </c>
      <c r="Q397" s="182">
        <f t="shared" si="281"/>
        <v>1076493.6000000001</v>
      </c>
      <c r="R397" s="182">
        <f t="shared" si="281"/>
        <v>1080426.8</v>
      </c>
      <c r="S397" s="181">
        <f t="shared" si="281"/>
        <v>1076493.6000000001</v>
      </c>
      <c r="T397" s="181">
        <f t="shared" si="281"/>
        <v>0</v>
      </c>
      <c r="U397" s="181">
        <f t="shared" si="281"/>
        <v>1076493.6000000001</v>
      </c>
      <c r="V397" s="181">
        <f t="shared" si="281"/>
        <v>1158546.8</v>
      </c>
      <c r="W397" s="181">
        <f t="shared" si="281"/>
        <v>0</v>
      </c>
      <c r="X397" s="181">
        <f t="shared" si="281"/>
        <v>1158546.8</v>
      </c>
    </row>
    <row r="398" spans="2:24" ht="25.5" x14ac:dyDescent="0.2">
      <c r="B398" s="177" t="s">
        <v>61</v>
      </c>
      <c r="C398" s="91" t="s">
        <v>5</v>
      </c>
      <c r="D398" s="59" t="s">
        <v>131</v>
      </c>
      <c r="E398" s="59" t="s">
        <v>131</v>
      </c>
      <c r="F398" s="59" t="s">
        <v>131</v>
      </c>
      <c r="G398" s="59" t="s">
        <v>268</v>
      </c>
      <c r="H398" s="60" t="s">
        <v>130</v>
      </c>
      <c r="I398" s="262">
        <v>120</v>
      </c>
      <c r="J398" s="181">
        <f>803400+34400+242626.8</f>
        <v>1080426.8</v>
      </c>
      <c r="K398" s="181">
        <f>826800+249693.6</f>
        <v>1076493.6000000001</v>
      </c>
      <c r="L398" s="181">
        <f>863400+34400+260746.8</f>
        <v>1158546.8</v>
      </c>
      <c r="M398" s="181">
        <f>803400+34400+242626.8</f>
        <v>1080426.8</v>
      </c>
      <c r="N398" s="181">
        <f>826800+249693.6</f>
        <v>1076493.6000000001</v>
      </c>
      <c r="O398" s="180">
        <v>0</v>
      </c>
      <c r="P398" s="181">
        <f>803400+34400+242626.8</f>
        <v>1080426.8</v>
      </c>
      <c r="Q398" s="182">
        <f>826800+249693.6</f>
        <v>1076493.6000000001</v>
      </c>
      <c r="R398" s="182">
        <f>803400+34400+242626.8</f>
        <v>1080426.8</v>
      </c>
      <c r="S398" s="181">
        <f>826800+249693.6</f>
        <v>1076493.6000000001</v>
      </c>
      <c r="T398" s="181">
        <v>0</v>
      </c>
      <c r="U398" s="181">
        <f>826800+249693.6</f>
        <v>1076493.6000000001</v>
      </c>
      <c r="V398" s="181">
        <f>863400+34400+260746.8</f>
        <v>1158546.8</v>
      </c>
      <c r="W398" s="181">
        <v>0</v>
      </c>
      <c r="X398" s="181">
        <f t="shared" ref="X398" si="282">863400+34400+260746.8</f>
        <v>1158546.8</v>
      </c>
    </row>
    <row r="399" spans="2:24" ht="25.5" x14ac:dyDescent="0.2">
      <c r="B399" s="177" t="s">
        <v>52</v>
      </c>
      <c r="C399" s="91" t="s">
        <v>5</v>
      </c>
      <c r="D399" s="59" t="s">
        <v>131</v>
      </c>
      <c r="E399" s="59" t="s">
        <v>131</v>
      </c>
      <c r="F399" s="59" t="s">
        <v>131</v>
      </c>
      <c r="G399" s="59" t="s">
        <v>268</v>
      </c>
      <c r="H399" s="60" t="s">
        <v>130</v>
      </c>
      <c r="I399" s="262">
        <v>200</v>
      </c>
      <c r="J399" s="181">
        <f t="shared" ref="J399:X399" si="283">J400</f>
        <v>22295.21</v>
      </c>
      <c r="K399" s="181">
        <f t="shared" si="283"/>
        <v>24295.21</v>
      </c>
      <c r="L399" s="181">
        <f t="shared" si="283"/>
        <v>24295.21</v>
      </c>
      <c r="M399" s="181">
        <f t="shared" si="283"/>
        <v>22295.21</v>
      </c>
      <c r="N399" s="181">
        <f t="shared" si="283"/>
        <v>24295.21</v>
      </c>
      <c r="O399" s="180">
        <f t="shared" si="283"/>
        <v>0</v>
      </c>
      <c r="P399" s="181">
        <f t="shared" si="283"/>
        <v>22295.21</v>
      </c>
      <c r="Q399" s="182">
        <f t="shared" si="283"/>
        <v>24295.21</v>
      </c>
      <c r="R399" s="182">
        <f t="shared" si="283"/>
        <v>22295.21</v>
      </c>
      <c r="S399" s="181">
        <f t="shared" si="283"/>
        <v>24295.21</v>
      </c>
      <c r="T399" s="181">
        <f>T400</f>
        <v>0</v>
      </c>
      <c r="U399" s="181">
        <f t="shared" si="283"/>
        <v>24295.21</v>
      </c>
      <c r="V399" s="181">
        <f t="shared" si="283"/>
        <v>24295.21</v>
      </c>
      <c r="W399" s="181">
        <f t="shared" si="283"/>
        <v>0</v>
      </c>
      <c r="X399" s="181">
        <f t="shared" si="283"/>
        <v>24295.21</v>
      </c>
    </row>
    <row r="400" spans="2:24" ht="25.5" x14ac:dyDescent="0.2">
      <c r="B400" s="177" t="s">
        <v>54</v>
      </c>
      <c r="C400" s="91" t="s">
        <v>5</v>
      </c>
      <c r="D400" s="59" t="s">
        <v>131</v>
      </c>
      <c r="E400" s="59" t="s">
        <v>131</v>
      </c>
      <c r="F400" s="59" t="s">
        <v>131</v>
      </c>
      <c r="G400" s="59" t="s">
        <v>268</v>
      </c>
      <c r="H400" s="60" t="s">
        <v>130</v>
      </c>
      <c r="I400" s="262">
        <v>240</v>
      </c>
      <c r="J400" s="181">
        <v>22295.21</v>
      </c>
      <c r="K400" s="181">
        <v>24295.21</v>
      </c>
      <c r="L400" s="181">
        <v>24295.21</v>
      </c>
      <c r="M400" s="181">
        <v>22295.21</v>
      </c>
      <c r="N400" s="181">
        <v>24295.21</v>
      </c>
      <c r="O400" s="180">
        <v>0</v>
      </c>
      <c r="P400" s="181">
        <v>22295.21</v>
      </c>
      <c r="Q400" s="182">
        <v>24295.21</v>
      </c>
      <c r="R400" s="182">
        <v>22295.21</v>
      </c>
      <c r="S400" s="181">
        <v>24295.21</v>
      </c>
      <c r="T400" s="181">
        <v>0</v>
      </c>
      <c r="U400" s="181">
        <v>24295.21</v>
      </c>
      <c r="V400" s="181">
        <v>24295.21</v>
      </c>
      <c r="W400" s="181">
        <v>0</v>
      </c>
      <c r="X400" s="181">
        <v>24295.21</v>
      </c>
    </row>
    <row r="401" spans="2:24" hidden="1" x14ac:dyDescent="0.2">
      <c r="B401" s="177" t="s">
        <v>62</v>
      </c>
      <c r="C401" s="103" t="s">
        <v>5</v>
      </c>
      <c r="D401" s="65" t="s">
        <v>131</v>
      </c>
      <c r="E401" s="65" t="s">
        <v>131</v>
      </c>
      <c r="F401" s="65" t="s">
        <v>131</v>
      </c>
      <c r="G401" s="65" t="s">
        <v>27</v>
      </c>
      <c r="H401" s="60" t="s">
        <v>131</v>
      </c>
      <c r="I401" s="179">
        <v>800</v>
      </c>
      <c r="J401" s="175">
        <f>J403+J402</f>
        <v>0</v>
      </c>
      <c r="K401" s="175">
        <f t="shared" ref="K401:R401" si="284">K403+K402</f>
        <v>0</v>
      </c>
      <c r="L401" s="176">
        <f t="shared" si="284"/>
        <v>0</v>
      </c>
      <c r="M401" s="176">
        <f t="shared" si="284"/>
        <v>0</v>
      </c>
      <c r="N401" s="175">
        <f>N403+N402</f>
        <v>0</v>
      </c>
      <c r="O401" s="448">
        <f>O403+O402</f>
        <v>0</v>
      </c>
      <c r="P401" s="175">
        <f>P403+P402</f>
        <v>0</v>
      </c>
      <c r="Q401" s="176">
        <f>Q403+Q402</f>
        <v>0</v>
      </c>
      <c r="R401" s="176">
        <f t="shared" si="284"/>
        <v>0</v>
      </c>
      <c r="S401" s="176">
        <f>S403+S402</f>
        <v>0</v>
      </c>
      <c r="T401" s="175">
        <f>T403+T402</f>
        <v>0</v>
      </c>
      <c r="U401" s="175">
        <f>U403+U402</f>
        <v>0</v>
      </c>
      <c r="V401" s="176">
        <f>V403+V402</f>
        <v>0</v>
      </c>
      <c r="W401" s="176">
        <f t="shared" ref="W401:X401" si="285">W403+W402</f>
        <v>0</v>
      </c>
      <c r="X401" s="176">
        <f t="shared" si="285"/>
        <v>0</v>
      </c>
    </row>
    <row r="402" spans="2:24" hidden="1" x14ac:dyDescent="0.2">
      <c r="B402" s="177" t="s">
        <v>169</v>
      </c>
      <c r="C402" s="103" t="s">
        <v>5</v>
      </c>
      <c r="D402" s="65" t="s">
        <v>131</v>
      </c>
      <c r="E402" s="65" t="s">
        <v>131</v>
      </c>
      <c r="F402" s="65" t="s">
        <v>131</v>
      </c>
      <c r="G402" s="65" t="s">
        <v>27</v>
      </c>
      <c r="H402" s="60" t="s">
        <v>131</v>
      </c>
      <c r="I402" s="179" t="s">
        <v>168</v>
      </c>
      <c r="J402" s="175">
        <v>0</v>
      </c>
      <c r="K402" s="175">
        <v>0</v>
      </c>
      <c r="L402" s="176">
        <v>0</v>
      </c>
      <c r="M402" s="176">
        <v>0</v>
      </c>
      <c r="N402" s="175">
        <v>0</v>
      </c>
      <c r="O402" s="448">
        <v>0</v>
      </c>
      <c r="P402" s="175">
        <v>0</v>
      </c>
      <c r="Q402" s="176">
        <v>0</v>
      </c>
      <c r="R402" s="176">
        <v>0</v>
      </c>
      <c r="S402" s="176">
        <v>0</v>
      </c>
      <c r="T402" s="175">
        <v>0</v>
      </c>
      <c r="U402" s="175">
        <v>0</v>
      </c>
      <c r="V402" s="176">
        <v>0</v>
      </c>
      <c r="W402" s="176">
        <v>0</v>
      </c>
      <c r="X402" s="176">
        <v>0</v>
      </c>
    </row>
    <row r="403" spans="2:24" ht="20.25" hidden="1" customHeight="1" x14ac:dyDescent="0.2">
      <c r="B403" s="177" t="s">
        <v>64</v>
      </c>
      <c r="C403" s="103" t="s">
        <v>5</v>
      </c>
      <c r="D403" s="65" t="s">
        <v>131</v>
      </c>
      <c r="E403" s="65" t="s">
        <v>131</v>
      </c>
      <c r="F403" s="65" t="s">
        <v>131</v>
      </c>
      <c r="G403" s="65" t="s">
        <v>27</v>
      </c>
      <c r="H403" s="60" t="s">
        <v>131</v>
      </c>
      <c r="I403" s="179" t="s">
        <v>65</v>
      </c>
      <c r="J403" s="175">
        <v>0</v>
      </c>
      <c r="K403" s="175">
        <v>0</v>
      </c>
      <c r="L403" s="176">
        <v>0</v>
      </c>
      <c r="M403" s="176">
        <v>0</v>
      </c>
      <c r="N403" s="175">
        <v>0</v>
      </c>
      <c r="O403" s="448">
        <v>0</v>
      </c>
      <c r="P403" s="175">
        <v>0</v>
      </c>
      <c r="Q403" s="176">
        <v>0</v>
      </c>
      <c r="R403" s="176">
        <v>0</v>
      </c>
      <c r="S403" s="176">
        <v>0</v>
      </c>
      <c r="T403" s="175">
        <v>0</v>
      </c>
      <c r="U403" s="175">
        <v>0</v>
      </c>
      <c r="V403" s="176">
        <v>0</v>
      </c>
      <c r="W403" s="176">
        <v>0</v>
      </c>
      <c r="X403" s="176">
        <v>0</v>
      </c>
    </row>
    <row r="404" spans="2:24" ht="1.5" customHeight="1" x14ac:dyDescent="0.2">
      <c r="B404" s="177"/>
      <c r="C404" s="258"/>
      <c r="D404" s="123"/>
      <c r="E404" s="123"/>
      <c r="F404" s="123"/>
      <c r="G404" s="123"/>
      <c r="H404" s="83"/>
      <c r="I404" s="260"/>
      <c r="J404" s="224"/>
      <c r="K404" s="224"/>
      <c r="L404" s="225"/>
      <c r="M404" s="225"/>
      <c r="N404" s="224"/>
      <c r="O404" s="452"/>
      <c r="P404" s="224"/>
      <c r="Q404" s="225"/>
      <c r="R404" s="225"/>
      <c r="S404" s="225"/>
      <c r="T404" s="224"/>
      <c r="U404" s="224"/>
      <c r="V404" s="225"/>
      <c r="W404" s="225"/>
      <c r="X404" s="225"/>
    </row>
    <row r="405" spans="2:24" ht="3.75" customHeight="1" x14ac:dyDescent="0.2">
      <c r="B405" s="226"/>
      <c r="C405" s="91"/>
      <c r="D405" s="59"/>
      <c r="E405" s="59"/>
      <c r="F405" s="59"/>
      <c r="G405" s="59"/>
      <c r="H405" s="60"/>
      <c r="I405" s="179"/>
      <c r="J405" s="263"/>
      <c r="K405" s="175"/>
      <c r="L405" s="176"/>
      <c r="M405" s="176"/>
      <c r="N405" s="175"/>
      <c r="O405" s="457"/>
      <c r="P405" s="263"/>
      <c r="Q405" s="176"/>
      <c r="R405" s="176"/>
      <c r="S405" s="176"/>
      <c r="T405" s="175"/>
      <c r="U405" s="175"/>
      <c r="V405" s="176"/>
      <c r="W405" s="176"/>
      <c r="X405" s="176"/>
    </row>
    <row r="406" spans="2:24" ht="31.5" x14ac:dyDescent="0.2">
      <c r="B406" s="164" t="s">
        <v>347</v>
      </c>
      <c r="C406" s="165" t="s">
        <v>6</v>
      </c>
      <c r="D406" s="166" t="s">
        <v>131</v>
      </c>
      <c r="E406" s="191" t="s">
        <v>131</v>
      </c>
      <c r="F406" s="191" t="s">
        <v>131</v>
      </c>
      <c r="G406" s="166" t="s">
        <v>132</v>
      </c>
      <c r="H406" s="192" t="s">
        <v>131</v>
      </c>
      <c r="I406" s="184"/>
      <c r="J406" s="163">
        <f t="shared" ref="J406:X408" si="286">J407</f>
        <v>0</v>
      </c>
      <c r="K406" s="163">
        <f t="shared" si="286"/>
        <v>0</v>
      </c>
      <c r="L406" s="169">
        <f t="shared" si="286"/>
        <v>0</v>
      </c>
      <c r="M406" s="169">
        <f t="shared" si="286"/>
        <v>0</v>
      </c>
      <c r="N406" s="163">
        <f t="shared" si="286"/>
        <v>0</v>
      </c>
      <c r="O406" s="162">
        <f t="shared" si="286"/>
        <v>0</v>
      </c>
      <c r="P406" s="163">
        <f t="shared" si="286"/>
        <v>0</v>
      </c>
      <c r="Q406" s="169">
        <f t="shared" si="286"/>
        <v>100000</v>
      </c>
      <c r="R406" s="169">
        <f t="shared" si="286"/>
        <v>0</v>
      </c>
      <c r="S406" s="169">
        <f t="shared" si="286"/>
        <v>0</v>
      </c>
      <c r="T406" s="163">
        <f t="shared" si="286"/>
        <v>0</v>
      </c>
      <c r="U406" s="163">
        <f t="shared" si="286"/>
        <v>100000</v>
      </c>
      <c r="V406" s="169">
        <f t="shared" si="286"/>
        <v>100000</v>
      </c>
      <c r="W406" s="169">
        <f t="shared" si="286"/>
        <v>0</v>
      </c>
      <c r="X406" s="169">
        <f t="shared" si="286"/>
        <v>100000</v>
      </c>
    </row>
    <row r="407" spans="2:24" ht="25.5" x14ac:dyDescent="0.2">
      <c r="B407" s="177" t="s">
        <v>347</v>
      </c>
      <c r="C407" s="103" t="s">
        <v>6</v>
      </c>
      <c r="D407" s="65" t="s">
        <v>131</v>
      </c>
      <c r="E407" s="65" t="s">
        <v>131</v>
      </c>
      <c r="F407" s="65" t="s">
        <v>131</v>
      </c>
      <c r="G407" s="65" t="s">
        <v>15</v>
      </c>
      <c r="H407" s="60" t="s">
        <v>131</v>
      </c>
      <c r="I407" s="262"/>
      <c r="J407" s="175">
        <f t="shared" si="286"/>
        <v>0</v>
      </c>
      <c r="K407" s="175">
        <f t="shared" si="286"/>
        <v>0</v>
      </c>
      <c r="L407" s="176">
        <f t="shared" si="286"/>
        <v>0</v>
      </c>
      <c r="M407" s="176">
        <f t="shared" si="286"/>
        <v>0</v>
      </c>
      <c r="N407" s="175">
        <f t="shared" si="286"/>
        <v>0</v>
      </c>
      <c r="O407" s="448">
        <f t="shared" si="286"/>
        <v>0</v>
      </c>
      <c r="P407" s="175">
        <f t="shared" si="286"/>
        <v>0</v>
      </c>
      <c r="Q407" s="176">
        <f t="shared" si="286"/>
        <v>100000</v>
      </c>
      <c r="R407" s="176">
        <f t="shared" si="286"/>
        <v>0</v>
      </c>
      <c r="S407" s="176">
        <f t="shared" si="286"/>
        <v>0</v>
      </c>
      <c r="T407" s="175">
        <f t="shared" si="286"/>
        <v>0</v>
      </c>
      <c r="U407" s="175">
        <f t="shared" si="286"/>
        <v>100000</v>
      </c>
      <c r="V407" s="176">
        <f t="shared" si="286"/>
        <v>100000</v>
      </c>
      <c r="W407" s="176">
        <f t="shared" si="286"/>
        <v>0</v>
      </c>
      <c r="X407" s="176">
        <f t="shared" si="286"/>
        <v>100000</v>
      </c>
    </row>
    <row r="408" spans="2:24" x14ac:dyDescent="0.2">
      <c r="B408" s="177" t="s">
        <v>62</v>
      </c>
      <c r="C408" s="103" t="s">
        <v>6</v>
      </c>
      <c r="D408" s="65" t="s">
        <v>131</v>
      </c>
      <c r="E408" s="65" t="s">
        <v>131</v>
      </c>
      <c r="F408" s="65" t="s">
        <v>131</v>
      </c>
      <c r="G408" s="65" t="s">
        <v>15</v>
      </c>
      <c r="H408" s="60" t="s">
        <v>131</v>
      </c>
      <c r="I408" s="262" t="s">
        <v>63</v>
      </c>
      <c r="J408" s="175">
        <f t="shared" si="286"/>
        <v>0</v>
      </c>
      <c r="K408" s="175">
        <f t="shared" si="286"/>
        <v>0</v>
      </c>
      <c r="L408" s="176">
        <f t="shared" si="286"/>
        <v>0</v>
      </c>
      <c r="M408" s="176">
        <f t="shared" si="286"/>
        <v>0</v>
      </c>
      <c r="N408" s="175">
        <v>0</v>
      </c>
      <c r="O408" s="448">
        <f t="shared" si="286"/>
        <v>0</v>
      </c>
      <c r="P408" s="175">
        <f t="shared" si="286"/>
        <v>0</v>
      </c>
      <c r="Q408" s="176">
        <f t="shared" si="286"/>
        <v>100000</v>
      </c>
      <c r="R408" s="176">
        <f t="shared" si="286"/>
        <v>0</v>
      </c>
      <c r="S408" s="176">
        <f t="shared" si="286"/>
        <v>0</v>
      </c>
      <c r="T408" s="175">
        <f t="shared" si="286"/>
        <v>0</v>
      </c>
      <c r="U408" s="175">
        <f t="shared" si="286"/>
        <v>100000</v>
      </c>
      <c r="V408" s="176">
        <f t="shared" si="286"/>
        <v>100000</v>
      </c>
      <c r="W408" s="176">
        <f t="shared" si="286"/>
        <v>0</v>
      </c>
      <c r="X408" s="176">
        <f t="shared" si="286"/>
        <v>100000</v>
      </c>
    </row>
    <row r="409" spans="2:24" x14ac:dyDescent="0.2">
      <c r="B409" s="237" t="s">
        <v>50</v>
      </c>
      <c r="C409" s="258" t="s">
        <v>6</v>
      </c>
      <c r="D409" s="123" t="s">
        <v>131</v>
      </c>
      <c r="E409" s="123" t="s">
        <v>131</v>
      </c>
      <c r="F409" s="123" t="s">
        <v>131</v>
      </c>
      <c r="G409" s="123" t="s">
        <v>15</v>
      </c>
      <c r="H409" s="83" t="s">
        <v>131</v>
      </c>
      <c r="I409" s="259">
        <v>870</v>
      </c>
      <c r="J409" s="224">
        <v>0</v>
      </c>
      <c r="K409" s="224"/>
      <c r="L409" s="225"/>
      <c r="M409" s="225"/>
      <c r="N409" s="224"/>
      <c r="O409" s="452">
        <v>0</v>
      </c>
      <c r="P409" s="224">
        <v>0</v>
      </c>
      <c r="Q409" s="225">
        <v>100000</v>
      </c>
      <c r="R409" s="225"/>
      <c r="S409" s="225"/>
      <c r="T409" s="224">
        <v>0</v>
      </c>
      <c r="U409" s="224">
        <v>100000</v>
      </c>
      <c r="V409" s="225">
        <v>100000</v>
      </c>
      <c r="W409" s="225">
        <v>0</v>
      </c>
      <c r="X409" s="225">
        <v>100000</v>
      </c>
    </row>
    <row r="410" spans="2:24" x14ac:dyDescent="0.2">
      <c r="B410" s="226"/>
      <c r="C410" s="268"/>
      <c r="D410" s="269"/>
      <c r="E410" s="269"/>
      <c r="F410" s="269"/>
      <c r="G410" s="269"/>
      <c r="H410" s="270"/>
      <c r="I410" s="205"/>
      <c r="J410" s="263"/>
      <c r="K410" s="263"/>
      <c r="L410" s="264"/>
      <c r="M410" s="264"/>
      <c r="N410" s="263"/>
      <c r="O410" s="457"/>
      <c r="P410" s="263"/>
      <c r="Q410" s="264"/>
      <c r="R410" s="264"/>
      <c r="S410" s="264"/>
      <c r="T410" s="263"/>
      <c r="U410" s="263"/>
      <c r="V410" s="264"/>
      <c r="W410" s="264"/>
      <c r="X410" s="264"/>
    </row>
    <row r="411" spans="2:24" ht="31.5" x14ac:dyDescent="0.2">
      <c r="B411" s="292" t="s">
        <v>46</v>
      </c>
      <c r="C411" s="255" t="s">
        <v>7</v>
      </c>
      <c r="D411" s="191" t="s">
        <v>131</v>
      </c>
      <c r="E411" s="191" t="s">
        <v>131</v>
      </c>
      <c r="F411" s="191" t="s">
        <v>131</v>
      </c>
      <c r="G411" s="191" t="s">
        <v>132</v>
      </c>
      <c r="H411" s="192" t="s">
        <v>131</v>
      </c>
      <c r="I411" s="256"/>
      <c r="J411" s="163">
        <f>J419+J431+J412+J428+J434</f>
        <v>39985507.770000003</v>
      </c>
      <c r="K411" s="163">
        <f t="shared" ref="K411:Q411" si="287">K419+K431+K412+K428+K434</f>
        <v>39963601.280000001</v>
      </c>
      <c r="L411" s="163">
        <f t="shared" si="287"/>
        <v>40004471.280000001</v>
      </c>
      <c r="M411" s="163">
        <f t="shared" si="287"/>
        <v>0</v>
      </c>
      <c r="N411" s="163">
        <f t="shared" si="287"/>
        <v>0</v>
      </c>
      <c r="O411" s="162">
        <f>O419+O431+O412+O428+O434</f>
        <v>0</v>
      </c>
      <c r="P411" s="163">
        <f>P419+P431+P412+P428+P434</f>
        <v>39985507.770000003</v>
      </c>
      <c r="Q411" s="169">
        <f t="shared" si="287"/>
        <v>50017682.770000003</v>
      </c>
      <c r="R411" s="169">
        <f t="shared" ref="R411" si="288">R419+R431+R412+R428+R434</f>
        <v>40497682.770000003</v>
      </c>
      <c r="S411" s="163">
        <f t="shared" ref="S411:U411" si="289">S419+S431+S412+S428+S434</f>
        <v>40422682.770000003</v>
      </c>
      <c r="T411" s="163">
        <f t="shared" si="289"/>
        <v>0</v>
      </c>
      <c r="U411" s="163">
        <f t="shared" si="289"/>
        <v>50017682.770000003</v>
      </c>
      <c r="V411" s="163">
        <f t="shared" ref="V411:X411" si="290">V419+V431+V412+V428+V434</f>
        <v>50017682.770000003</v>
      </c>
      <c r="W411" s="163">
        <f t="shared" si="290"/>
        <v>0</v>
      </c>
      <c r="X411" s="163">
        <f t="shared" si="290"/>
        <v>50017682.770000003</v>
      </c>
    </row>
    <row r="412" spans="2:24" ht="25.5" x14ac:dyDescent="0.2">
      <c r="B412" s="177" t="s">
        <v>51</v>
      </c>
      <c r="C412" s="103" t="s">
        <v>7</v>
      </c>
      <c r="D412" s="65" t="s">
        <v>131</v>
      </c>
      <c r="E412" s="65" t="s">
        <v>131</v>
      </c>
      <c r="F412" s="65" t="s">
        <v>131</v>
      </c>
      <c r="G412" s="65" t="s">
        <v>13</v>
      </c>
      <c r="H412" s="60" t="s">
        <v>131</v>
      </c>
      <c r="I412" s="179"/>
      <c r="J412" s="175">
        <f>J413+J415+J417</f>
        <v>39963601.280000001</v>
      </c>
      <c r="K412" s="175">
        <f t="shared" ref="K412:R412" si="291">K413+K415+K417</f>
        <v>39963601.280000001</v>
      </c>
      <c r="L412" s="176">
        <f t="shared" si="291"/>
        <v>39963601.280000001</v>
      </c>
      <c r="M412" s="176">
        <f t="shared" si="291"/>
        <v>0</v>
      </c>
      <c r="N412" s="175">
        <f>N413+N415+N417</f>
        <v>0</v>
      </c>
      <c r="O412" s="448">
        <f>O413+O415+O417</f>
        <v>0</v>
      </c>
      <c r="P412" s="175">
        <f>P413+P415+P417</f>
        <v>39963601.280000001</v>
      </c>
      <c r="Q412" s="176">
        <f>Q413+Q415+Q417</f>
        <v>39963601.280000001</v>
      </c>
      <c r="R412" s="176">
        <f t="shared" si="291"/>
        <v>39963601.280000001</v>
      </c>
      <c r="S412" s="176">
        <f>S413+S415+S417</f>
        <v>39963601.280000001</v>
      </c>
      <c r="T412" s="175">
        <f>T413+T415+T417</f>
        <v>0</v>
      </c>
      <c r="U412" s="175">
        <f>U413+U415+U417</f>
        <v>39963601.280000001</v>
      </c>
      <c r="V412" s="176">
        <f>V413+V415+V417</f>
        <v>39963601.280000001</v>
      </c>
      <c r="W412" s="176">
        <f t="shared" ref="W412:X412" si="292">W413+W415+W417</f>
        <v>0</v>
      </c>
      <c r="X412" s="176">
        <f t="shared" si="292"/>
        <v>39963601.280000001</v>
      </c>
    </row>
    <row r="413" spans="2:24" ht="51" x14ac:dyDescent="0.2">
      <c r="B413" s="177" t="s">
        <v>67</v>
      </c>
      <c r="C413" s="103" t="s">
        <v>7</v>
      </c>
      <c r="D413" s="65" t="s">
        <v>131</v>
      </c>
      <c r="E413" s="65" t="s">
        <v>131</v>
      </c>
      <c r="F413" s="65" t="s">
        <v>131</v>
      </c>
      <c r="G413" s="65" t="s">
        <v>13</v>
      </c>
      <c r="H413" s="60" t="s">
        <v>131</v>
      </c>
      <c r="I413" s="179">
        <v>100</v>
      </c>
      <c r="J413" s="181">
        <f t="shared" ref="J413" si="293">J414</f>
        <v>27040758.48</v>
      </c>
      <c r="K413" s="181">
        <f t="shared" ref="K413:X413" si="294">K414</f>
        <v>39963601.280000001</v>
      </c>
      <c r="L413" s="181">
        <f t="shared" si="294"/>
        <v>39963601.280000001</v>
      </c>
      <c r="M413" s="181">
        <f t="shared" si="294"/>
        <v>0</v>
      </c>
      <c r="N413" s="181">
        <f t="shared" si="294"/>
        <v>0</v>
      </c>
      <c r="O413" s="180">
        <f t="shared" si="294"/>
        <v>0</v>
      </c>
      <c r="P413" s="181">
        <f t="shared" si="294"/>
        <v>27040758.48</v>
      </c>
      <c r="Q413" s="182">
        <f t="shared" si="294"/>
        <v>27040758.48</v>
      </c>
      <c r="R413" s="182">
        <f t="shared" si="294"/>
        <v>27040758.48</v>
      </c>
      <c r="S413" s="181">
        <f t="shared" si="294"/>
        <v>27040758.48</v>
      </c>
      <c r="T413" s="181">
        <f t="shared" si="294"/>
        <v>0</v>
      </c>
      <c r="U413" s="181">
        <f t="shared" si="294"/>
        <v>27040758.48</v>
      </c>
      <c r="V413" s="181">
        <f t="shared" si="294"/>
        <v>27040758.48</v>
      </c>
      <c r="W413" s="181">
        <f t="shared" si="294"/>
        <v>0</v>
      </c>
      <c r="X413" s="181">
        <f t="shared" si="294"/>
        <v>27040758.48</v>
      </c>
    </row>
    <row r="414" spans="2:24" x14ac:dyDescent="0.2">
      <c r="B414" s="177" t="s">
        <v>123</v>
      </c>
      <c r="C414" s="103" t="s">
        <v>7</v>
      </c>
      <c r="D414" s="65" t="s">
        <v>131</v>
      </c>
      <c r="E414" s="65" t="s">
        <v>131</v>
      </c>
      <c r="F414" s="65" t="s">
        <v>131</v>
      </c>
      <c r="G414" s="65" t="s">
        <v>13</v>
      </c>
      <c r="H414" s="60" t="s">
        <v>131</v>
      </c>
      <c r="I414" s="179" t="s">
        <v>66</v>
      </c>
      <c r="J414" s="181">
        <v>27040758.48</v>
      </c>
      <c r="K414" s="181">
        <v>39963601.280000001</v>
      </c>
      <c r="L414" s="181">
        <v>39963601.280000001</v>
      </c>
      <c r="M414" s="181"/>
      <c r="N414" s="181"/>
      <c r="O414" s="180">
        <v>0</v>
      </c>
      <c r="P414" s="181">
        <v>27040758.48</v>
      </c>
      <c r="Q414" s="182">
        <v>27040758.48</v>
      </c>
      <c r="R414" s="182">
        <v>27040758.48</v>
      </c>
      <c r="S414" s="181">
        <v>27040758.48</v>
      </c>
      <c r="T414" s="181">
        <v>0</v>
      </c>
      <c r="U414" s="181">
        <v>27040758.48</v>
      </c>
      <c r="V414" s="181">
        <v>27040758.48</v>
      </c>
      <c r="W414" s="181">
        <v>0</v>
      </c>
      <c r="X414" s="181">
        <v>27040758.48</v>
      </c>
    </row>
    <row r="415" spans="2:24" ht="25.5" x14ac:dyDescent="0.2">
      <c r="B415" s="177" t="s">
        <v>52</v>
      </c>
      <c r="C415" s="103" t="s">
        <v>7</v>
      </c>
      <c r="D415" s="65" t="s">
        <v>131</v>
      </c>
      <c r="E415" s="65" t="s">
        <v>131</v>
      </c>
      <c r="F415" s="65" t="s">
        <v>131</v>
      </c>
      <c r="G415" s="65" t="s">
        <v>13</v>
      </c>
      <c r="H415" s="60" t="s">
        <v>131</v>
      </c>
      <c r="I415" s="179">
        <v>200</v>
      </c>
      <c r="J415" s="181">
        <f t="shared" ref="J415" si="295">J416</f>
        <v>12776563.800000001</v>
      </c>
      <c r="K415" s="181">
        <f t="shared" ref="K415:X415" si="296">K416</f>
        <v>0</v>
      </c>
      <c r="L415" s="181">
        <f t="shared" si="296"/>
        <v>0</v>
      </c>
      <c r="M415" s="181">
        <f t="shared" si="296"/>
        <v>0</v>
      </c>
      <c r="N415" s="181">
        <f t="shared" si="296"/>
        <v>0</v>
      </c>
      <c r="O415" s="180">
        <f t="shared" si="296"/>
        <v>0</v>
      </c>
      <c r="P415" s="181">
        <f t="shared" si="296"/>
        <v>12776563.800000001</v>
      </c>
      <c r="Q415" s="182">
        <f t="shared" si="296"/>
        <v>12776563.800000001</v>
      </c>
      <c r="R415" s="182">
        <f t="shared" si="296"/>
        <v>12776563.800000001</v>
      </c>
      <c r="S415" s="181">
        <f t="shared" si="296"/>
        <v>12776563.800000001</v>
      </c>
      <c r="T415" s="181">
        <f t="shared" si="296"/>
        <v>0</v>
      </c>
      <c r="U415" s="181">
        <f t="shared" si="296"/>
        <v>12776563.800000001</v>
      </c>
      <c r="V415" s="181">
        <f t="shared" si="296"/>
        <v>12776563.800000001</v>
      </c>
      <c r="W415" s="181">
        <f t="shared" si="296"/>
        <v>0</v>
      </c>
      <c r="X415" s="181">
        <f t="shared" si="296"/>
        <v>12776563.800000001</v>
      </c>
    </row>
    <row r="416" spans="2:24" ht="25.5" x14ac:dyDescent="0.2">
      <c r="B416" s="177" t="s">
        <v>54</v>
      </c>
      <c r="C416" s="103" t="s">
        <v>7</v>
      </c>
      <c r="D416" s="65" t="s">
        <v>131</v>
      </c>
      <c r="E416" s="65" t="s">
        <v>131</v>
      </c>
      <c r="F416" s="65" t="s">
        <v>131</v>
      </c>
      <c r="G416" s="65" t="s">
        <v>13</v>
      </c>
      <c r="H416" s="60" t="s">
        <v>131</v>
      </c>
      <c r="I416" s="179">
        <v>240</v>
      </c>
      <c r="J416" s="181">
        <v>12776563.800000001</v>
      </c>
      <c r="K416" s="181"/>
      <c r="L416" s="181"/>
      <c r="M416" s="181"/>
      <c r="N416" s="181"/>
      <c r="O416" s="180">
        <v>0</v>
      </c>
      <c r="P416" s="181">
        <v>12776563.800000001</v>
      </c>
      <c r="Q416" s="182">
        <v>12776563.800000001</v>
      </c>
      <c r="R416" s="182">
        <v>12776563.800000001</v>
      </c>
      <c r="S416" s="181">
        <v>12776563.800000001</v>
      </c>
      <c r="T416" s="181">
        <v>0</v>
      </c>
      <c r="U416" s="181">
        <v>12776563.800000001</v>
      </c>
      <c r="V416" s="181">
        <v>12776563.800000001</v>
      </c>
      <c r="W416" s="181">
        <v>0</v>
      </c>
      <c r="X416" s="181">
        <v>12776563.800000001</v>
      </c>
    </row>
    <row r="417" spans="2:24" x14ac:dyDescent="0.2">
      <c r="B417" s="177" t="s">
        <v>62</v>
      </c>
      <c r="C417" s="103" t="s">
        <v>7</v>
      </c>
      <c r="D417" s="65" t="s">
        <v>131</v>
      </c>
      <c r="E417" s="65" t="s">
        <v>131</v>
      </c>
      <c r="F417" s="65" t="s">
        <v>131</v>
      </c>
      <c r="G417" s="65" t="s">
        <v>13</v>
      </c>
      <c r="H417" s="60" t="s">
        <v>131</v>
      </c>
      <c r="I417" s="179">
        <v>800</v>
      </c>
      <c r="J417" s="181">
        <f t="shared" ref="J417" si="297">J418</f>
        <v>146279</v>
      </c>
      <c r="K417" s="181">
        <f t="shared" ref="K417:X417" si="298">K418</f>
        <v>0</v>
      </c>
      <c r="L417" s="181">
        <f t="shared" si="298"/>
        <v>0</v>
      </c>
      <c r="M417" s="181">
        <f t="shared" si="298"/>
        <v>0</v>
      </c>
      <c r="N417" s="181">
        <f t="shared" si="298"/>
        <v>0</v>
      </c>
      <c r="O417" s="180">
        <f t="shared" si="298"/>
        <v>0</v>
      </c>
      <c r="P417" s="181">
        <f t="shared" si="298"/>
        <v>146279</v>
      </c>
      <c r="Q417" s="182">
        <f t="shared" si="298"/>
        <v>146279</v>
      </c>
      <c r="R417" s="182">
        <f t="shared" si="298"/>
        <v>146279</v>
      </c>
      <c r="S417" s="181">
        <f t="shared" si="298"/>
        <v>146279</v>
      </c>
      <c r="T417" s="181">
        <f t="shared" si="298"/>
        <v>0</v>
      </c>
      <c r="U417" s="181">
        <f t="shared" si="298"/>
        <v>146279</v>
      </c>
      <c r="V417" s="181">
        <f t="shared" si="298"/>
        <v>146279</v>
      </c>
      <c r="W417" s="181">
        <f t="shared" si="298"/>
        <v>0</v>
      </c>
      <c r="X417" s="181">
        <f t="shared" si="298"/>
        <v>146279</v>
      </c>
    </row>
    <row r="418" spans="2:24" x14ac:dyDescent="0.2">
      <c r="B418" s="177" t="s">
        <v>64</v>
      </c>
      <c r="C418" s="103" t="s">
        <v>7</v>
      </c>
      <c r="D418" s="65" t="s">
        <v>131</v>
      </c>
      <c r="E418" s="65" t="s">
        <v>131</v>
      </c>
      <c r="F418" s="65" t="s">
        <v>131</v>
      </c>
      <c r="G418" s="65" t="s">
        <v>13</v>
      </c>
      <c r="H418" s="60" t="s">
        <v>131</v>
      </c>
      <c r="I418" s="179">
        <v>850</v>
      </c>
      <c r="J418" s="181">
        <v>146279</v>
      </c>
      <c r="K418" s="181"/>
      <c r="L418" s="181"/>
      <c r="M418" s="181"/>
      <c r="N418" s="181"/>
      <c r="O418" s="180">
        <v>0</v>
      </c>
      <c r="P418" s="181">
        <v>146279</v>
      </c>
      <c r="Q418" s="182">
        <v>146279</v>
      </c>
      <c r="R418" s="182">
        <v>146279</v>
      </c>
      <c r="S418" s="181">
        <v>146279</v>
      </c>
      <c r="T418" s="181">
        <v>0</v>
      </c>
      <c r="U418" s="181">
        <v>146279</v>
      </c>
      <c r="V418" s="181">
        <v>146279</v>
      </c>
      <c r="W418" s="181">
        <v>0</v>
      </c>
      <c r="X418" s="181">
        <v>146279</v>
      </c>
    </row>
    <row r="419" spans="2:24" ht="25.5" x14ac:dyDescent="0.2">
      <c r="B419" s="173" t="s">
        <v>47</v>
      </c>
      <c r="C419" s="103" t="s">
        <v>7</v>
      </c>
      <c r="D419" s="65" t="s">
        <v>131</v>
      </c>
      <c r="E419" s="65" t="s">
        <v>131</v>
      </c>
      <c r="F419" s="65" t="s">
        <v>131</v>
      </c>
      <c r="G419" s="65" t="s">
        <v>16</v>
      </c>
      <c r="H419" s="60" t="s">
        <v>131</v>
      </c>
      <c r="I419" s="179"/>
      <c r="J419" s="175">
        <f>J422+J426+J420+J424</f>
        <v>21906.489999999998</v>
      </c>
      <c r="K419" s="175">
        <f t="shared" ref="K419:R419" si="299">K422+K426+K420+K424</f>
        <v>0</v>
      </c>
      <c r="L419" s="176">
        <f t="shared" si="299"/>
        <v>0</v>
      </c>
      <c r="M419" s="176">
        <f t="shared" si="299"/>
        <v>0</v>
      </c>
      <c r="N419" s="175">
        <f>N422+N426+N420+N424</f>
        <v>0</v>
      </c>
      <c r="O419" s="448">
        <f>O422+O426+O420+O424</f>
        <v>0</v>
      </c>
      <c r="P419" s="175">
        <f>P422+P426+P420+P424</f>
        <v>21906.489999999998</v>
      </c>
      <c r="Q419" s="176">
        <f>Q422+Q426+Q420+Q424</f>
        <v>277481.49</v>
      </c>
      <c r="R419" s="176">
        <f t="shared" si="299"/>
        <v>277481.49</v>
      </c>
      <c r="S419" s="176">
        <f>S422+S426+S420+S424</f>
        <v>202481.49</v>
      </c>
      <c r="T419" s="175">
        <f>T422+T426+T420+T424</f>
        <v>0</v>
      </c>
      <c r="U419" s="175">
        <f>U422+U426+U420+U424</f>
        <v>277481.49</v>
      </c>
      <c r="V419" s="176">
        <f>V422+V426+V420+V424</f>
        <v>277481.49</v>
      </c>
      <c r="W419" s="176">
        <f t="shared" ref="W419:X419" si="300">W422+W426+W420+W424</f>
        <v>0</v>
      </c>
      <c r="X419" s="176">
        <f t="shared" si="300"/>
        <v>277481.49</v>
      </c>
    </row>
    <row r="420" spans="2:24" ht="51" hidden="1" x14ac:dyDescent="0.2">
      <c r="B420" s="177" t="s">
        <v>67</v>
      </c>
      <c r="C420" s="91" t="s">
        <v>7</v>
      </c>
      <c r="D420" s="59" t="s">
        <v>131</v>
      </c>
      <c r="E420" s="59" t="s">
        <v>131</v>
      </c>
      <c r="F420" s="59" t="s">
        <v>131</v>
      </c>
      <c r="G420" s="59" t="s">
        <v>16</v>
      </c>
      <c r="H420" s="60" t="s">
        <v>131</v>
      </c>
      <c r="I420" s="179" t="s">
        <v>60</v>
      </c>
      <c r="J420" s="181">
        <f t="shared" ref="J420:X420" si="301">J421</f>
        <v>0</v>
      </c>
      <c r="K420" s="181">
        <f t="shared" si="301"/>
        <v>0</v>
      </c>
      <c r="L420" s="181">
        <f t="shared" si="301"/>
        <v>0</v>
      </c>
      <c r="M420" s="181">
        <f t="shared" si="301"/>
        <v>0</v>
      </c>
      <c r="N420" s="181">
        <f t="shared" si="301"/>
        <v>0</v>
      </c>
      <c r="O420" s="180">
        <f t="shared" si="301"/>
        <v>0</v>
      </c>
      <c r="P420" s="181">
        <f t="shared" si="301"/>
        <v>0</v>
      </c>
      <c r="Q420" s="182">
        <f t="shared" si="301"/>
        <v>0</v>
      </c>
      <c r="R420" s="182">
        <f t="shared" si="301"/>
        <v>0</v>
      </c>
      <c r="S420" s="181">
        <f t="shared" si="301"/>
        <v>0</v>
      </c>
      <c r="T420" s="181">
        <f t="shared" si="301"/>
        <v>0</v>
      </c>
      <c r="U420" s="181">
        <f t="shared" si="301"/>
        <v>0</v>
      </c>
      <c r="V420" s="181">
        <f t="shared" si="301"/>
        <v>0</v>
      </c>
      <c r="W420" s="181">
        <f t="shared" si="301"/>
        <v>0</v>
      </c>
      <c r="X420" s="181">
        <f t="shared" si="301"/>
        <v>0</v>
      </c>
    </row>
    <row r="421" spans="2:24" ht="25.5" hidden="1" x14ac:dyDescent="0.2">
      <c r="B421" s="177" t="s">
        <v>61</v>
      </c>
      <c r="C421" s="91" t="s">
        <v>7</v>
      </c>
      <c r="D421" s="59" t="s">
        <v>131</v>
      </c>
      <c r="E421" s="59" t="s">
        <v>131</v>
      </c>
      <c r="F421" s="59" t="s">
        <v>131</v>
      </c>
      <c r="G421" s="59" t="s">
        <v>16</v>
      </c>
      <c r="H421" s="60" t="s">
        <v>131</v>
      </c>
      <c r="I421" s="179" t="s">
        <v>166</v>
      </c>
      <c r="J421" s="181"/>
      <c r="K421" s="181"/>
      <c r="L421" s="181"/>
      <c r="M421" s="181"/>
      <c r="N421" s="181"/>
      <c r="O421" s="180"/>
      <c r="P421" s="181"/>
      <c r="Q421" s="182"/>
      <c r="R421" s="182"/>
      <c r="S421" s="181"/>
      <c r="T421" s="181"/>
      <c r="U421" s="181"/>
      <c r="V421" s="181"/>
      <c r="W421" s="181"/>
      <c r="X421" s="181"/>
    </row>
    <row r="422" spans="2:24" ht="25.5" x14ac:dyDescent="0.2">
      <c r="B422" s="177" t="s">
        <v>52</v>
      </c>
      <c r="C422" s="91" t="s">
        <v>7</v>
      </c>
      <c r="D422" s="59" t="s">
        <v>131</v>
      </c>
      <c r="E422" s="59" t="s">
        <v>131</v>
      </c>
      <c r="F422" s="59" t="s">
        <v>131</v>
      </c>
      <c r="G422" s="59" t="s">
        <v>16</v>
      </c>
      <c r="H422" s="60" t="s">
        <v>131</v>
      </c>
      <c r="I422" s="179">
        <v>200</v>
      </c>
      <c r="J422" s="181">
        <f t="shared" ref="J422:X422" si="302">J423</f>
        <v>21906.489999999998</v>
      </c>
      <c r="K422" s="181">
        <f t="shared" si="302"/>
        <v>0</v>
      </c>
      <c r="L422" s="181">
        <f t="shared" si="302"/>
        <v>0</v>
      </c>
      <c r="M422" s="181">
        <f t="shared" si="302"/>
        <v>0</v>
      </c>
      <c r="N422" s="181">
        <f t="shared" si="302"/>
        <v>0</v>
      </c>
      <c r="O422" s="180">
        <f t="shared" si="302"/>
        <v>0</v>
      </c>
      <c r="P422" s="181">
        <f t="shared" si="302"/>
        <v>21906.489999999998</v>
      </c>
      <c r="Q422" s="182">
        <f t="shared" si="302"/>
        <v>202481.49</v>
      </c>
      <c r="R422" s="182">
        <f t="shared" si="302"/>
        <v>202481.49</v>
      </c>
      <c r="S422" s="181">
        <f t="shared" si="302"/>
        <v>202481.49</v>
      </c>
      <c r="T422" s="181">
        <f t="shared" si="302"/>
        <v>0</v>
      </c>
      <c r="U422" s="181">
        <f t="shared" si="302"/>
        <v>202481.49</v>
      </c>
      <c r="V422" s="181">
        <f t="shared" si="302"/>
        <v>202481.49</v>
      </c>
      <c r="W422" s="181">
        <f t="shared" si="302"/>
        <v>0</v>
      </c>
      <c r="X422" s="181">
        <f t="shared" si="302"/>
        <v>202481.49</v>
      </c>
    </row>
    <row r="423" spans="2:24" ht="25.5" x14ac:dyDescent="0.2">
      <c r="B423" s="177" t="s">
        <v>54</v>
      </c>
      <c r="C423" s="91" t="s">
        <v>7</v>
      </c>
      <c r="D423" s="59" t="s">
        <v>131</v>
      </c>
      <c r="E423" s="59" t="s">
        <v>131</v>
      </c>
      <c r="F423" s="59" t="s">
        <v>131</v>
      </c>
      <c r="G423" s="59" t="s">
        <v>16</v>
      </c>
      <c r="H423" s="60" t="s">
        <v>131</v>
      </c>
      <c r="I423" s="179">
        <v>240</v>
      </c>
      <c r="J423" s="181">
        <f>4167.99+17738.5</f>
        <v>21906.489999999998</v>
      </c>
      <c r="K423" s="181"/>
      <c r="L423" s="181"/>
      <c r="M423" s="181"/>
      <c r="N423" s="181"/>
      <c r="O423" s="180">
        <v>0</v>
      </c>
      <c r="P423" s="181">
        <f>4167.99+17738.5</f>
        <v>21906.489999999998</v>
      </c>
      <c r="Q423" s="182">
        <f>78000+124481.49</f>
        <v>202481.49</v>
      </c>
      <c r="R423" s="182">
        <f>78000+124481.49</f>
        <v>202481.49</v>
      </c>
      <c r="S423" s="181">
        <f>78000+124481.49</f>
        <v>202481.49</v>
      </c>
      <c r="T423" s="181">
        <v>0</v>
      </c>
      <c r="U423" s="181">
        <f>78000+124481.49</f>
        <v>202481.49</v>
      </c>
      <c r="V423" s="181">
        <f>78000+124481.49</f>
        <v>202481.49</v>
      </c>
      <c r="W423" s="181">
        <v>0</v>
      </c>
      <c r="X423" s="181">
        <f t="shared" ref="X423" si="303">78000+124481.49</f>
        <v>202481.49</v>
      </c>
    </row>
    <row r="424" spans="2:24" ht="25.5" hidden="1" x14ac:dyDescent="0.2">
      <c r="B424" s="241" t="s">
        <v>149</v>
      </c>
      <c r="C424" s="91" t="s">
        <v>7</v>
      </c>
      <c r="D424" s="59" t="s">
        <v>131</v>
      </c>
      <c r="E424" s="59" t="s">
        <v>131</v>
      </c>
      <c r="F424" s="59" t="s">
        <v>131</v>
      </c>
      <c r="G424" s="59" t="s">
        <v>16</v>
      </c>
      <c r="H424" s="60" t="s">
        <v>131</v>
      </c>
      <c r="I424" s="179" t="s">
        <v>57</v>
      </c>
      <c r="J424" s="181">
        <f t="shared" ref="J424:X424" si="304">J425</f>
        <v>0</v>
      </c>
      <c r="K424" s="181">
        <f t="shared" si="304"/>
        <v>0</v>
      </c>
      <c r="L424" s="181">
        <f t="shared" si="304"/>
        <v>0</v>
      </c>
      <c r="M424" s="181">
        <f t="shared" si="304"/>
        <v>0</v>
      </c>
      <c r="N424" s="181">
        <f t="shared" si="304"/>
        <v>0</v>
      </c>
      <c r="O424" s="180">
        <f t="shared" si="304"/>
        <v>0</v>
      </c>
      <c r="P424" s="181">
        <f t="shared" si="304"/>
        <v>0</v>
      </c>
      <c r="Q424" s="182">
        <f t="shared" si="304"/>
        <v>0</v>
      </c>
      <c r="R424" s="182">
        <f t="shared" si="304"/>
        <v>0</v>
      </c>
      <c r="S424" s="181">
        <f t="shared" si="304"/>
        <v>0</v>
      </c>
      <c r="T424" s="181">
        <f t="shared" si="304"/>
        <v>0</v>
      </c>
      <c r="U424" s="181">
        <f t="shared" si="304"/>
        <v>0</v>
      </c>
      <c r="V424" s="181">
        <f t="shared" si="304"/>
        <v>0</v>
      </c>
      <c r="W424" s="181">
        <f t="shared" si="304"/>
        <v>0</v>
      </c>
      <c r="X424" s="181">
        <f t="shared" si="304"/>
        <v>0</v>
      </c>
    </row>
    <row r="425" spans="2:24" hidden="1" x14ac:dyDescent="0.2">
      <c r="B425" s="177" t="s">
        <v>150</v>
      </c>
      <c r="C425" s="91" t="s">
        <v>7</v>
      </c>
      <c r="D425" s="59" t="s">
        <v>131</v>
      </c>
      <c r="E425" s="59" t="s">
        <v>131</v>
      </c>
      <c r="F425" s="59" t="s">
        <v>131</v>
      </c>
      <c r="G425" s="59" t="s">
        <v>16</v>
      </c>
      <c r="H425" s="60" t="s">
        <v>131</v>
      </c>
      <c r="I425" s="179" t="s">
        <v>148</v>
      </c>
      <c r="J425" s="181"/>
      <c r="K425" s="181"/>
      <c r="L425" s="181"/>
      <c r="M425" s="181"/>
      <c r="N425" s="181"/>
      <c r="O425" s="180"/>
      <c r="P425" s="181"/>
      <c r="Q425" s="182"/>
      <c r="R425" s="182"/>
      <c r="S425" s="181"/>
      <c r="T425" s="181"/>
      <c r="U425" s="181"/>
      <c r="V425" s="181"/>
      <c r="W425" s="181"/>
      <c r="X425" s="181"/>
    </row>
    <row r="426" spans="2:24" x14ac:dyDescent="0.2">
      <c r="B426" s="177" t="s">
        <v>62</v>
      </c>
      <c r="C426" s="91" t="s">
        <v>7</v>
      </c>
      <c r="D426" s="59" t="s">
        <v>131</v>
      </c>
      <c r="E426" s="59" t="s">
        <v>131</v>
      </c>
      <c r="F426" s="59" t="s">
        <v>131</v>
      </c>
      <c r="G426" s="59" t="s">
        <v>16</v>
      </c>
      <c r="H426" s="60" t="s">
        <v>131</v>
      </c>
      <c r="I426" s="179" t="s">
        <v>63</v>
      </c>
      <c r="J426" s="181">
        <f t="shared" ref="J426:X426" si="305">J427</f>
        <v>0</v>
      </c>
      <c r="K426" s="181">
        <f t="shared" si="305"/>
        <v>0</v>
      </c>
      <c r="L426" s="181">
        <f t="shared" si="305"/>
        <v>0</v>
      </c>
      <c r="M426" s="181">
        <f t="shared" si="305"/>
        <v>0</v>
      </c>
      <c r="N426" s="181">
        <f t="shared" si="305"/>
        <v>0</v>
      </c>
      <c r="O426" s="180">
        <f t="shared" si="305"/>
        <v>0</v>
      </c>
      <c r="P426" s="181">
        <f t="shared" si="305"/>
        <v>0</v>
      </c>
      <c r="Q426" s="182">
        <f t="shared" si="305"/>
        <v>75000</v>
      </c>
      <c r="R426" s="182">
        <f t="shared" si="305"/>
        <v>75000</v>
      </c>
      <c r="S426" s="181">
        <f t="shared" si="305"/>
        <v>0</v>
      </c>
      <c r="T426" s="181">
        <f t="shared" si="305"/>
        <v>0</v>
      </c>
      <c r="U426" s="181">
        <f t="shared" si="305"/>
        <v>75000</v>
      </c>
      <c r="V426" s="181">
        <f t="shared" si="305"/>
        <v>75000</v>
      </c>
      <c r="W426" s="181">
        <f t="shared" si="305"/>
        <v>0</v>
      </c>
      <c r="X426" s="181">
        <f t="shared" si="305"/>
        <v>75000</v>
      </c>
    </row>
    <row r="427" spans="2:24" x14ac:dyDescent="0.2">
      <c r="B427" s="177" t="s">
        <v>64</v>
      </c>
      <c r="C427" s="91" t="s">
        <v>7</v>
      </c>
      <c r="D427" s="59" t="s">
        <v>131</v>
      </c>
      <c r="E427" s="59" t="s">
        <v>131</v>
      </c>
      <c r="F427" s="59" t="s">
        <v>131</v>
      </c>
      <c r="G427" s="59" t="s">
        <v>16</v>
      </c>
      <c r="H427" s="60" t="s">
        <v>131</v>
      </c>
      <c r="I427" s="179" t="s">
        <v>65</v>
      </c>
      <c r="J427" s="181">
        <v>0</v>
      </c>
      <c r="K427" s="181"/>
      <c r="L427" s="181"/>
      <c r="M427" s="181"/>
      <c r="N427" s="181"/>
      <c r="O427" s="180">
        <v>0</v>
      </c>
      <c r="P427" s="181">
        <v>0</v>
      </c>
      <c r="Q427" s="182">
        <v>75000</v>
      </c>
      <c r="R427" s="182">
        <v>75000</v>
      </c>
      <c r="S427" s="181">
        <v>0</v>
      </c>
      <c r="T427" s="181">
        <v>0</v>
      </c>
      <c r="U427" s="181">
        <v>75000</v>
      </c>
      <c r="V427" s="181">
        <v>75000</v>
      </c>
      <c r="W427" s="181">
        <v>0</v>
      </c>
      <c r="X427" s="181">
        <v>75000</v>
      </c>
    </row>
    <row r="428" spans="2:24" hidden="1" x14ac:dyDescent="0.2">
      <c r="B428" s="218" t="s">
        <v>386</v>
      </c>
      <c r="C428" s="91" t="s">
        <v>7</v>
      </c>
      <c r="D428" s="59" t="s">
        <v>131</v>
      </c>
      <c r="E428" s="59" t="s">
        <v>131</v>
      </c>
      <c r="F428" s="59" t="s">
        <v>131</v>
      </c>
      <c r="G428" s="59" t="s">
        <v>387</v>
      </c>
      <c r="H428" s="60" t="s">
        <v>131</v>
      </c>
      <c r="I428" s="179"/>
      <c r="J428" s="181">
        <f t="shared" ref="J428:X429" si="306">J429</f>
        <v>0</v>
      </c>
      <c r="K428" s="181">
        <f t="shared" si="306"/>
        <v>0</v>
      </c>
      <c r="L428" s="398">
        <f t="shared" si="306"/>
        <v>40870</v>
      </c>
      <c r="M428" s="180"/>
      <c r="N428" s="403">
        <f t="shared" si="306"/>
        <v>0</v>
      </c>
      <c r="O428" s="180">
        <f t="shared" si="306"/>
        <v>0</v>
      </c>
      <c r="P428" s="181">
        <f t="shared" si="306"/>
        <v>0</v>
      </c>
      <c r="Q428" s="182">
        <f t="shared" si="306"/>
        <v>0</v>
      </c>
      <c r="R428" s="182">
        <f t="shared" si="306"/>
        <v>0</v>
      </c>
      <c r="S428" s="181">
        <f t="shared" si="306"/>
        <v>0</v>
      </c>
      <c r="T428" s="182">
        <f t="shared" si="306"/>
        <v>0</v>
      </c>
      <c r="U428" s="182">
        <f t="shared" si="306"/>
        <v>0</v>
      </c>
      <c r="V428" s="182">
        <f t="shared" si="306"/>
        <v>0</v>
      </c>
      <c r="W428" s="182">
        <f t="shared" si="306"/>
        <v>0</v>
      </c>
      <c r="X428" s="182">
        <f t="shared" si="306"/>
        <v>0</v>
      </c>
    </row>
    <row r="429" spans="2:24" hidden="1" x14ac:dyDescent="0.2">
      <c r="B429" s="177" t="s">
        <v>62</v>
      </c>
      <c r="C429" s="91" t="s">
        <v>7</v>
      </c>
      <c r="D429" s="59" t="s">
        <v>131</v>
      </c>
      <c r="E429" s="59" t="s">
        <v>131</v>
      </c>
      <c r="F429" s="59" t="s">
        <v>131</v>
      </c>
      <c r="G429" s="59" t="s">
        <v>387</v>
      </c>
      <c r="H429" s="60" t="s">
        <v>131</v>
      </c>
      <c r="I429" s="179" t="s">
        <v>63</v>
      </c>
      <c r="J429" s="181">
        <f t="shared" si="306"/>
        <v>0</v>
      </c>
      <c r="K429" s="181">
        <f t="shared" si="306"/>
        <v>0</v>
      </c>
      <c r="L429" s="398">
        <f t="shared" si="306"/>
        <v>40870</v>
      </c>
      <c r="M429" s="180"/>
      <c r="N429" s="403">
        <f t="shared" si="306"/>
        <v>0</v>
      </c>
      <c r="O429" s="180">
        <f t="shared" si="306"/>
        <v>0</v>
      </c>
      <c r="P429" s="181">
        <f t="shared" si="306"/>
        <v>0</v>
      </c>
      <c r="Q429" s="182">
        <f t="shared" si="306"/>
        <v>0</v>
      </c>
      <c r="R429" s="182">
        <f t="shared" si="306"/>
        <v>0</v>
      </c>
      <c r="S429" s="181">
        <f t="shared" si="306"/>
        <v>0</v>
      </c>
      <c r="T429" s="182">
        <f t="shared" si="306"/>
        <v>0</v>
      </c>
      <c r="U429" s="182">
        <f t="shared" si="306"/>
        <v>0</v>
      </c>
      <c r="V429" s="182">
        <f t="shared" si="306"/>
        <v>0</v>
      </c>
      <c r="W429" s="182">
        <f t="shared" si="306"/>
        <v>0</v>
      </c>
      <c r="X429" s="182">
        <f t="shared" si="306"/>
        <v>0</v>
      </c>
    </row>
    <row r="430" spans="2:24" hidden="1" x14ac:dyDescent="0.2">
      <c r="B430" s="177" t="s">
        <v>64</v>
      </c>
      <c r="C430" s="91" t="s">
        <v>7</v>
      </c>
      <c r="D430" s="59" t="s">
        <v>131</v>
      </c>
      <c r="E430" s="59" t="s">
        <v>131</v>
      </c>
      <c r="F430" s="59" t="s">
        <v>131</v>
      </c>
      <c r="G430" s="59" t="s">
        <v>387</v>
      </c>
      <c r="H430" s="60" t="s">
        <v>131</v>
      </c>
      <c r="I430" s="179" t="s">
        <v>65</v>
      </c>
      <c r="J430" s="181"/>
      <c r="K430" s="181">
        <v>0</v>
      </c>
      <c r="L430" s="398">
        <v>40870</v>
      </c>
      <c r="M430" s="180"/>
      <c r="N430" s="403">
        <v>0</v>
      </c>
      <c r="O430" s="180"/>
      <c r="P430" s="181"/>
      <c r="Q430" s="182">
        <v>0</v>
      </c>
      <c r="R430" s="182">
        <v>0</v>
      </c>
      <c r="S430" s="181">
        <v>0</v>
      </c>
      <c r="T430" s="182">
        <v>0</v>
      </c>
      <c r="U430" s="182">
        <v>0</v>
      </c>
      <c r="V430" s="182">
        <v>0</v>
      </c>
      <c r="W430" s="182">
        <v>0</v>
      </c>
      <c r="X430" s="182">
        <v>0</v>
      </c>
    </row>
    <row r="431" spans="2:24" x14ac:dyDescent="0.2">
      <c r="B431" s="173" t="s">
        <v>48</v>
      </c>
      <c r="C431" s="103" t="s">
        <v>7</v>
      </c>
      <c r="D431" s="65" t="s">
        <v>131</v>
      </c>
      <c r="E431" s="65" t="s">
        <v>131</v>
      </c>
      <c r="F431" s="65" t="s">
        <v>131</v>
      </c>
      <c r="G431" s="65" t="s">
        <v>8</v>
      </c>
      <c r="H431" s="60" t="s">
        <v>131</v>
      </c>
      <c r="I431" s="179"/>
      <c r="J431" s="175">
        <f t="shared" ref="J431:U432" si="307">J432</f>
        <v>0</v>
      </c>
      <c r="K431" s="175">
        <f t="shared" si="307"/>
        <v>0</v>
      </c>
      <c r="L431" s="176">
        <f t="shared" si="307"/>
        <v>0</v>
      </c>
      <c r="M431" s="176">
        <f t="shared" si="307"/>
        <v>0</v>
      </c>
      <c r="N431" s="175">
        <f t="shared" si="307"/>
        <v>0</v>
      </c>
      <c r="O431" s="448">
        <f t="shared" si="307"/>
        <v>0</v>
      </c>
      <c r="P431" s="175">
        <f t="shared" si="307"/>
        <v>0</v>
      </c>
      <c r="Q431" s="176">
        <f t="shared" si="307"/>
        <v>256600</v>
      </c>
      <c r="R431" s="176">
        <f t="shared" si="307"/>
        <v>256600</v>
      </c>
      <c r="S431" s="176">
        <f t="shared" si="307"/>
        <v>256600</v>
      </c>
      <c r="T431" s="175">
        <f t="shared" si="307"/>
        <v>0</v>
      </c>
      <c r="U431" s="175">
        <f t="shared" si="307"/>
        <v>256600</v>
      </c>
      <c r="V431" s="176">
        <f>V432</f>
        <v>256600</v>
      </c>
      <c r="W431" s="176">
        <f t="shared" ref="W431:X432" si="308">W432</f>
        <v>0</v>
      </c>
      <c r="X431" s="176">
        <f t="shared" si="308"/>
        <v>256600</v>
      </c>
    </row>
    <row r="432" spans="2:24" ht="25.5" x14ac:dyDescent="0.2">
      <c r="B432" s="177" t="s">
        <v>52</v>
      </c>
      <c r="C432" s="103" t="s">
        <v>7</v>
      </c>
      <c r="D432" s="65" t="s">
        <v>131</v>
      </c>
      <c r="E432" s="65" t="s">
        <v>131</v>
      </c>
      <c r="F432" s="65" t="s">
        <v>131</v>
      </c>
      <c r="G432" s="65" t="s">
        <v>8</v>
      </c>
      <c r="H432" s="60" t="s">
        <v>131</v>
      </c>
      <c r="I432" s="179">
        <v>200</v>
      </c>
      <c r="J432" s="175">
        <f t="shared" si="307"/>
        <v>0</v>
      </c>
      <c r="K432" s="175">
        <f t="shared" si="307"/>
        <v>0</v>
      </c>
      <c r="L432" s="176">
        <f t="shared" si="307"/>
        <v>0</v>
      </c>
      <c r="M432" s="176">
        <f t="shared" si="307"/>
        <v>0</v>
      </c>
      <c r="N432" s="175">
        <f t="shared" si="307"/>
        <v>0</v>
      </c>
      <c r="O432" s="448">
        <f t="shared" si="307"/>
        <v>0</v>
      </c>
      <c r="P432" s="175">
        <f t="shared" si="307"/>
        <v>0</v>
      </c>
      <c r="Q432" s="176">
        <f t="shared" si="307"/>
        <v>256600</v>
      </c>
      <c r="R432" s="176">
        <f t="shared" si="307"/>
        <v>256600</v>
      </c>
      <c r="S432" s="176">
        <f>S433</f>
        <v>256600</v>
      </c>
      <c r="T432" s="175">
        <f t="shared" si="307"/>
        <v>0</v>
      </c>
      <c r="U432" s="175">
        <f t="shared" si="307"/>
        <v>256600</v>
      </c>
      <c r="V432" s="176">
        <f>V433</f>
        <v>256600</v>
      </c>
      <c r="W432" s="176">
        <f t="shared" si="308"/>
        <v>0</v>
      </c>
      <c r="X432" s="176">
        <f t="shared" si="308"/>
        <v>256600</v>
      </c>
    </row>
    <row r="433" spans="2:24" ht="25.5" x14ac:dyDescent="0.2">
      <c r="B433" s="177" t="s">
        <v>54</v>
      </c>
      <c r="C433" s="103" t="s">
        <v>7</v>
      </c>
      <c r="D433" s="65" t="s">
        <v>131</v>
      </c>
      <c r="E433" s="65" t="s">
        <v>131</v>
      </c>
      <c r="F433" s="65" t="s">
        <v>131</v>
      </c>
      <c r="G433" s="65" t="s">
        <v>8</v>
      </c>
      <c r="H433" s="60" t="s">
        <v>131</v>
      </c>
      <c r="I433" s="179">
        <v>240</v>
      </c>
      <c r="J433" s="175">
        <v>0</v>
      </c>
      <c r="K433" s="175"/>
      <c r="L433" s="176"/>
      <c r="M433" s="176"/>
      <c r="N433" s="175"/>
      <c r="O433" s="448">
        <v>0</v>
      </c>
      <c r="P433" s="175">
        <v>0</v>
      </c>
      <c r="Q433" s="176">
        <f>176600+80000</f>
        <v>256600</v>
      </c>
      <c r="R433" s="176">
        <f t="shared" ref="R433:X433" si="309">176600+80000</f>
        <v>256600</v>
      </c>
      <c r="S433" s="175">
        <f t="shared" si="309"/>
        <v>256600</v>
      </c>
      <c r="T433" s="175">
        <v>0</v>
      </c>
      <c r="U433" s="175">
        <f>176600+80000</f>
        <v>256600</v>
      </c>
      <c r="V433" s="175">
        <f t="shared" si="309"/>
        <v>256600</v>
      </c>
      <c r="W433" s="175">
        <v>0</v>
      </c>
      <c r="X433" s="175">
        <f t="shared" si="309"/>
        <v>256600</v>
      </c>
    </row>
    <row r="434" spans="2:24" x14ac:dyDescent="0.2">
      <c r="B434" s="177" t="s">
        <v>402</v>
      </c>
      <c r="C434" s="91" t="s">
        <v>7</v>
      </c>
      <c r="D434" s="59" t="s">
        <v>131</v>
      </c>
      <c r="E434" s="59" t="s">
        <v>131</v>
      </c>
      <c r="F434" s="59" t="s">
        <v>131</v>
      </c>
      <c r="G434" s="59" t="s">
        <v>399</v>
      </c>
      <c r="H434" s="60" t="s">
        <v>131</v>
      </c>
      <c r="I434" s="262"/>
      <c r="J434" s="181">
        <f t="shared" ref="J434:K435" si="310">J435</f>
        <v>0</v>
      </c>
      <c r="K434" s="181">
        <f t="shared" si="310"/>
        <v>0</v>
      </c>
      <c r="L434" s="181"/>
      <c r="M434" s="180"/>
      <c r="N434" s="181">
        <f t="shared" ref="N434:X435" si="311">N435</f>
        <v>0</v>
      </c>
      <c r="O434" s="180">
        <f t="shared" si="311"/>
        <v>0</v>
      </c>
      <c r="P434" s="181">
        <f t="shared" si="311"/>
        <v>0</v>
      </c>
      <c r="Q434" s="182">
        <f t="shared" si="311"/>
        <v>9520000</v>
      </c>
      <c r="R434" s="182">
        <f t="shared" si="311"/>
        <v>0</v>
      </c>
      <c r="S434" s="181">
        <f t="shared" si="311"/>
        <v>0</v>
      </c>
      <c r="T434" s="181">
        <f t="shared" si="311"/>
        <v>0</v>
      </c>
      <c r="U434" s="181">
        <f t="shared" si="311"/>
        <v>9520000</v>
      </c>
      <c r="V434" s="181">
        <f t="shared" si="311"/>
        <v>9520000</v>
      </c>
      <c r="W434" s="181">
        <f t="shared" si="311"/>
        <v>0</v>
      </c>
      <c r="X434" s="181">
        <f t="shared" si="311"/>
        <v>9520000</v>
      </c>
    </row>
    <row r="435" spans="2:24" x14ac:dyDescent="0.2">
      <c r="B435" s="177" t="s">
        <v>403</v>
      </c>
      <c r="C435" s="91" t="s">
        <v>7</v>
      </c>
      <c r="D435" s="59" t="s">
        <v>131</v>
      </c>
      <c r="E435" s="59" t="s">
        <v>131</v>
      </c>
      <c r="F435" s="59" t="s">
        <v>131</v>
      </c>
      <c r="G435" s="59" t="s">
        <v>399</v>
      </c>
      <c r="H435" s="60" t="s">
        <v>131</v>
      </c>
      <c r="I435" s="262" t="s">
        <v>397</v>
      </c>
      <c r="J435" s="181">
        <f t="shared" si="310"/>
        <v>0</v>
      </c>
      <c r="K435" s="181">
        <f t="shared" si="310"/>
        <v>0</v>
      </c>
      <c r="L435" s="181"/>
      <c r="M435" s="180"/>
      <c r="N435" s="181">
        <f t="shared" si="311"/>
        <v>0</v>
      </c>
      <c r="O435" s="180">
        <f t="shared" si="311"/>
        <v>0</v>
      </c>
      <c r="P435" s="181">
        <f t="shared" si="311"/>
        <v>0</v>
      </c>
      <c r="Q435" s="182">
        <f t="shared" si="311"/>
        <v>9520000</v>
      </c>
      <c r="R435" s="182">
        <f t="shared" si="311"/>
        <v>0</v>
      </c>
      <c r="S435" s="181">
        <f t="shared" si="311"/>
        <v>0</v>
      </c>
      <c r="T435" s="181">
        <f t="shared" si="311"/>
        <v>0</v>
      </c>
      <c r="U435" s="181">
        <f t="shared" si="311"/>
        <v>9520000</v>
      </c>
      <c r="V435" s="181">
        <f t="shared" si="311"/>
        <v>9520000</v>
      </c>
      <c r="W435" s="181">
        <f t="shared" si="311"/>
        <v>0</v>
      </c>
      <c r="X435" s="181">
        <f t="shared" si="311"/>
        <v>9520000</v>
      </c>
    </row>
    <row r="436" spans="2:24" ht="10.5" customHeight="1" x14ac:dyDescent="0.2">
      <c r="B436" s="237" t="s">
        <v>402</v>
      </c>
      <c r="C436" s="110" t="s">
        <v>7</v>
      </c>
      <c r="D436" s="81" t="s">
        <v>131</v>
      </c>
      <c r="E436" s="81" t="s">
        <v>131</v>
      </c>
      <c r="F436" s="81" t="s">
        <v>131</v>
      </c>
      <c r="G436" s="81" t="s">
        <v>399</v>
      </c>
      <c r="H436" s="83" t="s">
        <v>131</v>
      </c>
      <c r="I436" s="259" t="s">
        <v>398</v>
      </c>
      <c r="J436" s="278">
        <v>0</v>
      </c>
      <c r="K436" s="278"/>
      <c r="L436" s="278"/>
      <c r="M436" s="277"/>
      <c r="N436" s="278"/>
      <c r="O436" s="277">
        <v>0</v>
      </c>
      <c r="P436" s="278">
        <v>0</v>
      </c>
      <c r="Q436" s="279">
        <v>9520000</v>
      </c>
      <c r="R436" s="279"/>
      <c r="S436" s="278"/>
      <c r="T436" s="278">
        <v>0</v>
      </c>
      <c r="U436" s="278">
        <v>9520000</v>
      </c>
      <c r="V436" s="278">
        <v>9520000</v>
      </c>
      <c r="W436" s="278">
        <v>0</v>
      </c>
      <c r="X436" s="278">
        <v>9520000</v>
      </c>
    </row>
    <row r="437" spans="2:24" hidden="1" x14ac:dyDescent="0.2">
      <c r="B437" s="237"/>
      <c r="C437" s="258"/>
      <c r="D437" s="123"/>
      <c r="E437" s="123"/>
      <c r="F437" s="123"/>
      <c r="G437" s="123"/>
      <c r="H437" s="83"/>
      <c r="I437" s="260"/>
      <c r="J437" s="224"/>
      <c r="K437" s="224"/>
      <c r="L437" s="225"/>
      <c r="M437" s="225"/>
      <c r="N437" s="224"/>
      <c r="O437" s="452"/>
      <c r="P437" s="224"/>
      <c r="Q437" s="225"/>
      <c r="R437" s="225"/>
      <c r="S437" s="225"/>
      <c r="T437" s="224"/>
      <c r="U437" s="224"/>
      <c r="V437" s="225"/>
      <c r="W437" s="225"/>
      <c r="X437" s="225"/>
    </row>
    <row r="438" spans="2:24" ht="31.5" x14ac:dyDescent="0.2">
      <c r="B438" s="164" t="s">
        <v>365</v>
      </c>
      <c r="C438" s="202" t="s">
        <v>294</v>
      </c>
      <c r="D438" s="203" t="s">
        <v>131</v>
      </c>
      <c r="E438" s="203" t="s">
        <v>131</v>
      </c>
      <c r="F438" s="203" t="s">
        <v>131</v>
      </c>
      <c r="G438" s="203" t="s">
        <v>132</v>
      </c>
      <c r="H438" s="204" t="s">
        <v>131</v>
      </c>
      <c r="I438" s="270"/>
      <c r="J438" s="163">
        <f t="shared" ref="J438:X438" si="312">J439</f>
        <v>2557823.4</v>
      </c>
      <c r="K438" s="163">
        <f t="shared" si="312"/>
        <v>2814127.19</v>
      </c>
      <c r="L438" s="163">
        <f t="shared" si="312"/>
        <v>2920169.48</v>
      </c>
      <c r="M438" s="163">
        <f t="shared" si="312"/>
        <v>2557823.4</v>
      </c>
      <c r="N438" s="163">
        <f t="shared" si="312"/>
        <v>2814127.19</v>
      </c>
      <c r="O438" s="162">
        <f t="shared" si="312"/>
        <v>0</v>
      </c>
      <c r="P438" s="163">
        <f t="shared" si="312"/>
        <v>2557823.4</v>
      </c>
      <c r="Q438" s="169">
        <f t="shared" si="312"/>
        <v>2814127.19</v>
      </c>
      <c r="R438" s="169">
        <f t="shared" si="312"/>
        <v>2557823.4</v>
      </c>
      <c r="S438" s="163">
        <f t="shared" si="312"/>
        <v>2814127.19</v>
      </c>
      <c r="T438" s="163">
        <f t="shared" si="312"/>
        <v>0</v>
      </c>
      <c r="U438" s="163">
        <f t="shared" si="312"/>
        <v>2814127.19</v>
      </c>
      <c r="V438" s="163">
        <f t="shared" si="312"/>
        <v>2920169.48</v>
      </c>
      <c r="W438" s="163">
        <f t="shared" si="312"/>
        <v>0</v>
      </c>
      <c r="X438" s="163">
        <f t="shared" si="312"/>
        <v>2920169.48</v>
      </c>
    </row>
    <row r="439" spans="2:24" ht="51" x14ac:dyDescent="0.2">
      <c r="B439" s="177" t="s">
        <v>272</v>
      </c>
      <c r="C439" s="91" t="s">
        <v>294</v>
      </c>
      <c r="D439" s="59" t="s">
        <v>131</v>
      </c>
      <c r="E439" s="59" t="s">
        <v>131</v>
      </c>
      <c r="F439" s="59" t="s">
        <v>131</v>
      </c>
      <c r="G439" s="59" t="s">
        <v>271</v>
      </c>
      <c r="H439" s="60" t="s">
        <v>133</v>
      </c>
      <c r="I439" s="262"/>
      <c r="J439" s="175">
        <f>J440+J442</f>
        <v>2557823.4</v>
      </c>
      <c r="K439" s="175">
        <f t="shared" ref="K439:R439" si="313">K440+K442</f>
        <v>2814127.19</v>
      </c>
      <c r="L439" s="175">
        <f t="shared" si="313"/>
        <v>2920169.48</v>
      </c>
      <c r="M439" s="175">
        <f t="shared" si="313"/>
        <v>2557823.4</v>
      </c>
      <c r="N439" s="175">
        <f>N440+N442</f>
        <v>2814127.19</v>
      </c>
      <c r="O439" s="448">
        <f>O440+O442</f>
        <v>0</v>
      </c>
      <c r="P439" s="175">
        <f>P440+P442</f>
        <v>2557823.4</v>
      </c>
      <c r="Q439" s="176">
        <f>Q440+Q442</f>
        <v>2814127.19</v>
      </c>
      <c r="R439" s="176">
        <f t="shared" si="313"/>
        <v>2557823.4</v>
      </c>
      <c r="S439" s="175">
        <f>S440+S442</f>
        <v>2814127.19</v>
      </c>
      <c r="T439" s="175">
        <f>T440+T442</f>
        <v>0</v>
      </c>
      <c r="U439" s="175">
        <f>U440+U442</f>
        <v>2814127.19</v>
      </c>
      <c r="V439" s="175">
        <f>V440+V442</f>
        <v>2920169.48</v>
      </c>
      <c r="W439" s="175">
        <f t="shared" ref="W439:X439" si="314">W440+W442</f>
        <v>0</v>
      </c>
      <c r="X439" s="175">
        <f t="shared" si="314"/>
        <v>2920169.48</v>
      </c>
    </row>
    <row r="440" spans="2:24" ht="51" x14ac:dyDescent="0.2">
      <c r="B440" s="177" t="s">
        <v>67</v>
      </c>
      <c r="C440" s="91" t="s">
        <v>294</v>
      </c>
      <c r="D440" s="59" t="s">
        <v>131</v>
      </c>
      <c r="E440" s="59" t="s">
        <v>131</v>
      </c>
      <c r="F440" s="59" t="s">
        <v>131</v>
      </c>
      <c r="G440" s="59" t="s">
        <v>271</v>
      </c>
      <c r="H440" s="60" t="s">
        <v>133</v>
      </c>
      <c r="I440" s="262" t="s">
        <v>60</v>
      </c>
      <c r="J440" s="175">
        <f t="shared" ref="J440:X440" si="315">J441</f>
        <v>2186663.8199999998</v>
      </c>
      <c r="K440" s="175">
        <f t="shared" si="315"/>
        <v>2814127.19</v>
      </c>
      <c r="L440" s="175">
        <f t="shared" si="315"/>
        <v>2920169.48</v>
      </c>
      <c r="M440" s="175">
        <f t="shared" si="315"/>
        <v>2557823.4</v>
      </c>
      <c r="N440" s="175">
        <f t="shared" si="315"/>
        <v>2814127.19</v>
      </c>
      <c r="O440" s="448">
        <f t="shared" si="315"/>
        <v>0</v>
      </c>
      <c r="P440" s="175">
        <f t="shared" si="315"/>
        <v>2186663.8199999998</v>
      </c>
      <c r="Q440" s="176">
        <f t="shared" si="315"/>
        <v>2257755.0099999998</v>
      </c>
      <c r="R440" s="176">
        <f t="shared" si="315"/>
        <v>2557823.4</v>
      </c>
      <c r="S440" s="175">
        <f t="shared" si="315"/>
        <v>2814127.19</v>
      </c>
      <c r="T440" s="175">
        <f t="shared" si="315"/>
        <v>0</v>
      </c>
      <c r="U440" s="175">
        <f t="shared" si="315"/>
        <v>2257755.0099999998</v>
      </c>
      <c r="V440" s="175">
        <f t="shared" si="315"/>
        <v>2365095.59</v>
      </c>
      <c r="W440" s="175">
        <f t="shared" si="315"/>
        <v>0</v>
      </c>
      <c r="X440" s="175">
        <f t="shared" si="315"/>
        <v>2365095.59</v>
      </c>
    </row>
    <row r="441" spans="2:24" ht="25.5" x14ac:dyDescent="0.2">
      <c r="B441" s="177" t="s">
        <v>61</v>
      </c>
      <c r="C441" s="91" t="s">
        <v>294</v>
      </c>
      <c r="D441" s="59" t="s">
        <v>131</v>
      </c>
      <c r="E441" s="59" t="s">
        <v>131</v>
      </c>
      <c r="F441" s="59" t="s">
        <v>131</v>
      </c>
      <c r="G441" s="59" t="s">
        <v>271</v>
      </c>
      <c r="H441" s="60" t="s">
        <v>133</v>
      </c>
      <c r="I441" s="262" t="s">
        <v>166</v>
      </c>
      <c r="J441" s="181">
        <v>2186663.8199999998</v>
      </c>
      <c r="K441" s="181">
        <v>2814127.19</v>
      </c>
      <c r="L441" s="181">
        <v>2920169.48</v>
      </c>
      <c r="M441" s="181">
        <v>2557823.4</v>
      </c>
      <c r="N441" s="181">
        <v>2814127.19</v>
      </c>
      <c r="O441" s="180">
        <v>0</v>
      </c>
      <c r="P441" s="181">
        <v>2186663.8199999998</v>
      </c>
      <c r="Q441" s="182">
        <v>2257755.0099999998</v>
      </c>
      <c r="R441" s="182">
        <v>2557823.4</v>
      </c>
      <c r="S441" s="181">
        <v>2814127.19</v>
      </c>
      <c r="T441" s="181">
        <v>0</v>
      </c>
      <c r="U441" s="181">
        <v>2257755.0099999998</v>
      </c>
      <c r="V441" s="181">
        <v>2365095.59</v>
      </c>
      <c r="W441" s="181">
        <v>0</v>
      </c>
      <c r="X441" s="181">
        <v>2365095.59</v>
      </c>
    </row>
    <row r="442" spans="2:24" ht="25.5" x14ac:dyDescent="0.2">
      <c r="B442" s="177" t="s">
        <v>52</v>
      </c>
      <c r="C442" s="91" t="s">
        <v>294</v>
      </c>
      <c r="D442" s="59" t="s">
        <v>131</v>
      </c>
      <c r="E442" s="59" t="s">
        <v>131</v>
      </c>
      <c r="F442" s="59" t="s">
        <v>131</v>
      </c>
      <c r="G442" s="59" t="s">
        <v>271</v>
      </c>
      <c r="H442" s="60" t="s">
        <v>133</v>
      </c>
      <c r="I442" s="262" t="s">
        <v>53</v>
      </c>
      <c r="J442" s="175">
        <f t="shared" ref="J442:X442" si="316">J443</f>
        <v>371159.58</v>
      </c>
      <c r="K442" s="175">
        <f t="shared" si="316"/>
        <v>0</v>
      </c>
      <c r="L442" s="175">
        <f t="shared" si="316"/>
        <v>0</v>
      </c>
      <c r="M442" s="175">
        <f t="shared" si="316"/>
        <v>0</v>
      </c>
      <c r="N442" s="175">
        <f t="shared" si="316"/>
        <v>0</v>
      </c>
      <c r="O442" s="448">
        <f t="shared" si="316"/>
        <v>0</v>
      </c>
      <c r="P442" s="175">
        <f t="shared" si="316"/>
        <v>371159.58</v>
      </c>
      <c r="Q442" s="176">
        <f t="shared" si="316"/>
        <v>556372.18000000005</v>
      </c>
      <c r="R442" s="176">
        <f t="shared" si="316"/>
        <v>0</v>
      </c>
      <c r="S442" s="175">
        <f t="shared" si="316"/>
        <v>0</v>
      </c>
      <c r="T442" s="175">
        <f t="shared" si="316"/>
        <v>0</v>
      </c>
      <c r="U442" s="175">
        <f t="shared" si="316"/>
        <v>556372.18000000005</v>
      </c>
      <c r="V442" s="175">
        <f t="shared" si="316"/>
        <v>555073.89</v>
      </c>
      <c r="W442" s="175">
        <f t="shared" si="316"/>
        <v>0</v>
      </c>
      <c r="X442" s="175">
        <f t="shared" si="316"/>
        <v>555073.89</v>
      </c>
    </row>
    <row r="443" spans="2:24" ht="25.5" x14ac:dyDescent="0.2">
      <c r="B443" s="177" t="s">
        <v>54</v>
      </c>
      <c r="C443" s="91" t="s">
        <v>294</v>
      </c>
      <c r="D443" s="59" t="s">
        <v>131</v>
      </c>
      <c r="E443" s="59" t="s">
        <v>131</v>
      </c>
      <c r="F443" s="59" t="s">
        <v>131</v>
      </c>
      <c r="G443" s="59" t="s">
        <v>271</v>
      </c>
      <c r="H443" s="60" t="s">
        <v>133</v>
      </c>
      <c r="I443" s="262" t="s">
        <v>55</v>
      </c>
      <c r="J443" s="175">
        <v>371159.58</v>
      </c>
      <c r="K443" s="175"/>
      <c r="L443" s="175"/>
      <c r="M443" s="175"/>
      <c r="N443" s="175"/>
      <c r="O443" s="448">
        <v>0</v>
      </c>
      <c r="P443" s="175">
        <f>O443+J443</f>
        <v>371159.58</v>
      </c>
      <c r="Q443" s="176">
        <v>556372.18000000005</v>
      </c>
      <c r="R443" s="176"/>
      <c r="S443" s="175"/>
      <c r="T443" s="175">
        <v>0</v>
      </c>
      <c r="U443" s="175">
        <f>T443+Q443</f>
        <v>556372.18000000005</v>
      </c>
      <c r="V443" s="175">
        <v>555073.89</v>
      </c>
      <c r="W443" s="175">
        <v>0</v>
      </c>
      <c r="X443" s="175">
        <f>W443+V442</f>
        <v>555073.89</v>
      </c>
    </row>
    <row r="444" spans="2:24" ht="9" customHeight="1" x14ac:dyDescent="0.2">
      <c r="B444" s="237"/>
      <c r="C444" s="258"/>
      <c r="D444" s="123"/>
      <c r="E444" s="123"/>
      <c r="F444" s="123"/>
      <c r="G444" s="123"/>
      <c r="H444" s="83"/>
      <c r="I444" s="260"/>
      <c r="J444" s="224"/>
      <c r="K444" s="224"/>
      <c r="L444" s="225"/>
      <c r="M444" s="225"/>
      <c r="N444" s="224"/>
      <c r="O444" s="452"/>
      <c r="P444" s="224"/>
      <c r="Q444" s="225"/>
      <c r="R444" s="225"/>
      <c r="S444" s="225"/>
      <c r="T444" s="224"/>
      <c r="U444" s="224"/>
      <c r="V444" s="225"/>
      <c r="W444" s="225"/>
      <c r="X444" s="225"/>
    </row>
    <row r="445" spans="2:24" ht="16.5" hidden="1" customHeight="1" x14ac:dyDescent="0.2">
      <c r="B445" s="226"/>
      <c r="C445" s="268"/>
      <c r="D445" s="269"/>
      <c r="E445" s="269"/>
      <c r="F445" s="269"/>
      <c r="G445" s="269"/>
      <c r="H445" s="270"/>
      <c r="I445" s="205"/>
      <c r="J445" s="263"/>
      <c r="K445" s="263"/>
      <c r="L445" s="264"/>
      <c r="M445" s="264"/>
      <c r="N445" s="263"/>
      <c r="O445" s="457"/>
      <c r="P445" s="263"/>
      <c r="Q445" s="264"/>
      <c r="R445" s="264"/>
      <c r="S445" s="264"/>
      <c r="T445" s="263"/>
      <c r="U445" s="263"/>
      <c r="V445" s="264"/>
      <c r="W445" s="264"/>
      <c r="X445" s="264"/>
    </row>
    <row r="446" spans="2:24" ht="31.5" x14ac:dyDescent="0.2">
      <c r="B446" s="164" t="s">
        <v>33</v>
      </c>
      <c r="C446" s="255" t="s">
        <v>25</v>
      </c>
      <c r="D446" s="191" t="s">
        <v>131</v>
      </c>
      <c r="E446" s="191" t="s">
        <v>131</v>
      </c>
      <c r="F446" s="191" t="s">
        <v>131</v>
      </c>
      <c r="G446" s="191" t="s">
        <v>132</v>
      </c>
      <c r="H446" s="192" t="s">
        <v>131</v>
      </c>
      <c r="I446" s="191"/>
      <c r="J446" s="216">
        <f t="shared" ref="J446:X446" si="317">J447</f>
        <v>178581.1</v>
      </c>
      <c r="K446" s="169">
        <f t="shared" si="317"/>
        <v>0</v>
      </c>
      <c r="L446" s="163">
        <f t="shared" si="317"/>
        <v>0</v>
      </c>
      <c r="M446" s="163">
        <f t="shared" si="317"/>
        <v>0</v>
      </c>
      <c r="N446" s="163">
        <f t="shared" si="317"/>
        <v>0</v>
      </c>
      <c r="O446" s="215">
        <f t="shared" si="317"/>
        <v>0</v>
      </c>
      <c r="P446" s="216">
        <f t="shared" si="317"/>
        <v>178581.1</v>
      </c>
      <c r="Q446" s="169">
        <f t="shared" si="317"/>
        <v>300000</v>
      </c>
      <c r="R446" s="169">
        <f t="shared" si="317"/>
        <v>0</v>
      </c>
      <c r="S446" s="162">
        <f t="shared" si="317"/>
        <v>0</v>
      </c>
      <c r="T446" s="163">
        <f t="shared" si="317"/>
        <v>0</v>
      </c>
      <c r="U446" s="163">
        <f t="shared" si="317"/>
        <v>300000</v>
      </c>
      <c r="V446" s="216">
        <f t="shared" si="317"/>
        <v>300000</v>
      </c>
      <c r="W446" s="216">
        <f t="shared" si="317"/>
        <v>0</v>
      </c>
      <c r="X446" s="216">
        <f t="shared" si="317"/>
        <v>300000</v>
      </c>
    </row>
    <row r="447" spans="2:24" ht="38.25" x14ac:dyDescent="0.2">
      <c r="B447" s="177" t="s">
        <v>332</v>
      </c>
      <c r="C447" s="103" t="s">
        <v>25</v>
      </c>
      <c r="D447" s="65" t="s">
        <v>131</v>
      </c>
      <c r="E447" s="65" t="s">
        <v>131</v>
      </c>
      <c r="F447" s="65" t="s">
        <v>131</v>
      </c>
      <c r="G447" s="65" t="s">
        <v>17</v>
      </c>
      <c r="H447" s="60" t="s">
        <v>131</v>
      </c>
      <c r="I447" s="65"/>
      <c r="J447" s="175">
        <f>J450+J448</f>
        <v>178581.1</v>
      </c>
      <c r="K447" s="176">
        <f t="shared" ref="K447:R447" si="318">K450+K448</f>
        <v>0</v>
      </c>
      <c r="L447" s="176">
        <f t="shared" si="318"/>
        <v>0</v>
      </c>
      <c r="M447" s="176">
        <f t="shared" si="318"/>
        <v>0</v>
      </c>
      <c r="N447" s="175">
        <f>N450+N448</f>
        <v>0</v>
      </c>
      <c r="O447" s="448">
        <f>O450+O448</f>
        <v>0</v>
      </c>
      <c r="P447" s="175">
        <f>P450+P448</f>
        <v>178581.1</v>
      </c>
      <c r="Q447" s="176">
        <f>Q450+Q448</f>
        <v>300000</v>
      </c>
      <c r="R447" s="176">
        <f t="shared" si="318"/>
        <v>0</v>
      </c>
      <c r="S447" s="104">
        <f>S450+S448</f>
        <v>0</v>
      </c>
      <c r="T447" s="175">
        <f>T450+T448</f>
        <v>0</v>
      </c>
      <c r="U447" s="175">
        <f>U450+U448</f>
        <v>300000</v>
      </c>
      <c r="V447" s="175">
        <f>V450+V448</f>
        <v>300000</v>
      </c>
      <c r="W447" s="175">
        <f t="shared" ref="W447:X447" si="319">W450+W448</f>
        <v>0</v>
      </c>
      <c r="X447" s="175">
        <f t="shared" si="319"/>
        <v>300000</v>
      </c>
    </row>
    <row r="448" spans="2:24" ht="25.5" hidden="1" x14ac:dyDescent="0.2">
      <c r="B448" s="177" t="s">
        <v>52</v>
      </c>
      <c r="C448" s="103" t="s">
        <v>25</v>
      </c>
      <c r="D448" s="65" t="s">
        <v>131</v>
      </c>
      <c r="E448" s="65" t="s">
        <v>131</v>
      </c>
      <c r="F448" s="65" t="s">
        <v>131</v>
      </c>
      <c r="G448" s="65" t="s">
        <v>17</v>
      </c>
      <c r="H448" s="60" t="s">
        <v>131</v>
      </c>
      <c r="I448" s="65" t="s">
        <v>53</v>
      </c>
      <c r="J448" s="175">
        <f t="shared" ref="J448:X448" si="320">J449</f>
        <v>0</v>
      </c>
      <c r="K448" s="176">
        <f t="shared" si="320"/>
        <v>0</v>
      </c>
      <c r="L448" s="176">
        <f t="shared" si="320"/>
        <v>0</v>
      </c>
      <c r="M448" s="176">
        <f t="shared" si="320"/>
        <v>0</v>
      </c>
      <c r="N448" s="175">
        <f t="shared" si="320"/>
        <v>0</v>
      </c>
      <c r="O448" s="448">
        <f t="shared" si="320"/>
        <v>0</v>
      </c>
      <c r="P448" s="175">
        <f t="shared" si="320"/>
        <v>0</v>
      </c>
      <c r="Q448" s="176">
        <f t="shared" si="320"/>
        <v>0</v>
      </c>
      <c r="R448" s="176">
        <f t="shared" si="320"/>
        <v>0</v>
      </c>
      <c r="S448" s="104">
        <f t="shared" si="320"/>
        <v>0</v>
      </c>
      <c r="T448" s="175">
        <f t="shared" si="320"/>
        <v>0</v>
      </c>
      <c r="U448" s="175">
        <f t="shared" si="320"/>
        <v>0</v>
      </c>
      <c r="V448" s="175">
        <f t="shared" si="320"/>
        <v>0</v>
      </c>
      <c r="W448" s="175">
        <f t="shared" si="320"/>
        <v>0</v>
      </c>
      <c r="X448" s="175">
        <f t="shared" si="320"/>
        <v>0</v>
      </c>
    </row>
    <row r="449" spans="2:24" ht="25.5" hidden="1" x14ac:dyDescent="0.2">
      <c r="B449" s="177" t="s">
        <v>54</v>
      </c>
      <c r="C449" s="103" t="s">
        <v>25</v>
      </c>
      <c r="D449" s="65" t="s">
        <v>131</v>
      </c>
      <c r="E449" s="65" t="s">
        <v>131</v>
      </c>
      <c r="F449" s="65" t="s">
        <v>131</v>
      </c>
      <c r="G449" s="65" t="s">
        <v>17</v>
      </c>
      <c r="H449" s="60" t="s">
        <v>131</v>
      </c>
      <c r="I449" s="65" t="s">
        <v>55</v>
      </c>
      <c r="J449" s="175">
        <v>0</v>
      </c>
      <c r="K449" s="176">
        <v>0</v>
      </c>
      <c r="L449" s="176">
        <v>0</v>
      </c>
      <c r="M449" s="176">
        <v>0</v>
      </c>
      <c r="N449" s="175">
        <v>0</v>
      </c>
      <c r="O449" s="448">
        <v>0</v>
      </c>
      <c r="P449" s="175">
        <v>0</v>
      </c>
      <c r="Q449" s="176">
        <v>0</v>
      </c>
      <c r="R449" s="176">
        <v>0</v>
      </c>
      <c r="S449" s="104">
        <v>0</v>
      </c>
      <c r="T449" s="175">
        <v>0</v>
      </c>
      <c r="U449" s="175">
        <v>0</v>
      </c>
      <c r="V449" s="175">
        <v>0</v>
      </c>
      <c r="W449" s="175">
        <v>0</v>
      </c>
      <c r="X449" s="175">
        <v>0</v>
      </c>
    </row>
    <row r="450" spans="2:24" x14ac:dyDescent="0.2">
      <c r="B450" s="177" t="s">
        <v>62</v>
      </c>
      <c r="C450" s="103" t="s">
        <v>25</v>
      </c>
      <c r="D450" s="65" t="s">
        <v>131</v>
      </c>
      <c r="E450" s="65" t="s">
        <v>131</v>
      </c>
      <c r="F450" s="65" t="s">
        <v>131</v>
      </c>
      <c r="G450" s="65" t="s">
        <v>17</v>
      </c>
      <c r="H450" s="60" t="s">
        <v>131</v>
      </c>
      <c r="I450" s="65" t="s">
        <v>63</v>
      </c>
      <c r="J450" s="175">
        <f t="shared" ref="J450:X450" si="321">J451</f>
        <v>178581.1</v>
      </c>
      <c r="K450" s="176">
        <f t="shared" si="321"/>
        <v>0</v>
      </c>
      <c r="L450" s="176">
        <f t="shared" si="321"/>
        <v>0</v>
      </c>
      <c r="M450" s="176">
        <f t="shared" si="321"/>
        <v>0</v>
      </c>
      <c r="N450" s="175">
        <f t="shared" si="321"/>
        <v>0</v>
      </c>
      <c r="O450" s="448">
        <f t="shared" si="321"/>
        <v>0</v>
      </c>
      <c r="P450" s="175">
        <f t="shared" si="321"/>
        <v>178581.1</v>
      </c>
      <c r="Q450" s="176">
        <f t="shared" si="321"/>
        <v>300000</v>
      </c>
      <c r="R450" s="176">
        <f t="shared" si="321"/>
        <v>0</v>
      </c>
      <c r="S450" s="104">
        <f t="shared" si="321"/>
        <v>0</v>
      </c>
      <c r="T450" s="175">
        <f t="shared" si="321"/>
        <v>0</v>
      </c>
      <c r="U450" s="175">
        <f t="shared" si="321"/>
        <v>300000</v>
      </c>
      <c r="V450" s="175">
        <f t="shared" si="321"/>
        <v>300000</v>
      </c>
      <c r="W450" s="175">
        <f t="shared" si="321"/>
        <v>0</v>
      </c>
      <c r="X450" s="175">
        <f t="shared" si="321"/>
        <v>300000</v>
      </c>
    </row>
    <row r="451" spans="2:24" x14ac:dyDescent="0.2">
      <c r="B451" s="177" t="s">
        <v>50</v>
      </c>
      <c r="C451" s="103" t="s">
        <v>25</v>
      </c>
      <c r="D451" s="65" t="s">
        <v>131</v>
      </c>
      <c r="E451" s="65" t="s">
        <v>131</v>
      </c>
      <c r="F451" s="65" t="s">
        <v>131</v>
      </c>
      <c r="G451" s="65" t="s">
        <v>17</v>
      </c>
      <c r="H451" s="60" t="s">
        <v>131</v>
      </c>
      <c r="I451" s="65" t="s">
        <v>193</v>
      </c>
      <c r="J451" s="181">
        <f>100000+78581.1</f>
        <v>178581.1</v>
      </c>
      <c r="K451" s="61"/>
      <c r="L451" s="61"/>
      <c r="M451" s="61"/>
      <c r="N451" s="61"/>
      <c r="O451" s="180">
        <v>0</v>
      </c>
      <c r="P451" s="181">
        <f>100000+78581.1</f>
        <v>178581.1</v>
      </c>
      <c r="Q451" s="182">
        <v>300000</v>
      </c>
      <c r="R451" s="61"/>
      <c r="S451" s="61"/>
      <c r="T451" s="182">
        <v>0</v>
      </c>
      <c r="U451" s="182">
        <v>300000</v>
      </c>
      <c r="V451" s="181">
        <v>300000</v>
      </c>
      <c r="W451" s="181">
        <v>0</v>
      </c>
      <c r="X451" s="181">
        <v>300000</v>
      </c>
    </row>
    <row r="452" spans="2:24" ht="21" hidden="1" customHeight="1" x14ac:dyDescent="0.2">
      <c r="B452" s="177"/>
      <c r="C452" s="103" t="s">
        <v>25</v>
      </c>
      <c r="D452" s="65" t="s">
        <v>131</v>
      </c>
      <c r="E452" s="65" t="s">
        <v>131</v>
      </c>
      <c r="F452" s="65" t="s">
        <v>131</v>
      </c>
      <c r="G452" s="72"/>
      <c r="H452" s="59" t="s">
        <v>131</v>
      </c>
      <c r="I452" s="253"/>
      <c r="J452" s="175"/>
      <c r="K452" s="104"/>
      <c r="L452" s="104"/>
      <c r="M452" s="104"/>
      <c r="N452" s="104"/>
      <c r="O452" s="448"/>
      <c r="P452" s="175"/>
      <c r="Q452" s="176"/>
      <c r="R452" s="104"/>
      <c r="S452" s="104"/>
      <c r="T452" s="176"/>
      <c r="U452" s="176"/>
      <c r="V452" s="175"/>
      <c r="W452" s="175"/>
      <c r="X452" s="175"/>
    </row>
    <row r="453" spans="2:24" ht="3" customHeight="1" x14ac:dyDescent="0.2">
      <c r="B453" s="177"/>
      <c r="C453" s="103"/>
      <c r="D453" s="65"/>
      <c r="E453" s="65"/>
      <c r="F453" s="65"/>
      <c r="G453" s="72"/>
      <c r="H453" s="59"/>
      <c r="I453" s="253"/>
      <c r="J453" s="104"/>
      <c r="K453" s="104"/>
      <c r="L453" s="104"/>
      <c r="M453" s="104"/>
      <c r="N453" s="104"/>
      <c r="O453" s="104"/>
      <c r="P453" s="175"/>
      <c r="Q453" s="176"/>
      <c r="R453" s="104"/>
      <c r="S453" s="104"/>
      <c r="T453" s="176"/>
      <c r="U453" s="176"/>
      <c r="V453" s="175"/>
      <c r="W453" s="175"/>
      <c r="X453" s="175"/>
    </row>
    <row r="454" spans="2:24" ht="0.75" customHeight="1" x14ac:dyDescent="0.2">
      <c r="B454" s="237"/>
      <c r="C454" s="77"/>
      <c r="D454" s="79"/>
      <c r="E454" s="81"/>
      <c r="F454" s="81"/>
      <c r="G454" s="79"/>
      <c r="H454" s="81"/>
      <c r="I454" s="199"/>
      <c r="J454" s="224"/>
      <c r="K454" s="225"/>
      <c r="L454" s="225"/>
      <c r="M454" s="243"/>
      <c r="N454" s="224"/>
      <c r="O454" s="452"/>
      <c r="P454" s="224"/>
      <c r="Q454" s="225"/>
      <c r="R454" s="225"/>
      <c r="S454" s="243"/>
      <c r="T454" s="225"/>
      <c r="U454" s="225"/>
      <c r="V454" s="224"/>
      <c r="W454" s="224"/>
      <c r="X454" s="224"/>
    </row>
    <row r="455" spans="2:24" ht="5.25" customHeight="1" x14ac:dyDescent="0.2">
      <c r="B455" s="280"/>
      <c r="C455" s="298"/>
      <c r="D455" s="299"/>
      <c r="E455" s="88"/>
      <c r="F455" s="88"/>
      <c r="G455" s="299"/>
      <c r="H455" s="271"/>
      <c r="I455" s="300"/>
      <c r="J455" s="263"/>
      <c r="K455" s="263"/>
      <c r="L455" s="264"/>
      <c r="M455" s="264"/>
      <c r="N455" s="263"/>
      <c r="O455" s="457"/>
      <c r="P455" s="263"/>
      <c r="Q455" s="264"/>
      <c r="R455" s="264"/>
      <c r="S455" s="264"/>
      <c r="T455" s="263"/>
      <c r="U455" s="263"/>
      <c r="V455" s="264"/>
      <c r="W455" s="264"/>
      <c r="X455" s="264"/>
    </row>
    <row r="456" spans="2:24" ht="31.5" x14ac:dyDescent="0.2">
      <c r="B456" s="164" t="s">
        <v>19</v>
      </c>
      <c r="C456" s="255" t="s">
        <v>9</v>
      </c>
      <c r="D456" s="191" t="s">
        <v>131</v>
      </c>
      <c r="E456" s="191" t="s">
        <v>131</v>
      </c>
      <c r="F456" s="191" t="s">
        <v>131</v>
      </c>
      <c r="G456" s="191" t="s">
        <v>132</v>
      </c>
      <c r="H456" s="192" t="s">
        <v>131</v>
      </c>
      <c r="I456" s="283"/>
      <c r="J456" s="163">
        <f>J462+J463+J468</f>
        <v>14421118.390000001</v>
      </c>
      <c r="K456" s="163">
        <f t="shared" ref="K456:V456" si="322">K462+K463+K468</f>
        <v>14609495.84</v>
      </c>
      <c r="L456" s="163">
        <f t="shared" si="322"/>
        <v>14786208.09</v>
      </c>
      <c r="M456" s="163">
        <f t="shared" si="322"/>
        <v>14421118.390000001</v>
      </c>
      <c r="N456" s="163">
        <f t="shared" si="322"/>
        <v>14609495.84</v>
      </c>
      <c r="O456" s="162">
        <f>O462+O463+O468</f>
        <v>0</v>
      </c>
      <c r="P456" s="163">
        <f>P462+P463+P468</f>
        <v>14421118.390000001</v>
      </c>
      <c r="Q456" s="169">
        <f t="shared" si="322"/>
        <v>14609495.84</v>
      </c>
      <c r="R456" s="169">
        <f t="shared" si="322"/>
        <v>14421118.390000001</v>
      </c>
      <c r="S456" s="163">
        <f t="shared" si="322"/>
        <v>14609495.84</v>
      </c>
      <c r="T456" s="163">
        <f t="shared" ref="T456:U456" si="323">T462+T463+T468</f>
        <v>0</v>
      </c>
      <c r="U456" s="163">
        <f t="shared" si="323"/>
        <v>14609495.84</v>
      </c>
      <c r="V456" s="163">
        <f t="shared" si="322"/>
        <v>14786208.09</v>
      </c>
      <c r="W456" s="163">
        <f t="shared" ref="W456:X456" si="324">W462+W463+W468</f>
        <v>0</v>
      </c>
      <c r="X456" s="163">
        <f t="shared" si="324"/>
        <v>14786208.09</v>
      </c>
    </row>
    <row r="457" spans="2:24" ht="38.25" hidden="1" x14ac:dyDescent="0.2">
      <c r="B457" s="177" t="s">
        <v>184</v>
      </c>
      <c r="C457" s="70" t="s">
        <v>9</v>
      </c>
      <c r="D457" s="72" t="s">
        <v>131</v>
      </c>
      <c r="E457" s="59" t="s">
        <v>131</v>
      </c>
      <c r="F457" s="59" t="s">
        <v>131</v>
      </c>
      <c r="G457" s="107">
        <v>5082</v>
      </c>
      <c r="H457" s="60" t="s">
        <v>131</v>
      </c>
      <c r="I457" s="246"/>
      <c r="J457" s="175" t="e">
        <f t="shared" ref="J457:U458" si="325">J458</f>
        <v>#REF!</v>
      </c>
      <c r="K457" s="175" t="e">
        <f t="shared" si="325"/>
        <v>#REF!</v>
      </c>
      <c r="L457" s="176" t="e">
        <f t="shared" si="325"/>
        <v>#REF!</v>
      </c>
      <c r="M457" s="176" t="e">
        <f t="shared" si="325"/>
        <v>#REF!</v>
      </c>
      <c r="N457" s="175" t="e">
        <f t="shared" si="325"/>
        <v>#REF!</v>
      </c>
      <c r="O457" s="448" t="e">
        <f t="shared" si="325"/>
        <v>#REF!</v>
      </c>
      <c r="P457" s="175" t="e">
        <f t="shared" si="325"/>
        <v>#REF!</v>
      </c>
      <c r="Q457" s="176" t="e">
        <f t="shared" si="325"/>
        <v>#REF!</v>
      </c>
      <c r="R457" s="176" t="e">
        <f t="shared" si="325"/>
        <v>#REF!</v>
      </c>
      <c r="S457" s="176" t="e">
        <f t="shared" si="325"/>
        <v>#REF!</v>
      </c>
      <c r="T457" s="175" t="e">
        <f t="shared" si="325"/>
        <v>#REF!</v>
      </c>
      <c r="U457" s="175" t="e">
        <f t="shared" si="325"/>
        <v>#REF!</v>
      </c>
      <c r="V457" s="176" t="e">
        <f>V458</f>
        <v>#REF!</v>
      </c>
      <c r="W457" s="176" t="e">
        <f t="shared" ref="W457:X458" si="326">W458</f>
        <v>#REF!</v>
      </c>
      <c r="X457" s="176" t="e">
        <f t="shared" si="326"/>
        <v>#REF!</v>
      </c>
    </row>
    <row r="458" spans="2:24" ht="25.5" hidden="1" x14ac:dyDescent="0.2">
      <c r="B458" s="173" t="s">
        <v>182</v>
      </c>
      <c r="C458" s="91" t="s">
        <v>9</v>
      </c>
      <c r="D458" s="72" t="s">
        <v>131</v>
      </c>
      <c r="E458" s="59" t="s">
        <v>131</v>
      </c>
      <c r="F458" s="59" t="s">
        <v>131</v>
      </c>
      <c r="G458" s="107">
        <v>5082</v>
      </c>
      <c r="H458" s="60" t="s">
        <v>131</v>
      </c>
      <c r="I458" s="246" t="s">
        <v>155</v>
      </c>
      <c r="J458" s="175" t="e">
        <f t="shared" si="325"/>
        <v>#REF!</v>
      </c>
      <c r="K458" s="175" t="e">
        <f t="shared" si="325"/>
        <v>#REF!</v>
      </c>
      <c r="L458" s="176" t="e">
        <f t="shared" si="325"/>
        <v>#REF!</v>
      </c>
      <c r="M458" s="176" t="e">
        <f t="shared" si="325"/>
        <v>#REF!</v>
      </c>
      <c r="N458" s="175" t="e">
        <f t="shared" si="325"/>
        <v>#REF!</v>
      </c>
      <c r="O458" s="448" t="e">
        <f t="shared" si="325"/>
        <v>#REF!</v>
      </c>
      <c r="P458" s="175" t="e">
        <f t="shared" si="325"/>
        <v>#REF!</v>
      </c>
      <c r="Q458" s="176" t="e">
        <f t="shared" si="325"/>
        <v>#REF!</v>
      </c>
      <c r="R458" s="176" t="e">
        <f t="shared" si="325"/>
        <v>#REF!</v>
      </c>
      <c r="S458" s="176" t="e">
        <f>S459</f>
        <v>#REF!</v>
      </c>
      <c r="T458" s="175" t="e">
        <f t="shared" si="325"/>
        <v>#REF!</v>
      </c>
      <c r="U458" s="175" t="e">
        <f t="shared" si="325"/>
        <v>#REF!</v>
      </c>
      <c r="V458" s="176" t="e">
        <f>V459</f>
        <v>#REF!</v>
      </c>
      <c r="W458" s="176" t="e">
        <f t="shared" si="326"/>
        <v>#REF!</v>
      </c>
      <c r="X458" s="176" t="e">
        <f t="shared" si="326"/>
        <v>#REF!</v>
      </c>
    </row>
    <row r="459" spans="2:24" hidden="1" x14ac:dyDescent="0.2">
      <c r="B459" s="218" t="s">
        <v>157</v>
      </c>
      <c r="C459" s="70" t="s">
        <v>9</v>
      </c>
      <c r="D459" s="72" t="s">
        <v>131</v>
      </c>
      <c r="E459" s="59" t="s">
        <v>131</v>
      </c>
      <c r="F459" s="59" t="s">
        <v>131</v>
      </c>
      <c r="G459" s="107">
        <v>5082</v>
      </c>
      <c r="H459" s="60" t="s">
        <v>131</v>
      </c>
      <c r="I459" s="246" t="s">
        <v>156</v>
      </c>
      <c r="J459" s="175" t="e">
        <f>#REF!+#REF!</f>
        <v>#REF!</v>
      </c>
      <c r="K459" s="175" t="e">
        <f>#REF!+#REF!</f>
        <v>#REF!</v>
      </c>
      <c r="L459" s="176" t="e">
        <f>#REF!+#REF!</f>
        <v>#REF!</v>
      </c>
      <c r="M459" s="176" t="e">
        <f>#REF!+#REF!</f>
        <v>#REF!</v>
      </c>
      <c r="N459" s="175" t="e">
        <f>#REF!+#REF!</f>
        <v>#REF!</v>
      </c>
      <c r="O459" s="448" t="e">
        <f>#REF!+#REF!</f>
        <v>#REF!</v>
      </c>
      <c r="P459" s="175" t="e">
        <f>#REF!+#REF!</f>
        <v>#REF!</v>
      </c>
      <c r="Q459" s="176" t="e">
        <f>#REF!+#REF!</f>
        <v>#REF!</v>
      </c>
      <c r="R459" s="176" t="e">
        <f>#REF!+#REF!</f>
        <v>#REF!</v>
      </c>
      <c r="S459" s="176" t="e">
        <f>#REF!+#REF!</f>
        <v>#REF!</v>
      </c>
      <c r="T459" s="175" t="e">
        <f>#REF!+#REF!</f>
        <v>#REF!</v>
      </c>
      <c r="U459" s="175" t="e">
        <f>#REF!+#REF!</f>
        <v>#REF!</v>
      </c>
      <c r="V459" s="176" t="e">
        <f>#REF!+#REF!</f>
        <v>#REF!</v>
      </c>
      <c r="W459" s="176" t="e">
        <f>#REF!+#REF!</f>
        <v>#REF!</v>
      </c>
      <c r="X459" s="176" t="e">
        <f>#REF!+#REF!</f>
        <v>#REF!</v>
      </c>
    </row>
    <row r="460" spans="2:24" ht="13.5" customHeight="1" x14ac:dyDescent="0.2">
      <c r="B460" s="177" t="s">
        <v>252</v>
      </c>
      <c r="C460" s="70" t="s">
        <v>9</v>
      </c>
      <c r="D460" s="59" t="s">
        <v>131</v>
      </c>
      <c r="E460" s="59" t="s">
        <v>131</v>
      </c>
      <c r="F460" s="59" t="s">
        <v>131</v>
      </c>
      <c r="G460" s="59" t="s">
        <v>20</v>
      </c>
      <c r="H460" s="60" t="s">
        <v>131</v>
      </c>
      <c r="I460" s="179"/>
      <c r="J460" s="175">
        <f t="shared" ref="J460:U461" si="327">J461</f>
        <v>9351685.1999999993</v>
      </c>
      <c r="K460" s="175">
        <f t="shared" si="327"/>
        <v>9351685.1999999993</v>
      </c>
      <c r="L460" s="176">
        <f t="shared" si="327"/>
        <v>9351685.1999999993</v>
      </c>
      <c r="M460" s="176">
        <f t="shared" si="327"/>
        <v>9351685.1999999993</v>
      </c>
      <c r="N460" s="175">
        <f t="shared" si="327"/>
        <v>9351685.1999999993</v>
      </c>
      <c r="O460" s="448">
        <f t="shared" si="327"/>
        <v>0</v>
      </c>
      <c r="P460" s="175">
        <f t="shared" si="327"/>
        <v>9351685.1999999993</v>
      </c>
      <c r="Q460" s="176">
        <f t="shared" si="327"/>
        <v>9351685.1999999993</v>
      </c>
      <c r="R460" s="176">
        <f t="shared" si="327"/>
        <v>9351685.1999999993</v>
      </c>
      <c r="S460" s="176">
        <f t="shared" si="327"/>
        <v>9351685.1999999993</v>
      </c>
      <c r="T460" s="175">
        <f t="shared" si="327"/>
        <v>0</v>
      </c>
      <c r="U460" s="175">
        <f t="shared" si="327"/>
        <v>9351685.1999999993</v>
      </c>
      <c r="V460" s="176">
        <f>V461</f>
        <v>9351685.1999999993</v>
      </c>
      <c r="W460" s="176">
        <f t="shared" ref="W460:X461" si="328">W461</f>
        <v>0</v>
      </c>
      <c r="X460" s="176">
        <f t="shared" si="328"/>
        <v>9351685.1999999993</v>
      </c>
    </row>
    <row r="461" spans="2:24" ht="18" customHeight="1" x14ac:dyDescent="0.2">
      <c r="B461" s="177" t="s">
        <v>56</v>
      </c>
      <c r="C461" s="91" t="s">
        <v>9</v>
      </c>
      <c r="D461" s="59" t="s">
        <v>131</v>
      </c>
      <c r="E461" s="59" t="s">
        <v>131</v>
      </c>
      <c r="F461" s="59" t="s">
        <v>131</v>
      </c>
      <c r="G461" s="59" t="s">
        <v>20</v>
      </c>
      <c r="H461" s="60" t="s">
        <v>131</v>
      </c>
      <c r="I461" s="179" t="s">
        <v>57</v>
      </c>
      <c r="J461" s="181">
        <f t="shared" si="327"/>
        <v>9351685.1999999993</v>
      </c>
      <c r="K461" s="181">
        <f t="shared" si="327"/>
        <v>9351685.1999999993</v>
      </c>
      <c r="L461" s="181">
        <f t="shared" si="327"/>
        <v>9351685.1999999993</v>
      </c>
      <c r="M461" s="181">
        <f t="shared" si="327"/>
        <v>9351685.1999999993</v>
      </c>
      <c r="N461" s="181">
        <f t="shared" si="327"/>
        <v>9351685.1999999993</v>
      </c>
      <c r="O461" s="180">
        <f t="shared" si="327"/>
        <v>0</v>
      </c>
      <c r="P461" s="181">
        <f t="shared" si="327"/>
        <v>9351685.1999999993</v>
      </c>
      <c r="Q461" s="182">
        <f t="shared" si="327"/>
        <v>9351685.1999999993</v>
      </c>
      <c r="R461" s="182">
        <f t="shared" si="327"/>
        <v>9351685.1999999993</v>
      </c>
      <c r="S461" s="181">
        <f>S462</f>
        <v>9351685.1999999993</v>
      </c>
      <c r="T461" s="181">
        <f>T462</f>
        <v>0</v>
      </c>
      <c r="U461" s="181">
        <f t="shared" si="327"/>
        <v>9351685.1999999993</v>
      </c>
      <c r="V461" s="181">
        <f>V462</f>
        <v>9351685.1999999993</v>
      </c>
      <c r="W461" s="181">
        <f t="shared" si="328"/>
        <v>0</v>
      </c>
      <c r="X461" s="181">
        <f t="shared" si="328"/>
        <v>9351685.1999999993</v>
      </c>
    </row>
    <row r="462" spans="2:24" ht="19.5" customHeight="1" x14ac:dyDescent="0.2">
      <c r="B462" s="177" t="s">
        <v>237</v>
      </c>
      <c r="C462" s="70" t="s">
        <v>9</v>
      </c>
      <c r="D462" s="59" t="s">
        <v>131</v>
      </c>
      <c r="E462" s="59" t="s">
        <v>131</v>
      </c>
      <c r="F462" s="59" t="s">
        <v>131</v>
      </c>
      <c r="G462" s="59" t="s">
        <v>20</v>
      </c>
      <c r="H462" s="60" t="s">
        <v>131</v>
      </c>
      <c r="I462" s="179" t="s">
        <v>236</v>
      </c>
      <c r="J462" s="181">
        <v>9351685.1999999993</v>
      </c>
      <c r="K462" s="181">
        <v>9351685.1999999993</v>
      </c>
      <c r="L462" s="181">
        <v>9351685.1999999993</v>
      </c>
      <c r="M462" s="181">
        <v>9351685.1999999993</v>
      </c>
      <c r="N462" s="181">
        <v>9351685.1999999993</v>
      </c>
      <c r="O462" s="180">
        <v>0</v>
      </c>
      <c r="P462" s="181">
        <v>9351685.1999999993</v>
      </c>
      <c r="Q462" s="182">
        <v>9351685.1999999993</v>
      </c>
      <c r="R462" s="182">
        <v>9351685.1999999993</v>
      </c>
      <c r="S462" s="181">
        <v>9351685.1999999993</v>
      </c>
      <c r="T462" s="181">
        <v>0</v>
      </c>
      <c r="U462" s="181">
        <v>9351685.1999999993</v>
      </c>
      <c r="V462" s="181">
        <v>9351685.1999999993</v>
      </c>
      <c r="W462" s="181">
        <v>0</v>
      </c>
      <c r="X462" s="181">
        <v>9351685.1999999993</v>
      </c>
    </row>
    <row r="463" spans="2:24" ht="66.75" customHeight="1" x14ac:dyDescent="0.2">
      <c r="B463" s="177" t="s">
        <v>423</v>
      </c>
      <c r="C463" s="91" t="s">
        <v>9</v>
      </c>
      <c r="D463" s="59" t="s">
        <v>131</v>
      </c>
      <c r="E463" s="59" t="s">
        <v>131</v>
      </c>
      <c r="F463" s="59" t="s">
        <v>131</v>
      </c>
      <c r="G463" s="59" t="s">
        <v>422</v>
      </c>
      <c r="H463" s="60" t="s">
        <v>131</v>
      </c>
      <c r="I463" s="262"/>
      <c r="J463" s="175">
        <f>J464+J466</f>
        <v>4607486.1900000004</v>
      </c>
      <c r="K463" s="175">
        <f t="shared" ref="K463:V463" si="329">K464+K466</f>
        <v>4777385.6400000006</v>
      </c>
      <c r="L463" s="175">
        <f t="shared" si="329"/>
        <v>4954097.8900000006</v>
      </c>
      <c r="M463" s="175">
        <f t="shared" si="329"/>
        <v>4607486.1900000004</v>
      </c>
      <c r="N463" s="175">
        <f t="shared" si="329"/>
        <v>4777385.6400000006</v>
      </c>
      <c r="O463" s="448">
        <f>O464+O466</f>
        <v>0</v>
      </c>
      <c r="P463" s="175">
        <f>P464+P466</f>
        <v>4607486.1900000004</v>
      </c>
      <c r="Q463" s="176">
        <f>Q464+Q466</f>
        <v>4777385.6400000006</v>
      </c>
      <c r="R463" s="176">
        <f t="shared" si="329"/>
        <v>4607486.1900000004</v>
      </c>
      <c r="S463" s="175">
        <f t="shared" si="329"/>
        <v>4777385.6400000006</v>
      </c>
      <c r="T463" s="175">
        <f>T464+T466</f>
        <v>0</v>
      </c>
      <c r="U463" s="175">
        <f>U464+U466</f>
        <v>4777385.6400000006</v>
      </c>
      <c r="V463" s="175">
        <f t="shared" si="329"/>
        <v>4954097.8900000006</v>
      </c>
      <c r="W463" s="175">
        <f t="shared" ref="W463:X463" si="330">W464+W466</f>
        <v>0</v>
      </c>
      <c r="X463" s="175">
        <f t="shared" si="330"/>
        <v>4954097.8900000006</v>
      </c>
    </row>
    <row r="464" spans="2:24" ht="57.75" customHeight="1" x14ac:dyDescent="0.2">
      <c r="B464" s="177" t="s">
        <v>67</v>
      </c>
      <c r="C464" s="70" t="s">
        <v>9</v>
      </c>
      <c r="D464" s="59" t="s">
        <v>131</v>
      </c>
      <c r="E464" s="59" t="s">
        <v>131</v>
      </c>
      <c r="F464" s="59" t="s">
        <v>131</v>
      </c>
      <c r="G464" s="59" t="s">
        <v>422</v>
      </c>
      <c r="H464" s="60" t="s">
        <v>131</v>
      </c>
      <c r="I464" s="262" t="s">
        <v>60</v>
      </c>
      <c r="J464" s="181">
        <f>J465</f>
        <v>4410506</v>
      </c>
      <c r="K464" s="181">
        <f t="shared" ref="K464:X464" si="331">K465</f>
        <v>4495751.4000000004</v>
      </c>
      <c r="L464" s="181">
        <f t="shared" si="331"/>
        <v>4747344.2</v>
      </c>
      <c r="M464" s="181">
        <f>M465</f>
        <v>4410506</v>
      </c>
      <c r="N464" s="181">
        <f t="shared" si="331"/>
        <v>4495751.4000000004</v>
      </c>
      <c r="O464" s="180">
        <f>O465</f>
        <v>0</v>
      </c>
      <c r="P464" s="181">
        <f>P465</f>
        <v>4410506</v>
      </c>
      <c r="Q464" s="182">
        <f t="shared" si="331"/>
        <v>4495751.4000000004</v>
      </c>
      <c r="R464" s="182">
        <f>R465</f>
        <v>4410506</v>
      </c>
      <c r="S464" s="181">
        <f t="shared" si="331"/>
        <v>4495751.4000000004</v>
      </c>
      <c r="T464" s="181">
        <f t="shared" si="331"/>
        <v>0</v>
      </c>
      <c r="U464" s="181">
        <f t="shared" si="331"/>
        <v>4495751.4000000004</v>
      </c>
      <c r="V464" s="181">
        <f t="shared" si="331"/>
        <v>4747344.2</v>
      </c>
      <c r="W464" s="181">
        <f t="shared" si="331"/>
        <v>0</v>
      </c>
      <c r="X464" s="181">
        <f t="shared" si="331"/>
        <v>4747344.2</v>
      </c>
    </row>
    <row r="465" spans="2:24" ht="39.75" customHeight="1" x14ac:dyDescent="0.2">
      <c r="B465" s="177" t="s">
        <v>61</v>
      </c>
      <c r="C465" s="91" t="s">
        <v>9</v>
      </c>
      <c r="D465" s="59" t="s">
        <v>131</v>
      </c>
      <c r="E465" s="59" t="s">
        <v>131</v>
      </c>
      <c r="F465" s="59" t="s">
        <v>131</v>
      </c>
      <c r="G465" s="59" t="s">
        <v>422</v>
      </c>
      <c r="H465" s="60" t="s">
        <v>131</v>
      </c>
      <c r="I465" s="262" t="s">
        <v>166</v>
      </c>
      <c r="J465" s="181">
        <f>3303000+110000+997506</f>
        <v>4410506</v>
      </c>
      <c r="K465" s="181">
        <f>3420700+42000+1033051.4</f>
        <v>4495751.4000000004</v>
      </c>
      <c r="L465" s="181">
        <f>3557100+116000+1074244.2</f>
        <v>4747344.2</v>
      </c>
      <c r="M465" s="181">
        <f>3303000+110000+997506</f>
        <v>4410506</v>
      </c>
      <c r="N465" s="181">
        <f>3420700+42000+1033051.4</f>
        <v>4495751.4000000004</v>
      </c>
      <c r="O465" s="180">
        <v>0</v>
      </c>
      <c r="P465" s="181">
        <f>3303000+110000+997506</f>
        <v>4410506</v>
      </c>
      <c r="Q465" s="182">
        <f>3420700+42000+1033051.4</f>
        <v>4495751.4000000004</v>
      </c>
      <c r="R465" s="182">
        <f>3303000+110000+997506</f>
        <v>4410506</v>
      </c>
      <c r="S465" s="181">
        <f>3420700+42000+1033051.4</f>
        <v>4495751.4000000004</v>
      </c>
      <c r="T465" s="181">
        <v>0</v>
      </c>
      <c r="U465" s="181">
        <f>3420700+42000+1033051.4</f>
        <v>4495751.4000000004</v>
      </c>
      <c r="V465" s="181">
        <f>3557100+116000+1074244.2</f>
        <v>4747344.2</v>
      </c>
      <c r="W465" s="181">
        <v>0</v>
      </c>
      <c r="X465" s="181">
        <f t="shared" ref="X465" si="332">3557100+116000+1074244.2</f>
        <v>4747344.2</v>
      </c>
    </row>
    <row r="466" spans="2:24" ht="39.75" customHeight="1" x14ac:dyDescent="0.2">
      <c r="B466" s="177" t="s">
        <v>52</v>
      </c>
      <c r="C466" s="91" t="s">
        <v>9</v>
      </c>
      <c r="D466" s="59" t="s">
        <v>131</v>
      </c>
      <c r="E466" s="59" t="s">
        <v>131</v>
      </c>
      <c r="F466" s="59" t="s">
        <v>131</v>
      </c>
      <c r="G466" s="59" t="s">
        <v>422</v>
      </c>
      <c r="H466" s="60" t="s">
        <v>131</v>
      </c>
      <c r="I466" s="262" t="s">
        <v>53</v>
      </c>
      <c r="J466" s="181">
        <f>J467</f>
        <v>196980.19</v>
      </c>
      <c r="K466" s="181">
        <f t="shared" ref="K466:X466" si="333">K467</f>
        <v>281634.24</v>
      </c>
      <c r="L466" s="181">
        <f t="shared" si="333"/>
        <v>206753.69</v>
      </c>
      <c r="M466" s="181">
        <f>M467</f>
        <v>196980.19</v>
      </c>
      <c r="N466" s="181">
        <f t="shared" si="333"/>
        <v>281634.24</v>
      </c>
      <c r="O466" s="180">
        <f>O467</f>
        <v>0</v>
      </c>
      <c r="P466" s="181">
        <f>P467</f>
        <v>196980.19</v>
      </c>
      <c r="Q466" s="182">
        <f t="shared" si="333"/>
        <v>281634.24</v>
      </c>
      <c r="R466" s="182">
        <f>R467</f>
        <v>196980.19</v>
      </c>
      <c r="S466" s="181">
        <f t="shared" si="333"/>
        <v>281634.24</v>
      </c>
      <c r="T466" s="181">
        <f t="shared" si="333"/>
        <v>0</v>
      </c>
      <c r="U466" s="181">
        <f t="shared" si="333"/>
        <v>281634.24</v>
      </c>
      <c r="V466" s="181">
        <f t="shared" si="333"/>
        <v>206753.69</v>
      </c>
      <c r="W466" s="181">
        <f t="shared" si="333"/>
        <v>0</v>
      </c>
      <c r="X466" s="181">
        <f t="shared" si="333"/>
        <v>206753.69</v>
      </c>
    </row>
    <row r="467" spans="2:24" ht="39.75" customHeight="1" x14ac:dyDescent="0.2">
      <c r="B467" s="177" t="s">
        <v>54</v>
      </c>
      <c r="C467" s="91" t="s">
        <v>9</v>
      </c>
      <c r="D467" s="59" t="s">
        <v>131</v>
      </c>
      <c r="E467" s="59" t="s">
        <v>131</v>
      </c>
      <c r="F467" s="59" t="s">
        <v>131</v>
      </c>
      <c r="G467" s="59" t="s">
        <v>422</v>
      </c>
      <c r="H467" s="60" t="s">
        <v>131</v>
      </c>
      <c r="I467" s="179" t="s">
        <v>55</v>
      </c>
      <c r="J467" s="181">
        <v>196980.19</v>
      </c>
      <c r="K467" s="182">
        <v>281634.24</v>
      </c>
      <c r="L467" s="181">
        <v>206753.69</v>
      </c>
      <c r="M467" s="181">
        <v>196980.19</v>
      </c>
      <c r="N467" s="181">
        <v>281634.24</v>
      </c>
      <c r="O467" s="180">
        <v>0</v>
      </c>
      <c r="P467" s="181">
        <v>196980.19</v>
      </c>
      <c r="Q467" s="182">
        <v>281634.24</v>
      </c>
      <c r="R467" s="182">
        <v>196980.19</v>
      </c>
      <c r="S467" s="181">
        <v>281634.24</v>
      </c>
      <c r="T467" s="181">
        <v>0</v>
      </c>
      <c r="U467" s="181">
        <v>281634.24</v>
      </c>
      <c r="V467" s="181">
        <v>206753.69</v>
      </c>
      <c r="W467" s="181">
        <v>0</v>
      </c>
      <c r="X467" s="181">
        <v>206753.69</v>
      </c>
    </row>
    <row r="468" spans="2:24" ht="51" x14ac:dyDescent="0.2">
      <c r="B468" s="177" t="s">
        <v>279</v>
      </c>
      <c r="C468" s="91" t="s">
        <v>9</v>
      </c>
      <c r="D468" s="59" t="s">
        <v>131</v>
      </c>
      <c r="E468" s="59" t="s">
        <v>131</v>
      </c>
      <c r="F468" s="59" t="s">
        <v>131</v>
      </c>
      <c r="G468" s="59" t="s">
        <v>278</v>
      </c>
      <c r="H468" s="60" t="s">
        <v>131</v>
      </c>
      <c r="I468" s="179"/>
      <c r="J468" s="175">
        <f t="shared" ref="J468:U469" si="334">J469</f>
        <v>461947</v>
      </c>
      <c r="K468" s="176">
        <f t="shared" si="334"/>
        <v>480425</v>
      </c>
      <c r="L468" s="176">
        <f t="shared" si="334"/>
        <v>480425</v>
      </c>
      <c r="M468" s="176">
        <f t="shared" si="334"/>
        <v>461947</v>
      </c>
      <c r="N468" s="175">
        <f t="shared" si="334"/>
        <v>480425</v>
      </c>
      <c r="O468" s="448">
        <f t="shared" si="334"/>
        <v>0</v>
      </c>
      <c r="P468" s="175">
        <f t="shared" si="334"/>
        <v>461947</v>
      </c>
      <c r="Q468" s="176">
        <f t="shared" si="334"/>
        <v>480425</v>
      </c>
      <c r="R468" s="176">
        <f t="shared" si="334"/>
        <v>461947</v>
      </c>
      <c r="S468" s="176">
        <f t="shared" si="334"/>
        <v>480425</v>
      </c>
      <c r="T468" s="175">
        <f t="shared" si="334"/>
        <v>0</v>
      </c>
      <c r="U468" s="175">
        <f t="shared" si="334"/>
        <v>480425</v>
      </c>
      <c r="V468" s="176">
        <f>V469</f>
        <v>480425</v>
      </c>
      <c r="W468" s="176">
        <f t="shared" ref="W468:X469" si="335">W469</f>
        <v>0</v>
      </c>
      <c r="X468" s="176">
        <f t="shared" si="335"/>
        <v>480425</v>
      </c>
    </row>
    <row r="469" spans="2:24" ht="20.25" customHeight="1" x14ac:dyDescent="0.2">
      <c r="B469" s="177" t="s">
        <v>56</v>
      </c>
      <c r="C469" s="70" t="s">
        <v>9</v>
      </c>
      <c r="D469" s="59" t="s">
        <v>131</v>
      </c>
      <c r="E469" s="59" t="s">
        <v>131</v>
      </c>
      <c r="F469" s="59" t="s">
        <v>131</v>
      </c>
      <c r="G469" s="59" t="s">
        <v>278</v>
      </c>
      <c r="H469" s="60" t="s">
        <v>131</v>
      </c>
      <c r="I469" s="179" t="s">
        <v>57</v>
      </c>
      <c r="J469" s="181">
        <f t="shared" si="334"/>
        <v>461947</v>
      </c>
      <c r="K469" s="182">
        <f t="shared" si="334"/>
        <v>480425</v>
      </c>
      <c r="L469" s="181">
        <f t="shared" si="334"/>
        <v>480425</v>
      </c>
      <c r="M469" s="181">
        <f t="shared" si="334"/>
        <v>461947</v>
      </c>
      <c r="N469" s="181">
        <f t="shared" si="334"/>
        <v>480425</v>
      </c>
      <c r="O469" s="180">
        <f t="shared" si="334"/>
        <v>0</v>
      </c>
      <c r="P469" s="181">
        <f t="shared" si="334"/>
        <v>461947</v>
      </c>
      <c r="Q469" s="182">
        <f t="shared" si="334"/>
        <v>480425</v>
      </c>
      <c r="R469" s="182">
        <f t="shared" si="334"/>
        <v>461947</v>
      </c>
      <c r="S469" s="181">
        <f>S470</f>
        <v>480425</v>
      </c>
      <c r="T469" s="181">
        <f t="shared" si="334"/>
        <v>0</v>
      </c>
      <c r="U469" s="181">
        <f t="shared" si="334"/>
        <v>480425</v>
      </c>
      <c r="V469" s="181">
        <f>V470</f>
        <v>480425</v>
      </c>
      <c r="W469" s="181">
        <f t="shared" si="335"/>
        <v>0</v>
      </c>
      <c r="X469" s="181">
        <f t="shared" si="335"/>
        <v>480425</v>
      </c>
    </row>
    <row r="470" spans="2:24" ht="25.5" x14ac:dyDescent="0.2">
      <c r="B470" s="177" t="s">
        <v>58</v>
      </c>
      <c r="C470" s="91" t="s">
        <v>9</v>
      </c>
      <c r="D470" s="59" t="s">
        <v>131</v>
      </c>
      <c r="E470" s="59" t="s">
        <v>131</v>
      </c>
      <c r="F470" s="59" t="s">
        <v>131</v>
      </c>
      <c r="G470" s="59" t="s">
        <v>278</v>
      </c>
      <c r="H470" s="60" t="s">
        <v>131</v>
      </c>
      <c r="I470" s="179" t="s">
        <v>59</v>
      </c>
      <c r="J470" s="181">
        <v>461947</v>
      </c>
      <c r="K470" s="182">
        <v>480425</v>
      </c>
      <c r="L470" s="181">
        <v>480425</v>
      </c>
      <c r="M470" s="181">
        <v>461947</v>
      </c>
      <c r="N470" s="181">
        <v>480425</v>
      </c>
      <c r="O470" s="180">
        <v>0</v>
      </c>
      <c r="P470" s="181">
        <v>461947</v>
      </c>
      <c r="Q470" s="182">
        <v>480425</v>
      </c>
      <c r="R470" s="182">
        <v>461947</v>
      </c>
      <c r="S470" s="181">
        <v>480425</v>
      </c>
      <c r="T470" s="181">
        <v>0</v>
      </c>
      <c r="U470" s="181">
        <v>480425</v>
      </c>
      <c r="V470" s="181">
        <v>480425</v>
      </c>
      <c r="W470" s="181">
        <v>0</v>
      </c>
      <c r="X470" s="181">
        <v>480425</v>
      </c>
    </row>
    <row r="471" spans="2:24" ht="51" hidden="1" x14ac:dyDescent="0.2">
      <c r="B471" s="177" t="s">
        <v>154</v>
      </c>
      <c r="C471" s="70" t="s">
        <v>9</v>
      </c>
      <c r="D471" s="72" t="s">
        <v>131</v>
      </c>
      <c r="E471" s="59" t="s">
        <v>131</v>
      </c>
      <c r="F471" s="59" t="s">
        <v>131</v>
      </c>
      <c r="G471" s="107">
        <v>7877</v>
      </c>
      <c r="H471" s="60" t="s">
        <v>131</v>
      </c>
      <c r="I471" s="220"/>
      <c r="J471" s="175">
        <f t="shared" ref="J471:U472" si="336">J472</f>
        <v>0</v>
      </c>
      <c r="K471" s="176">
        <f t="shared" si="336"/>
        <v>0</v>
      </c>
      <c r="L471" s="176">
        <f t="shared" si="336"/>
        <v>0</v>
      </c>
      <c r="M471" s="176">
        <f t="shared" si="336"/>
        <v>0</v>
      </c>
      <c r="N471" s="175">
        <f t="shared" si="336"/>
        <v>0</v>
      </c>
      <c r="O471" s="448">
        <f t="shared" si="336"/>
        <v>0</v>
      </c>
      <c r="P471" s="175">
        <f t="shared" si="336"/>
        <v>0</v>
      </c>
      <c r="Q471" s="176">
        <f t="shared" si="336"/>
        <v>0</v>
      </c>
      <c r="R471" s="176">
        <f t="shared" si="336"/>
        <v>0</v>
      </c>
      <c r="S471" s="176">
        <f t="shared" si="336"/>
        <v>0</v>
      </c>
      <c r="T471" s="175">
        <f t="shared" si="336"/>
        <v>0</v>
      </c>
      <c r="U471" s="175">
        <f t="shared" si="336"/>
        <v>0</v>
      </c>
      <c r="V471" s="176">
        <f>V472</f>
        <v>0</v>
      </c>
      <c r="W471" s="176">
        <f t="shared" ref="W471:X472" si="337">W472</f>
        <v>0</v>
      </c>
      <c r="X471" s="176">
        <f t="shared" si="337"/>
        <v>0</v>
      </c>
    </row>
    <row r="472" spans="2:24" ht="25.5" hidden="1" x14ac:dyDescent="0.2">
      <c r="B472" s="173" t="s">
        <v>182</v>
      </c>
      <c r="C472" s="91" t="s">
        <v>9</v>
      </c>
      <c r="D472" s="72" t="s">
        <v>131</v>
      </c>
      <c r="E472" s="59" t="s">
        <v>131</v>
      </c>
      <c r="F472" s="59" t="s">
        <v>131</v>
      </c>
      <c r="G472" s="107">
        <v>7877</v>
      </c>
      <c r="H472" s="60" t="s">
        <v>131</v>
      </c>
      <c r="I472" s="220" t="s">
        <v>155</v>
      </c>
      <c r="J472" s="175">
        <f t="shared" si="336"/>
        <v>0</v>
      </c>
      <c r="K472" s="176">
        <f t="shared" si="336"/>
        <v>0</v>
      </c>
      <c r="L472" s="176">
        <f t="shared" si="336"/>
        <v>0</v>
      </c>
      <c r="M472" s="176">
        <f t="shared" si="336"/>
        <v>0</v>
      </c>
      <c r="N472" s="175">
        <f t="shared" si="336"/>
        <v>0</v>
      </c>
      <c r="O472" s="448">
        <f t="shared" si="336"/>
        <v>0</v>
      </c>
      <c r="P472" s="175">
        <f t="shared" si="336"/>
        <v>0</v>
      </c>
      <c r="Q472" s="176">
        <f t="shared" si="336"/>
        <v>0</v>
      </c>
      <c r="R472" s="176">
        <f t="shared" si="336"/>
        <v>0</v>
      </c>
      <c r="S472" s="176">
        <f>S473</f>
        <v>0</v>
      </c>
      <c r="T472" s="175">
        <f t="shared" si="336"/>
        <v>0</v>
      </c>
      <c r="U472" s="175">
        <f t="shared" si="336"/>
        <v>0</v>
      </c>
      <c r="V472" s="176">
        <f>V473</f>
        <v>0</v>
      </c>
      <c r="W472" s="176">
        <f t="shared" si="337"/>
        <v>0</v>
      </c>
      <c r="X472" s="176">
        <f t="shared" si="337"/>
        <v>0</v>
      </c>
    </row>
    <row r="473" spans="2:24" hidden="1" x14ac:dyDescent="0.2">
      <c r="B473" s="218" t="s">
        <v>157</v>
      </c>
      <c r="C473" s="70" t="s">
        <v>9</v>
      </c>
      <c r="D473" s="72" t="s">
        <v>131</v>
      </c>
      <c r="E473" s="59" t="s">
        <v>131</v>
      </c>
      <c r="F473" s="59" t="s">
        <v>131</v>
      </c>
      <c r="G473" s="107">
        <v>7877</v>
      </c>
      <c r="H473" s="60" t="s">
        <v>131</v>
      </c>
      <c r="I473" s="220" t="s">
        <v>156</v>
      </c>
      <c r="J473" s="175">
        <v>0</v>
      </c>
      <c r="K473" s="176">
        <v>0</v>
      </c>
      <c r="L473" s="176">
        <v>0</v>
      </c>
      <c r="M473" s="176">
        <v>0</v>
      </c>
      <c r="N473" s="175">
        <v>0</v>
      </c>
      <c r="O473" s="448">
        <v>0</v>
      </c>
      <c r="P473" s="175">
        <v>0</v>
      </c>
      <c r="Q473" s="176">
        <v>0</v>
      </c>
      <c r="R473" s="176">
        <v>0</v>
      </c>
      <c r="S473" s="176">
        <v>0</v>
      </c>
      <c r="T473" s="175">
        <v>0</v>
      </c>
      <c r="U473" s="175">
        <v>0</v>
      </c>
      <c r="V473" s="176">
        <v>0</v>
      </c>
      <c r="W473" s="176">
        <v>0</v>
      </c>
      <c r="X473" s="176">
        <v>0</v>
      </c>
    </row>
    <row r="474" spans="2:24" ht="51" hidden="1" x14ac:dyDescent="0.2">
      <c r="B474" s="177" t="s">
        <v>154</v>
      </c>
      <c r="C474" s="70" t="s">
        <v>9</v>
      </c>
      <c r="D474" s="72" t="s">
        <v>131</v>
      </c>
      <c r="E474" s="59" t="s">
        <v>131</v>
      </c>
      <c r="F474" s="59" t="s">
        <v>131</v>
      </c>
      <c r="G474" s="107">
        <v>7877</v>
      </c>
      <c r="H474" s="60" t="s">
        <v>131</v>
      </c>
      <c r="I474" s="220"/>
      <c r="J474" s="181">
        <f t="shared" ref="J474:U475" si="338">J475</f>
        <v>0</v>
      </c>
      <c r="K474" s="182">
        <f t="shared" si="338"/>
        <v>0</v>
      </c>
      <c r="L474" s="182">
        <f t="shared" si="338"/>
        <v>0</v>
      </c>
      <c r="M474" s="182">
        <f t="shared" si="338"/>
        <v>0</v>
      </c>
      <c r="N474" s="181">
        <f t="shared" si="338"/>
        <v>0</v>
      </c>
      <c r="O474" s="180">
        <f t="shared" si="338"/>
        <v>0</v>
      </c>
      <c r="P474" s="181">
        <f t="shared" si="338"/>
        <v>0</v>
      </c>
      <c r="Q474" s="182">
        <f t="shared" si="338"/>
        <v>0</v>
      </c>
      <c r="R474" s="182">
        <f t="shared" si="338"/>
        <v>0</v>
      </c>
      <c r="S474" s="182">
        <f t="shared" si="338"/>
        <v>0</v>
      </c>
      <c r="T474" s="181">
        <f t="shared" si="338"/>
        <v>0</v>
      </c>
      <c r="U474" s="181">
        <f t="shared" si="338"/>
        <v>0</v>
      </c>
      <c r="V474" s="182">
        <f>V475</f>
        <v>0</v>
      </c>
      <c r="W474" s="182">
        <f t="shared" ref="W474:X475" si="339">W475</f>
        <v>0</v>
      </c>
      <c r="X474" s="182">
        <f t="shared" si="339"/>
        <v>0</v>
      </c>
    </row>
    <row r="475" spans="2:24" ht="25.5" hidden="1" x14ac:dyDescent="0.2">
      <c r="B475" s="173" t="s">
        <v>182</v>
      </c>
      <c r="C475" s="91" t="s">
        <v>9</v>
      </c>
      <c r="D475" s="72" t="s">
        <v>131</v>
      </c>
      <c r="E475" s="59" t="s">
        <v>131</v>
      </c>
      <c r="F475" s="59" t="s">
        <v>131</v>
      </c>
      <c r="G475" s="107">
        <v>7877</v>
      </c>
      <c r="H475" s="60" t="s">
        <v>131</v>
      </c>
      <c r="I475" s="220" t="s">
        <v>155</v>
      </c>
      <c r="J475" s="181">
        <f t="shared" si="338"/>
        <v>0</v>
      </c>
      <c r="K475" s="182">
        <f t="shared" si="338"/>
        <v>0</v>
      </c>
      <c r="L475" s="182">
        <f t="shared" si="338"/>
        <v>0</v>
      </c>
      <c r="M475" s="182">
        <f t="shared" si="338"/>
        <v>0</v>
      </c>
      <c r="N475" s="181">
        <f t="shared" si="338"/>
        <v>0</v>
      </c>
      <c r="O475" s="180">
        <f t="shared" si="338"/>
        <v>0</v>
      </c>
      <c r="P475" s="181">
        <f t="shared" si="338"/>
        <v>0</v>
      </c>
      <c r="Q475" s="182">
        <f t="shared" si="338"/>
        <v>0</v>
      </c>
      <c r="R475" s="182">
        <f t="shared" si="338"/>
        <v>0</v>
      </c>
      <c r="S475" s="182">
        <f>S476</f>
        <v>0</v>
      </c>
      <c r="T475" s="181">
        <f t="shared" si="338"/>
        <v>0</v>
      </c>
      <c r="U475" s="181">
        <f t="shared" si="338"/>
        <v>0</v>
      </c>
      <c r="V475" s="182">
        <f>V476</f>
        <v>0</v>
      </c>
      <c r="W475" s="182">
        <f t="shared" si="339"/>
        <v>0</v>
      </c>
      <c r="X475" s="182">
        <f t="shared" si="339"/>
        <v>0</v>
      </c>
    </row>
    <row r="476" spans="2:24" hidden="1" x14ac:dyDescent="0.2">
      <c r="B476" s="218" t="s">
        <v>157</v>
      </c>
      <c r="C476" s="70" t="s">
        <v>9</v>
      </c>
      <c r="D476" s="72" t="s">
        <v>131</v>
      </c>
      <c r="E476" s="59" t="s">
        <v>131</v>
      </c>
      <c r="F476" s="59" t="s">
        <v>131</v>
      </c>
      <c r="G476" s="107">
        <v>7877</v>
      </c>
      <c r="H476" s="60" t="s">
        <v>131</v>
      </c>
      <c r="I476" s="220" t="s">
        <v>156</v>
      </c>
      <c r="J476" s="181"/>
      <c r="K476" s="182"/>
      <c r="L476" s="182"/>
      <c r="M476" s="182"/>
      <c r="N476" s="181"/>
      <c r="O476" s="180"/>
      <c r="P476" s="181"/>
      <c r="Q476" s="182"/>
      <c r="R476" s="182"/>
      <c r="S476" s="182"/>
      <c r="T476" s="181"/>
      <c r="U476" s="181"/>
      <c r="V476" s="182"/>
      <c r="W476" s="182"/>
      <c r="X476" s="182"/>
    </row>
    <row r="477" spans="2:24" x14ac:dyDescent="0.2">
      <c r="B477" s="346"/>
      <c r="C477" s="438"/>
      <c r="D477" s="415"/>
      <c r="E477" s="415"/>
      <c r="F477" s="415"/>
      <c r="G477" s="415"/>
      <c r="H477" s="417"/>
      <c r="I477" s="418"/>
      <c r="J477" s="420"/>
      <c r="K477" s="416"/>
      <c r="L477" s="416"/>
      <c r="M477" s="416"/>
      <c r="N477" s="416"/>
      <c r="O477" s="464"/>
      <c r="P477" s="420"/>
      <c r="Q477" s="421"/>
      <c r="R477" s="416"/>
      <c r="S477" s="416"/>
      <c r="T477" s="421"/>
      <c r="U477" s="421"/>
      <c r="V477" s="421"/>
      <c r="W477" s="421"/>
      <c r="X477" s="421"/>
    </row>
    <row r="478" spans="2:24" ht="38.25" hidden="1" x14ac:dyDescent="0.2">
      <c r="B478" s="177" t="s">
        <v>45</v>
      </c>
      <c r="C478" s="103" t="s">
        <v>9</v>
      </c>
      <c r="D478" s="65" t="s">
        <v>131</v>
      </c>
      <c r="E478" s="65" t="s">
        <v>131</v>
      </c>
      <c r="F478" s="65" t="s">
        <v>131</v>
      </c>
      <c r="G478" s="65" t="s">
        <v>68</v>
      </c>
      <c r="H478" s="60" t="s">
        <v>131</v>
      </c>
      <c r="I478" s="179"/>
      <c r="J478" s="175">
        <f t="shared" ref="J478:U479" si="340">J479</f>
        <v>0</v>
      </c>
      <c r="K478" s="176">
        <f t="shared" si="340"/>
        <v>0</v>
      </c>
      <c r="L478" s="176">
        <f t="shared" si="340"/>
        <v>0</v>
      </c>
      <c r="M478" s="176">
        <f t="shared" si="340"/>
        <v>0</v>
      </c>
      <c r="N478" s="175">
        <f t="shared" si="340"/>
        <v>0</v>
      </c>
      <c r="O478" s="448">
        <f t="shared" si="340"/>
        <v>0</v>
      </c>
      <c r="P478" s="175">
        <f t="shared" si="340"/>
        <v>0</v>
      </c>
      <c r="Q478" s="176">
        <f t="shared" si="340"/>
        <v>0</v>
      </c>
      <c r="R478" s="176">
        <f t="shared" si="340"/>
        <v>0</v>
      </c>
      <c r="S478" s="176">
        <f t="shared" si="340"/>
        <v>0</v>
      </c>
      <c r="T478" s="175">
        <f t="shared" si="340"/>
        <v>0</v>
      </c>
      <c r="U478" s="175">
        <f t="shared" si="340"/>
        <v>0</v>
      </c>
      <c r="V478" s="176">
        <f>V479</f>
        <v>0</v>
      </c>
      <c r="W478" s="176">
        <f t="shared" ref="W478:X479" si="341">W479</f>
        <v>0</v>
      </c>
      <c r="X478" s="176">
        <f t="shared" si="341"/>
        <v>0</v>
      </c>
    </row>
    <row r="479" spans="2:24" hidden="1" x14ac:dyDescent="0.2">
      <c r="B479" s="177" t="s">
        <v>56</v>
      </c>
      <c r="C479" s="252" t="s">
        <v>9</v>
      </c>
      <c r="D479" s="65" t="s">
        <v>131</v>
      </c>
      <c r="E479" s="65" t="s">
        <v>131</v>
      </c>
      <c r="F479" s="65" t="s">
        <v>131</v>
      </c>
      <c r="G479" s="65" t="s">
        <v>68</v>
      </c>
      <c r="H479" s="60" t="s">
        <v>131</v>
      </c>
      <c r="I479" s="179" t="s">
        <v>57</v>
      </c>
      <c r="J479" s="175">
        <f t="shared" si="340"/>
        <v>0</v>
      </c>
      <c r="K479" s="176">
        <f t="shared" si="340"/>
        <v>0</v>
      </c>
      <c r="L479" s="176">
        <f t="shared" si="340"/>
        <v>0</v>
      </c>
      <c r="M479" s="176">
        <f t="shared" si="340"/>
        <v>0</v>
      </c>
      <c r="N479" s="175">
        <f t="shared" si="340"/>
        <v>0</v>
      </c>
      <c r="O479" s="448">
        <f t="shared" si="340"/>
        <v>0</v>
      </c>
      <c r="P479" s="175">
        <f t="shared" si="340"/>
        <v>0</v>
      </c>
      <c r="Q479" s="176">
        <f t="shared" si="340"/>
        <v>0</v>
      </c>
      <c r="R479" s="176">
        <f t="shared" si="340"/>
        <v>0</v>
      </c>
      <c r="S479" s="176">
        <f>S480</f>
        <v>0</v>
      </c>
      <c r="T479" s="175">
        <f t="shared" si="340"/>
        <v>0</v>
      </c>
      <c r="U479" s="175">
        <f t="shared" si="340"/>
        <v>0</v>
      </c>
      <c r="V479" s="176">
        <f>V480</f>
        <v>0</v>
      </c>
      <c r="W479" s="176">
        <f t="shared" si="341"/>
        <v>0</v>
      </c>
      <c r="X479" s="176">
        <f t="shared" si="341"/>
        <v>0</v>
      </c>
    </row>
    <row r="480" spans="2:24" ht="25.5" hidden="1" x14ac:dyDescent="0.2">
      <c r="B480" s="177" t="s">
        <v>58</v>
      </c>
      <c r="C480" s="103" t="s">
        <v>9</v>
      </c>
      <c r="D480" s="65" t="s">
        <v>131</v>
      </c>
      <c r="E480" s="65" t="s">
        <v>131</v>
      </c>
      <c r="F480" s="65" t="s">
        <v>131</v>
      </c>
      <c r="G480" s="65" t="s">
        <v>68</v>
      </c>
      <c r="H480" s="60" t="s">
        <v>131</v>
      </c>
      <c r="I480" s="179" t="s">
        <v>59</v>
      </c>
      <c r="J480" s="175">
        <v>0</v>
      </c>
      <c r="K480" s="176">
        <v>0</v>
      </c>
      <c r="L480" s="176">
        <v>0</v>
      </c>
      <c r="M480" s="176">
        <v>0</v>
      </c>
      <c r="N480" s="175">
        <v>0</v>
      </c>
      <c r="O480" s="448">
        <v>0</v>
      </c>
      <c r="P480" s="175">
        <v>0</v>
      </c>
      <c r="Q480" s="176">
        <v>0</v>
      </c>
      <c r="R480" s="176">
        <v>0</v>
      </c>
      <c r="S480" s="176">
        <v>0</v>
      </c>
      <c r="T480" s="175">
        <v>0</v>
      </c>
      <c r="U480" s="175">
        <v>0</v>
      </c>
      <c r="V480" s="176">
        <v>0</v>
      </c>
      <c r="W480" s="176">
        <v>0</v>
      </c>
      <c r="X480" s="176">
        <v>0</v>
      </c>
    </row>
    <row r="481" spans="1:24" ht="60" hidden="1" customHeight="1" x14ac:dyDescent="0.2">
      <c r="B481" s="177" t="s">
        <v>254</v>
      </c>
      <c r="C481" s="70" t="s">
        <v>9</v>
      </c>
      <c r="D481" s="72" t="s">
        <v>131</v>
      </c>
      <c r="E481" s="59" t="s">
        <v>131</v>
      </c>
      <c r="F481" s="59" t="s">
        <v>131</v>
      </c>
      <c r="G481" s="107" t="s">
        <v>153</v>
      </c>
      <c r="H481" s="60" t="s">
        <v>133</v>
      </c>
      <c r="I481" s="220"/>
      <c r="J481" s="181">
        <f t="shared" ref="J481:X482" si="342">J482</f>
        <v>0</v>
      </c>
      <c r="K481" s="182">
        <f t="shared" si="342"/>
        <v>0</v>
      </c>
      <c r="L481" s="182">
        <f t="shared" si="342"/>
        <v>0</v>
      </c>
      <c r="M481" s="182">
        <f t="shared" si="342"/>
        <v>0</v>
      </c>
      <c r="N481" s="181">
        <f t="shared" si="342"/>
        <v>0</v>
      </c>
      <c r="O481" s="180">
        <f t="shared" si="342"/>
        <v>0</v>
      </c>
      <c r="P481" s="181">
        <f t="shared" si="342"/>
        <v>0</v>
      </c>
      <c r="Q481" s="182">
        <f t="shared" si="342"/>
        <v>0</v>
      </c>
      <c r="R481" s="182">
        <f t="shared" si="342"/>
        <v>0</v>
      </c>
      <c r="S481" s="182">
        <f t="shared" si="342"/>
        <v>0</v>
      </c>
      <c r="T481" s="181">
        <f t="shared" si="342"/>
        <v>0</v>
      </c>
      <c r="U481" s="181">
        <f t="shared" si="342"/>
        <v>0</v>
      </c>
      <c r="V481" s="182">
        <f t="shared" si="342"/>
        <v>0</v>
      </c>
      <c r="W481" s="182">
        <f t="shared" si="342"/>
        <v>0</v>
      </c>
      <c r="X481" s="182">
        <f t="shared" si="342"/>
        <v>0</v>
      </c>
    </row>
    <row r="482" spans="1:24" ht="27.75" hidden="1" customHeight="1" x14ac:dyDescent="0.2">
      <c r="B482" s="173" t="s">
        <v>182</v>
      </c>
      <c r="C482" s="91" t="s">
        <v>9</v>
      </c>
      <c r="D482" s="72" t="s">
        <v>131</v>
      </c>
      <c r="E482" s="59" t="s">
        <v>131</v>
      </c>
      <c r="F482" s="59" t="s">
        <v>131</v>
      </c>
      <c r="G482" s="107" t="s">
        <v>153</v>
      </c>
      <c r="H482" s="60" t="s">
        <v>133</v>
      </c>
      <c r="I482" s="220" t="s">
        <v>155</v>
      </c>
      <c r="J482" s="181">
        <f t="shared" si="342"/>
        <v>0</v>
      </c>
      <c r="K482" s="182">
        <f t="shared" si="342"/>
        <v>0</v>
      </c>
      <c r="L482" s="182">
        <f t="shared" si="342"/>
        <v>0</v>
      </c>
      <c r="M482" s="182">
        <f t="shared" si="342"/>
        <v>0</v>
      </c>
      <c r="N482" s="181">
        <f t="shared" si="342"/>
        <v>0</v>
      </c>
      <c r="O482" s="180">
        <f t="shared" si="342"/>
        <v>0</v>
      </c>
      <c r="P482" s="181">
        <f t="shared" si="342"/>
        <v>0</v>
      </c>
      <c r="Q482" s="182">
        <f t="shared" si="342"/>
        <v>0</v>
      </c>
      <c r="R482" s="182">
        <f t="shared" si="342"/>
        <v>0</v>
      </c>
      <c r="S482" s="182">
        <f t="shared" si="342"/>
        <v>0</v>
      </c>
      <c r="T482" s="181">
        <f t="shared" si="342"/>
        <v>0</v>
      </c>
      <c r="U482" s="181">
        <f t="shared" si="342"/>
        <v>0</v>
      </c>
      <c r="V482" s="182">
        <f t="shared" si="342"/>
        <v>0</v>
      </c>
      <c r="W482" s="182">
        <f t="shared" si="342"/>
        <v>0</v>
      </c>
      <c r="X482" s="182">
        <f t="shared" si="342"/>
        <v>0</v>
      </c>
    </row>
    <row r="483" spans="1:24" ht="27.75" hidden="1" customHeight="1" x14ac:dyDescent="0.2">
      <c r="B483" s="195" t="s">
        <v>157</v>
      </c>
      <c r="C483" s="77" t="s">
        <v>9</v>
      </c>
      <c r="D483" s="79" t="s">
        <v>131</v>
      </c>
      <c r="E483" s="81" t="s">
        <v>131</v>
      </c>
      <c r="F483" s="81" t="s">
        <v>131</v>
      </c>
      <c r="G483" s="301" t="s">
        <v>153</v>
      </c>
      <c r="H483" s="83" t="s">
        <v>133</v>
      </c>
      <c r="I483" s="199" t="s">
        <v>156</v>
      </c>
      <c r="J483" s="278"/>
      <c r="K483" s="279"/>
      <c r="L483" s="279"/>
      <c r="M483" s="279"/>
      <c r="N483" s="278"/>
      <c r="O483" s="277"/>
      <c r="P483" s="278"/>
      <c r="Q483" s="279"/>
      <c r="R483" s="279"/>
      <c r="S483" s="279"/>
      <c r="T483" s="278"/>
      <c r="U483" s="278"/>
      <c r="V483" s="279"/>
      <c r="W483" s="279"/>
      <c r="X483" s="279"/>
    </row>
    <row r="484" spans="1:24" ht="6.75" hidden="1" customHeight="1" x14ac:dyDescent="0.2">
      <c r="B484" s="195"/>
      <c r="C484" s="77"/>
      <c r="D484" s="79"/>
      <c r="E484" s="81"/>
      <c r="F484" s="81"/>
      <c r="G484" s="301"/>
      <c r="H484" s="83"/>
      <c r="I484" s="199"/>
      <c r="J484" s="278"/>
      <c r="K484" s="279"/>
      <c r="L484" s="279"/>
      <c r="M484" s="279"/>
      <c r="N484" s="278"/>
      <c r="O484" s="277"/>
      <c r="P484" s="278"/>
      <c r="Q484" s="279"/>
      <c r="R484" s="279"/>
      <c r="S484" s="279"/>
      <c r="T484" s="278"/>
      <c r="U484" s="278"/>
      <c r="V484" s="279"/>
      <c r="W484" s="279"/>
      <c r="X484" s="279"/>
    </row>
    <row r="485" spans="1:24" ht="9" customHeight="1" x14ac:dyDescent="0.2">
      <c r="B485" s="237"/>
      <c r="C485" s="109"/>
      <c r="D485" s="221"/>
      <c r="E485" s="81"/>
      <c r="F485" s="81"/>
      <c r="G485" s="221"/>
      <c r="H485" s="222"/>
      <c r="I485" s="419"/>
      <c r="J485" s="278"/>
      <c r="K485" s="279"/>
      <c r="L485" s="279"/>
      <c r="M485" s="279"/>
      <c r="N485" s="278"/>
      <c r="O485" s="277"/>
      <c r="P485" s="278"/>
      <c r="Q485" s="279"/>
      <c r="R485" s="279"/>
      <c r="S485" s="279"/>
      <c r="T485" s="278"/>
      <c r="U485" s="278"/>
      <c r="V485" s="279"/>
      <c r="W485" s="279"/>
      <c r="X485" s="279"/>
    </row>
    <row r="486" spans="1:24" ht="24" customHeight="1" x14ac:dyDescent="0.2">
      <c r="B486" s="302" t="s">
        <v>238</v>
      </c>
      <c r="C486" s="196"/>
      <c r="D486" s="197"/>
      <c r="E486" s="123"/>
      <c r="F486" s="123"/>
      <c r="G486" s="301"/>
      <c r="H486" s="81"/>
      <c r="I486" s="199"/>
      <c r="J486" s="224"/>
      <c r="K486" s="386">
        <v>32000000</v>
      </c>
      <c r="L486" s="387">
        <v>17000000</v>
      </c>
      <c r="M486" s="387">
        <v>0</v>
      </c>
      <c r="N486" s="386">
        <v>0</v>
      </c>
      <c r="O486" s="452"/>
      <c r="P486" s="224"/>
      <c r="Q486" s="387">
        <v>25810684.149999999</v>
      </c>
      <c r="R486" s="387">
        <v>58000000</v>
      </c>
      <c r="S486" s="387">
        <v>0</v>
      </c>
      <c r="T486" s="386">
        <v>0</v>
      </c>
      <c r="U486" s="386">
        <v>25810684.149999999</v>
      </c>
      <c r="V486" s="387">
        <v>51715005.240000002</v>
      </c>
      <c r="W486" s="387">
        <v>0</v>
      </c>
      <c r="X486" s="387">
        <v>51715005.240000002</v>
      </c>
    </row>
    <row r="487" spans="1:24" ht="30.75" customHeight="1" x14ac:dyDescent="0.2">
      <c r="B487" s="303" t="s">
        <v>26</v>
      </c>
      <c r="C487" s="505"/>
      <c r="D487" s="506"/>
      <c r="E487" s="506"/>
      <c r="F487" s="506"/>
      <c r="G487" s="506"/>
      <c r="H487" s="506"/>
      <c r="I487" s="506"/>
      <c r="J487" s="304">
        <f>J333+J14</f>
        <v>1896729518.3900001</v>
      </c>
      <c r="K487" s="304" t="e">
        <f>K333+K14+K486</f>
        <v>#REF!</v>
      </c>
      <c r="L487" s="305">
        <f>L333+L14+L486</f>
        <v>1982089526.6899998</v>
      </c>
      <c r="M487" s="305">
        <f>M333+M14+M486</f>
        <v>1031657449.6600001</v>
      </c>
      <c r="N487" s="304" t="e">
        <f>N333+N14+N486</f>
        <v>#REF!</v>
      </c>
      <c r="O487" s="465">
        <f>O333+O14</f>
        <v>0</v>
      </c>
      <c r="P487" s="304">
        <f>P333+P14</f>
        <v>1896729518.3900001</v>
      </c>
      <c r="Q487" s="305">
        <f t="shared" ref="Q487:X487" si="343">Q333+Q14+Q486</f>
        <v>1953603730.8</v>
      </c>
      <c r="R487" s="305">
        <f t="shared" si="343"/>
        <v>2034366490.2200003</v>
      </c>
      <c r="S487" s="305" t="e">
        <f t="shared" si="343"/>
        <v>#REF!</v>
      </c>
      <c r="T487" s="304">
        <f t="shared" si="343"/>
        <v>5.8207660913467407E-11</v>
      </c>
      <c r="U487" s="304">
        <f t="shared" si="343"/>
        <v>1953603730.8</v>
      </c>
      <c r="V487" s="305">
        <f t="shared" si="343"/>
        <v>1995001816.49</v>
      </c>
      <c r="W487" s="305">
        <f t="shared" si="343"/>
        <v>0</v>
      </c>
      <c r="X487" s="305">
        <f t="shared" si="343"/>
        <v>1995001816.49</v>
      </c>
    </row>
    <row r="489" spans="1:24" x14ac:dyDescent="0.2">
      <c r="Q489" s="307"/>
      <c r="R489" s="307"/>
      <c r="S489" s="307"/>
      <c r="T489" s="307"/>
      <c r="U489" s="307"/>
      <c r="V489" s="307"/>
    </row>
    <row r="491" spans="1:24" x14ac:dyDescent="0.2">
      <c r="A491" s="139"/>
      <c r="J491" s="131"/>
      <c r="K491" s="131"/>
      <c r="L491" s="131"/>
    </row>
    <row r="492" spans="1:24" x14ac:dyDescent="0.2">
      <c r="J492" s="307"/>
      <c r="K492" s="307"/>
      <c r="L492" s="307"/>
    </row>
    <row r="493" spans="1:24" x14ac:dyDescent="0.2">
      <c r="J493" s="307"/>
      <c r="K493" s="307"/>
      <c r="L493" s="307"/>
    </row>
    <row r="494" spans="1:24" x14ac:dyDescent="0.2">
      <c r="J494" s="307"/>
      <c r="K494" s="307"/>
      <c r="L494" s="307"/>
    </row>
    <row r="495" spans="1:24" x14ac:dyDescent="0.2">
      <c r="I495" s="308"/>
      <c r="J495" s="309"/>
      <c r="K495" s="309"/>
      <c r="L495" s="309"/>
    </row>
    <row r="496" spans="1:24" x14ac:dyDescent="0.2">
      <c r="I496" s="308"/>
      <c r="J496" s="104"/>
      <c r="K496" s="104"/>
      <c r="L496" s="104"/>
    </row>
  </sheetData>
  <protectedRanges>
    <protectedRange sqref="B70" name="Диапазон1_3_2"/>
    <protectedRange sqref="B79" name="Диапазон1_3"/>
  </protectedRanges>
  <mergeCells count="10">
    <mergeCell ref="C487:I487"/>
    <mergeCell ref="C12:H12"/>
    <mergeCell ref="C10:H11"/>
    <mergeCell ref="B10:B11"/>
    <mergeCell ref="I10:I11"/>
    <mergeCell ref="J2:U2"/>
    <mergeCell ref="J3:U3"/>
    <mergeCell ref="J4:U4"/>
    <mergeCell ref="J10:X10"/>
    <mergeCell ref="B8:X8"/>
  </mergeCells>
  <phoneticPr fontId="11" type="noConversion"/>
  <pageMargins left="0.23622047244094491" right="0.59055118110236227" top="0.31496062992125984" bottom="0.39370078740157483" header="0.31496062992125984" footer="0.51181102362204722"/>
  <pageSetup paperSize="9" scale="62" fitToHeight="25" orientation="portrait" r:id="rId1"/>
  <headerFooter alignWithMargins="0">
    <oddFooter>&amp;C&amp;P</oddFooter>
  </headerFooter>
  <rowBreaks count="1" manualBreakCount="1">
    <brk id="4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РП</vt:lpstr>
      <vt:lpstr>Ведомственная структура</vt:lpstr>
      <vt:lpstr>программы</vt:lpstr>
      <vt:lpstr>'Ведомственная структура'!Область_печати</vt:lpstr>
      <vt:lpstr>программы!Область_печати</vt:lpstr>
      <vt:lpstr>РП!Область_печати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Ольга Балашова</cp:lastModifiedBy>
  <cp:lastPrinted>2024-12-20T11:54:04Z</cp:lastPrinted>
  <dcterms:created xsi:type="dcterms:W3CDTF">1996-10-08T23:32:33Z</dcterms:created>
  <dcterms:modified xsi:type="dcterms:W3CDTF">2024-12-25T14:24:25Z</dcterms:modified>
</cp:coreProperties>
</file>