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5576" windowHeight="11712" activeTab="0"/>
  </bookViews>
  <sheets>
    <sheet name="декабрь 1" sheetId="1" r:id="rId1"/>
  </sheets>
  <definedNames/>
  <calcPr fullCalcOnLoad="1"/>
</workbook>
</file>

<file path=xl/sharedStrings.xml><?xml version="1.0" encoding="utf-8"?>
<sst xmlns="http://schemas.openxmlformats.org/spreadsheetml/2006/main" count="409" uniqueCount="124">
  <si>
    <t>Наименование мероприятия</t>
  </si>
  <si>
    <t>Ответственный исполнитель, соисполнители</t>
  </si>
  <si>
    <t>Источник финансирования</t>
  </si>
  <si>
    <t>Объём финансирования, тыс. руб.</t>
  </si>
  <si>
    <t>всего</t>
  </si>
  <si>
    <t>2017 год</t>
  </si>
  <si>
    <t>2018 год</t>
  </si>
  <si>
    <t>2019 год</t>
  </si>
  <si>
    <t>Цель программы: Повышение  качества и эффективности образования в МО «Пинежский район» с учетом запросов личности общества и государства.</t>
  </si>
  <si>
    <t>задача №1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в муниципальных образовательных организациях Пинежского района.</t>
  </si>
  <si>
    <t>Управление образования администрации МО «Пинежский район»</t>
  </si>
  <si>
    <t>Итого</t>
  </si>
  <si>
    <t>в том числе</t>
  </si>
  <si>
    <t>федеральный бюджет</t>
  </si>
  <si>
    <t>областной бюджет</t>
  </si>
  <si>
    <t>районный бюджет</t>
  </si>
  <si>
    <t>Управление образования администрации МО «Пинежский район» Бюджетные образовательные организации</t>
  </si>
  <si>
    <t>итого</t>
  </si>
  <si>
    <t>задача № 2 Создание условий для предоставления качественных услуг в сфере образования Пинежского района.</t>
  </si>
  <si>
    <t>2.1 Содержание муниципальных органов и обеспечение их функций</t>
  </si>
  <si>
    <t>2.3  Методическое сопровождение образовательной деятельности педагогических и руководящих работников образовательных организаций</t>
  </si>
  <si>
    <t>Задача № 3 Проведение изменений в дошкольном образовании, направленных на повышение эффективности и качества услуг в сфере образования.</t>
  </si>
  <si>
    <t>Задача № 4 Проведение изменений в общем образовании, направленных на повышение эффективности и качества услуг в сфере образования.</t>
  </si>
  <si>
    <t>8.1. Капитальный и текущий ремонт имущественного комплекса, находящегося в оперативном управлении образовательных организаций</t>
  </si>
  <si>
    <t xml:space="preserve">федеральный </t>
  </si>
  <si>
    <t xml:space="preserve">районный </t>
  </si>
  <si>
    <t xml:space="preserve">областной </t>
  </si>
  <si>
    <t>отдел архитектуры и строительства администрации МО «Пинежский район»Управление образования администрации МО «Пинежский район»</t>
  </si>
  <si>
    <t>8.2. Создание безопасных условий труда работникам образовательных организаций</t>
  </si>
  <si>
    <t>8.3. Реализация комплекса противопожарных мероприятий</t>
  </si>
  <si>
    <t>8.4 Реализация комплекса антитеррористических мероприятий</t>
  </si>
  <si>
    <t>2020 год</t>
  </si>
  <si>
    <t>2021 год</t>
  </si>
  <si>
    <t>2022 год</t>
  </si>
  <si>
    <t>внебюджет</t>
  </si>
  <si>
    <t>Реализация мероприятий по охране труда            - обучение работников по охране труда, обучение по пожарной безопасности.</t>
  </si>
  <si>
    <t>Установка и замена  пожарной сигнализации, приобретение оборудования монтаж и наладка оборудования технических средств пожарной безопасности</t>
  </si>
  <si>
    <t xml:space="preserve">8.5  Оснащение муниципальных общеобразовательных организаций специальными транспортными средствами для перевозки детей. Приобретение  расходных материалов и оборудования для содержания транспортных средств.
</t>
  </si>
  <si>
    <t>2.2 Организация повышения квалификации работников образовательных организаций, через специально организованные обучения, научно-методические мероприятия, семинары</t>
  </si>
  <si>
    <t xml:space="preserve">Организация курсов  повышения квалификации и переподготовки работников </t>
  </si>
  <si>
    <t>3.1 Строительство детского сада  на 220 мест в с.  Карпогоры Пинежского района</t>
  </si>
  <si>
    <t xml:space="preserve">Все  дети с ограниченными возможностями здоровья  обучение которых организованно на дому  обеспечены  бесплатным  двухразовым питанием. </t>
  </si>
  <si>
    <t>1.1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дополнительного образования детей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организациях, обеспечение содержания зданий и сооружений  образовательных организаций, обустройство прилегающих к ним территорий  (в том числе повышение заработной платы педагогическим работникам дополнительного образования, в соответствии с указами Президента Российской Федерации на условиях софинансирования  средств областного и местного бюджетов)</t>
  </si>
  <si>
    <t>Выполнение позиций Плана мероприятий ("дорожная карта") "Изменения в отраслях социальной сферы, направленные на повышение эффективности образования в МО "Пинежский район", утвержденный постановлением администрации МО "Пинежский район" от 30 августа 2013 года с последующими изменениями</t>
  </si>
  <si>
    <t>1.2 Предоставление мер социальной поддержки отдельных категорий квалифицированных специалистов финансируемых из бюджета муниципального образования «Пинежский муниципальный район».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</si>
  <si>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</si>
  <si>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1.3.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 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</si>
  <si>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</si>
  <si>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1.4  Компенсация 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</si>
  <si>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1.5.  Обеспечение питанием обучающихся 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</si>
  <si>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Софинансирование расходов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</si>
  <si>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Ежегодная организация и проведение методических мероприятий.</t>
  </si>
  <si>
    <t>Стабильный результат обучающихся в ходе итоговой аттестации</t>
  </si>
  <si>
    <t>Уплата земельного налога</t>
  </si>
  <si>
    <t>3.3 Совершенствование образовательных технологий и содержания основных образовательных программ дошкольного образования детей</t>
  </si>
  <si>
    <t xml:space="preserve"> 4.1  Разработка  проекта «Пристройка к зданию Карпогорской средней школы № 118 на 12 классов (300 учащихся 2-4 кл)»</t>
  </si>
  <si>
    <t>Приведение  объекта общего  образования в соответствие требованиям законодательства путём  пристройки к зданию МБОУ «Карпогорская СШ № 118»</t>
  </si>
  <si>
    <t>Ежегодное обследование не менее 60 воспитанников и обучающихся с целью определения им образовательного маршрута с учётом имеющихся индивидуальных возможностей несовершеннолетних</t>
  </si>
  <si>
    <t xml:space="preserve">Обеспечение достижения воспитанниками  и обучающимися образовательных организаций, имеющими статус детей-инвалидов уровня образования в соответствии с действующим законодательством Приобретение оборудования для обучения детей- инвалидов с учётом рекомендаций карты индивидуальной реабилитационной работы, требований к реализации учебных программ, учебных планов. МБОУ «Карпогорская СШ № 118  с учетом софинансирования федерального,областного и районного бюджетов (40,0 тыс. рублей) расходов на реализацию мероприятий по созданию условий для получения детьми-инвалидами качественного образования  </t>
  </si>
  <si>
    <t>5.1  Совершенствование образовательных технологий и содержания основных образовательных программ дополнительного образования детей</t>
  </si>
  <si>
    <t>5.2 Создание условий для развития  талантливых детей</t>
  </si>
  <si>
    <t>Ежегодное увеличение численности обучающихся  образовательных организаций , участвующих в интеллектуальных и творческих состязаниях (олимпиадах, конкурсах), в спортивных и воспитательных мероприятиях. Приобретение снегохода для МБУ ДО «РЦДО»</t>
  </si>
  <si>
    <t>6.1  Повышение воспитательного потенциала образовательного процесса</t>
  </si>
  <si>
    <t xml:space="preserve">Разработка и внедрение новых программ воспитания и социализации обучающихся  образовательных организаций.
Внедрение процедур независимой экспертизы воспитательной деятельности образовательных организаций. Рост удовлетворённости обучающихся и их родителей условиями воспитания и обучения в образовательных организациях.
Ежегодное проведение учебных сборов обучающихся 10 классов
</t>
  </si>
  <si>
    <t>7.1  Организация отдыха и оздоровления обучающихся образовательных организаций в лагерях с дневным пребыванием и загородных стационарных детских оздоровительных и специализированных (профильных) лагерях.</t>
  </si>
  <si>
    <t>7.2  Обеспечение сопутствующими медицинскими препаратами для обеспечения функционирования оздоровительных отрядов в лагерях с дневным пребыванием</t>
  </si>
  <si>
    <t>Ежегодное функционирование оздоровительных отрядов в лагерях с дневным пребыванием с охватом не менее 40 процентов  детей.</t>
  </si>
  <si>
    <t>7.3. Организация занятости несовершеннолетних в каникулярное время</t>
  </si>
  <si>
    <t>Проведение предварительных медицинских осмотров  несовершеннолетних от 14 до 18 лет (не состоящих на профилактических учетах КДН,ПДН)  для   временного трудоустройства</t>
  </si>
  <si>
    <t>7.4 Реализация комплекса антитеррористических мероприятий</t>
  </si>
  <si>
    <t>Выполнение мероприятий антитеррористического характера МБОУ «Карпогорская СШ № 118»</t>
  </si>
  <si>
    <t>Приведение объектов дошкольного образования в соответсвие с требованием законодательства путем строительства детского сада в с. Карпогоры на 220 мест в 2018-2020 годах.</t>
  </si>
  <si>
    <t>Обеспечение доступности отдыха и оздоровления обучающихся образовательных организаций в каникулярное время  (в том числе  заключение договоров на медицинское обслуживание специализированных (профильных) лагерей.
Ежегодный охват обучающихся организованными формами отдыха  не менее 40%.</t>
  </si>
  <si>
    <t xml:space="preserve">Финансовое обеспечение деятельности Управления образования как     - учредителя и главного распорядителя бюджетных средств </t>
  </si>
  <si>
    <t>Внедрение ФГОС: дошкольного образования, обновление содержания и технологии дошкольного образования (приобретение оборудования, учебных пособий)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</si>
  <si>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Улучшение учебных результатов обучающихся за счёт совершенствования материально-технического обеспечения муниципальных образовательных организаций  в 2017 – 2022 годах,  обеспечение равного доступа к качественному образованию:
– 100% бесплатное обеспечение обучающихся учебниками, учебными пособиями
</t>
  </si>
  <si>
    <t xml:space="preserve">3.4 Укрепление материально-технической базы муниципальных бюджетных  образовательных организаций реализующих программу дошкольного образования. </t>
  </si>
  <si>
    <t>1.6.   Укрепление материально-технической базы интернатов при школах</t>
  </si>
  <si>
    <t xml:space="preserve">8.6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
</t>
  </si>
  <si>
    <t>монтаж системы отопления в зданиях  СП "Кривоозерская начальная школа-сад" п. Кривые озера, СП "Ваймушская основная школа" д. Ваймуша (перевод зданий на электрическое отопление)</t>
  </si>
  <si>
    <t>Обеспечение оборудованием и инвентарем интернатов при школах</t>
  </si>
  <si>
    <t xml:space="preserve">1.7 Организация бесплатного горячего питания обучающихся в общеобразовательных организациях </t>
  </si>
  <si>
    <t xml:space="preserve"> Организация бесплатного горячего питания обучающихся 1-4 классов в общеобразовательных организациях </t>
  </si>
  <si>
    <t>Финансовое обеспечение созданного муниципального опорного центра дополнительного образования детей (МОЦ)</t>
  </si>
  <si>
    <t>5.3 Реализация федерального проекта "Успех каждого ребенка" национального проекта "Образование"</t>
  </si>
  <si>
    <t>5.4. Внедрение целевой модели развития региональной системы дополнительного образования детей</t>
  </si>
  <si>
    <t>финансовое обеспечение модели персонифицированного финансирования дополнительного образования детей в Пинежском районе</t>
  </si>
  <si>
    <t xml:space="preserve"> Компенсация части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</si>
  <si>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2.6.   Проведение контрольных мероприятий</t>
  </si>
  <si>
    <t>2.4   Ежемесячное денежное вознаграждение за классное руководство педагогическим работникам муниципальных обоазовательных организаций</t>
  </si>
  <si>
    <t>Ежемесячное денежное вознаграждение за классное руководство педагогическим работникам муниципальных обоазовательных организаций</t>
  </si>
  <si>
    <t>3.2 Расходы по земельному участку предназначенного для строительства начальной школы-детского сада на 100 учащихся и 100 воспитанников в д. Ваймуша</t>
  </si>
  <si>
    <t>4.2. Строительство здания начальной школы на 320 обучающихся в с. Карпогоры Пинежского района Архангельской области</t>
  </si>
  <si>
    <t>Приведение  объектов общего  образования в соответствие требованиям законодательства путем строительства начальной школы в с. Карпогоры</t>
  </si>
  <si>
    <t>4.3  Совершенствование образовательных технологий и содержания основных образовательных программ общего образования детей</t>
  </si>
  <si>
    <t>4.4 Создание условий для реализации федеральных государственных стандартов</t>
  </si>
  <si>
    <t>4.5 Обеспечение деятельности психолого-медико-педагогической комиссии</t>
  </si>
  <si>
    <t xml:space="preserve"> 4.7 Обеспечение  бесплатным  двухразовым питанием детей с ограниченными возможностями здоровья  обучение которых организованно на дому                                              </t>
  </si>
  <si>
    <t xml:space="preserve">4.6  Формирование доступной среды для детей – инвалидов. </t>
  </si>
  <si>
    <t xml:space="preserve">Оснащение образовательных организаций учебным оборудованием, соответствующим требованиям ФГОС ( в том числе                                                - лицензионным программным обеспечением                          - спортивным оборудованием, инвентарём).
Приобретение спортивного оборудования в целях поддержки школьных спортивных клубов.
Поэтапное приобретение оборудования для школьных кабинетов.Оснащение образовательных организаций, осуществляющих обучение детей и работу по профилактике детского дорожно-транспортного травматизма, техническими средствами обучения, нагляднымиучебными и методическими материалами.
</t>
  </si>
  <si>
    <t>Задача № 5 Проведение изменений в дополнительном образовании, направленных на повышение эффективности и качества услуг в сфере образования. Реализация федеральных и региональных проектов в дополнительном образовании в рамках национального проекта "Образования"</t>
  </si>
  <si>
    <t>Задача № 8 Создание безопасных условий для организации учебно-воспитательного процесса.Реализация федеральных и региональных проектов в общем образовании в рамках национального проекта "Образования"</t>
  </si>
  <si>
    <t>Задача № 6 Развитие системы непрерывного воспитания и дополнительного образования обучающихся и воспитанников во всех типах образовательных организаций</t>
  </si>
  <si>
    <t>Задача № 7 Организация отдыха и занятости детей в каникулярное время</t>
  </si>
  <si>
    <t xml:space="preserve"> 4.8 Укркпление материально-технической базы пищеблоков и столовых общеобразовательных организаций в целях создания условий для организации горячего питания обучающихся, в том числе получающих начальное общее образование.                               </t>
  </si>
  <si>
    <t>Приобретение, доставка и установка оборудования, мебели, посуды, столовых приборов для пищеблоков и столовых общеобразовательных организаций</t>
  </si>
  <si>
    <t>Обустройство физкультурно-оздоровительного комплекса открытого типа МБОУ «Пинежская СШ № 117»</t>
  </si>
  <si>
    <t xml:space="preserve"> 4.10. Оснащение объектов  спортивной инфраструктуры спортивно- технологическим оборудованием</t>
  </si>
  <si>
    <t xml:space="preserve"> 4.9.  Создание объектов  спортивной инфраструктуры</t>
  </si>
  <si>
    <t>Создание физкультурно-оздоровительного комплекса открытого типа  МБОУ "Пинежская СШ № 117</t>
  </si>
  <si>
    <t>Управление образования администрации МО «Пинежский район». Бюджетные образовательные организации</t>
  </si>
  <si>
    <t>2023 год</t>
  </si>
  <si>
    <t>2024 год</t>
  </si>
  <si>
    <t>приложение № 3 к муниципальной программе "Развитие общего образования и воспитания детей в Пинежском районе на 2017-2024 годы"</t>
  </si>
  <si>
    <t xml:space="preserve">Перечень мероприятий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«Развитие общего образования и воспитания детей в  Пинежском муниципальном районе на 2017-2024 годы»
</t>
  </si>
  <si>
    <t xml:space="preserve">Управление образования администрации МО «Пинежский район» </t>
  </si>
  <si>
    <t>Управление образования администрации МО «Пинежский район» МБУ ДО "РЦДО"</t>
  </si>
  <si>
    <t xml:space="preserve">Приобретение  в  2019 году  автобуса для перевозки детей МБОУ «Сосновская СШ № 1».         в  2020 году приобретение   автобуса для перевозки детей МБОУ "Кушкопальская СШ № 4"
Приобретение запасных частей, оборудования  и навигационной системой ЭРА-ГЛОНАСС  для автотранспорта в образовательных организациях.                                                                                                                          2021 год  приобретение транспортных средств  для перевозки детей  МБОУ "Сурская СШ № 2".        </t>
  </si>
  <si>
    <t>2.5 обеспечение условий для развития кадрового потенциала муниципальных образовательных организаций</t>
  </si>
  <si>
    <t>2019 год:   Монтаж системы видеонаблюдения, забор (устройство ограждения) МБОУ "Карпогорская СШ № 118
2020 год Монтаж системы видеонаблюдения, забор (устройство ограждения)  МБОУ "Ясненская СШ № 7",  Монтаж системы видеонаблюдения  детский сад "Родничок" с. Карпогоры. Забор (устройство   ограждения)- МБОУ "Кушкопальская СШ № 4". Монтаж системы видеонаблюдения -МБОУ "Сосновская СШ № 1" МБОУ "Карпогорская СШ № 118 ант терр мероприятия                        2021 год забор  (устройство ограждения) МБОУ "МБОУ Междкреченская СШ №6"                                                     2022 год забор  (устройство ограждения) МБОУ "Новолавельская СШ № 3"</t>
  </si>
  <si>
    <t>Ежемесячная социальная выплата обучающимся поступившм на целевое обучение и заключившим договор о целевом обучении с органами местного самоуправления</t>
  </si>
  <si>
    <t>Капитальный и текущий ремонт образовательных организаций. 
2017год 
Капитальный ремонт спортивного зала в здании МБОУ "Яснинская СШ № 7"                                 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.  Капитальный ремонт спортивного зала в   в здании МБОУ "Сурская СШ " 2"                                                                                                                                                                                                                                    Капитальный ремонт детского сада в с. Сура. Замена котлов в котельных образовательных организаций.                   2020 год 
Капитальный ремонт системы отопления в здании детского сада в п. Сия  МБОУ "Сийская СШ № 116". Капитальный ремонт спортивного зала
 в здании школы  п. Сия МБОУ "Сийская СШ № 116",   МБОУ "Ясненская СШ № 7"ремонт кабине-
тов  (фед проект "Точка роста")  Ремонт кабинетов в здании школы МБОУ "Пинежская СШ № 117" для переоборудования в ней площадей под классы в целях ликвидации второй смены.                                                            Ремонт котельных образовательных организаций.                 МБОУ "Сурская СШ № 2" ремонт  кровли зданий котельной,  школы д. Городецк                                                                                                                                     2021 г                          Отсыпка  участка ДОУ "Родничек" МБОУ , проектирование и монтаж узла учета тепловой энергии  ДОУ "Родничек "Карпогорская СШ № 118,"    Ремонт отмостков здания детского сада п. Ясный МБОУ "Ясненская СО № 7"                                                                         Ремонт котельных образовательных организаций.                2022 год.              МБОУ " Ясненская СШ № 7" капитальный ремонт ДОУ,                               МБОУ "Пинежская СШ "117" ремонт кровли школы.</t>
  </si>
  <si>
    <t>Приобретение оборудования и инвентаря в ДОУ</t>
  </si>
  <si>
    <t>Не менее 75 % детей в возрасте от 5 до 18 лет  получат  услуги дополнительного образования детей за счёт открытия новых направлений учебных программ  и ежегодного пополнения материальной базы  МБОУ ДОД «РЦДО»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</si>
</sst>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wrapText="1"/>
    </xf>
    <xf numFmtId="4" fontId="2" fillId="33" borderId="11" xfId="0" applyNumberFormat="1" applyFont="1" applyFill="1" applyBorder="1" applyAlignment="1">
      <alignment horizontal="center" wrapText="1"/>
    </xf>
    <xf numFmtId="3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center" wrapText="1"/>
    </xf>
    <xf numFmtId="4" fontId="5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 horizontal="center" vertical="top" wrapText="1"/>
    </xf>
    <xf numFmtId="4" fontId="2" fillId="33" borderId="16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Alignment="1">
      <alignment horizontal="center" wrapText="1"/>
    </xf>
    <xf numFmtId="4" fontId="2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"/>
  <sheetViews>
    <sheetView tabSelected="1" zoomScale="70" zoomScaleNormal="70" zoomScalePageLayoutView="0" workbookViewId="0" topLeftCell="A244">
      <selection activeCell="Q257" sqref="Q257"/>
    </sheetView>
  </sheetViews>
  <sheetFormatPr defaultColWidth="9.140625" defaultRowHeight="15"/>
  <cols>
    <col min="1" max="1" width="19.28125" style="2" customWidth="1"/>
    <col min="2" max="2" width="9.57421875" style="6" customWidth="1"/>
    <col min="3" max="3" width="9.8515625" style="2" customWidth="1"/>
    <col min="4" max="4" width="10.7109375" style="2" customWidth="1"/>
    <col min="5" max="5" width="10.00390625" style="2" customWidth="1"/>
    <col min="6" max="6" width="9.7109375" style="2" customWidth="1"/>
    <col min="7" max="7" width="10.57421875" style="2" customWidth="1"/>
    <col min="8" max="8" width="9.57421875" style="2" customWidth="1"/>
    <col min="9" max="11" width="9.7109375" style="2" customWidth="1"/>
    <col min="12" max="12" width="9.421875" style="2" customWidth="1"/>
    <col min="13" max="13" width="14.00390625" style="9" customWidth="1"/>
    <col min="14" max="16384" width="8.8515625" style="2" customWidth="1"/>
  </cols>
  <sheetData>
    <row r="1" spans="8:13" ht="38.25" customHeight="1">
      <c r="H1" s="34" t="s">
        <v>113</v>
      </c>
      <c r="I1" s="34"/>
      <c r="J1" s="34"/>
      <c r="K1" s="34"/>
      <c r="L1" s="34"/>
      <c r="M1" s="34"/>
    </row>
    <row r="3" spans="1:13" ht="78" customHeight="1">
      <c r="A3" s="33" t="s">
        <v>114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4:13" ht="9.75">
      <c r="D4" s="4"/>
      <c r="E4" s="4"/>
      <c r="F4" s="4"/>
      <c r="G4" s="4"/>
      <c r="H4" s="4"/>
      <c r="I4" s="4"/>
      <c r="J4" s="4"/>
      <c r="K4" s="4"/>
      <c r="L4" s="4"/>
      <c r="M4" s="7"/>
    </row>
    <row r="5" spans="1:13" ht="45" customHeight="1">
      <c r="A5" s="15" t="s">
        <v>0</v>
      </c>
      <c r="B5" s="15" t="s">
        <v>1</v>
      </c>
      <c r="C5" s="15" t="s">
        <v>2</v>
      </c>
      <c r="D5" s="15" t="s">
        <v>3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9.75">
      <c r="A6" s="15"/>
      <c r="B6" s="15"/>
      <c r="C6" s="15"/>
      <c r="D6" s="11" t="s">
        <v>4</v>
      </c>
      <c r="E6" s="11" t="s">
        <v>5</v>
      </c>
      <c r="F6" s="11" t="s">
        <v>6</v>
      </c>
      <c r="G6" s="11" t="s">
        <v>7</v>
      </c>
      <c r="H6" s="11" t="s">
        <v>31</v>
      </c>
      <c r="I6" s="14" t="s">
        <v>32</v>
      </c>
      <c r="J6" s="11" t="s">
        <v>33</v>
      </c>
      <c r="K6" s="11" t="s">
        <v>111</v>
      </c>
      <c r="L6" s="11" t="s">
        <v>112</v>
      </c>
      <c r="M6" s="11"/>
    </row>
    <row r="7" spans="1:13" s="8" customFormat="1" ht="9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</row>
    <row r="8" spans="1:13" ht="29.2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45" customHeight="1">
      <c r="A9" s="15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5" customHeight="1">
      <c r="A10" s="15" t="s">
        <v>42</v>
      </c>
      <c r="B10" s="15" t="s">
        <v>16</v>
      </c>
      <c r="C10" s="11" t="s">
        <v>11</v>
      </c>
      <c r="D10" s="11">
        <f>D12+D13+D14+D15</f>
        <v>6435300.8</v>
      </c>
      <c r="E10" s="11">
        <f aca="true" t="shared" si="0" ref="E10:L10">E12+E13+E14+E15</f>
        <v>676033</v>
      </c>
      <c r="F10" s="11">
        <f t="shared" si="0"/>
        <v>740285.8</v>
      </c>
      <c r="G10" s="11">
        <f t="shared" si="0"/>
        <v>782960.1000000001</v>
      </c>
      <c r="H10" s="11">
        <f t="shared" si="0"/>
        <v>800287.1000000001</v>
      </c>
      <c r="I10" s="14">
        <f t="shared" si="0"/>
        <v>822957.3999999999</v>
      </c>
      <c r="J10" s="11">
        <f t="shared" si="0"/>
        <v>848503</v>
      </c>
      <c r="K10" s="11">
        <f t="shared" si="0"/>
        <v>871528.8999999999</v>
      </c>
      <c r="L10" s="11">
        <f t="shared" si="0"/>
        <v>892745.5</v>
      </c>
      <c r="M10" s="16" t="s">
        <v>43</v>
      </c>
    </row>
    <row r="11" spans="1:13" ht="15.75" customHeight="1">
      <c r="A11" s="15"/>
      <c r="B11" s="15"/>
      <c r="C11" s="11" t="s">
        <v>12</v>
      </c>
      <c r="D11" s="11"/>
      <c r="E11" s="11"/>
      <c r="F11" s="11"/>
      <c r="G11" s="11"/>
      <c r="H11" s="11"/>
      <c r="I11" s="14"/>
      <c r="J11" s="11"/>
      <c r="K11" s="11"/>
      <c r="L11" s="11"/>
      <c r="M11" s="19"/>
    </row>
    <row r="12" spans="1:13" ht="13.5" customHeight="1">
      <c r="A12" s="15"/>
      <c r="B12" s="15"/>
      <c r="C12" s="11" t="s">
        <v>24</v>
      </c>
      <c r="D12" s="11">
        <f>E12+F12+G12+H12+I12+J12+K12+L12</f>
        <v>0</v>
      </c>
      <c r="E12" s="11">
        <v>0</v>
      </c>
      <c r="F12" s="11">
        <v>0</v>
      </c>
      <c r="G12" s="11">
        <v>0</v>
      </c>
      <c r="H12" s="11">
        <v>0</v>
      </c>
      <c r="I12" s="14">
        <v>0</v>
      </c>
      <c r="J12" s="11">
        <v>0</v>
      </c>
      <c r="K12" s="11">
        <v>0</v>
      </c>
      <c r="L12" s="11">
        <v>0</v>
      </c>
      <c r="M12" s="19"/>
    </row>
    <row r="13" spans="1:13" ht="15.75" customHeight="1">
      <c r="A13" s="15"/>
      <c r="B13" s="15"/>
      <c r="C13" s="11" t="s">
        <v>26</v>
      </c>
      <c r="D13" s="11">
        <f>E13+F13+G13+H13+I13+J13+K13+L13</f>
        <v>4089089</v>
      </c>
      <c r="E13" s="11">
        <f>451639.6+1500+972.5+180+500</f>
        <v>454792.1</v>
      </c>
      <c r="F13" s="11">
        <v>499523.5</v>
      </c>
      <c r="G13" s="11">
        <f>485918.4+9753.2+200</f>
        <v>495871.60000000003</v>
      </c>
      <c r="H13" s="11">
        <v>500810.2</v>
      </c>
      <c r="I13" s="14">
        <f>497237.5+3760.6+807.4+4675</f>
        <v>506480.5</v>
      </c>
      <c r="J13" s="11">
        <v>521143.5</v>
      </c>
      <c r="K13" s="11">
        <v>544476.1</v>
      </c>
      <c r="L13" s="11">
        <v>565991.5</v>
      </c>
      <c r="M13" s="19"/>
    </row>
    <row r="14" spans="1:13" ht="30" customHeight="1">
      <c r="A14" s="15"/>
      <c r="B14" s="15"/>
      <c r="C14" s="11" t="s">
        <v>25</v>
      </c>
      <c r="D14" s="11">
        <f>E14+F14+G14+H14+I14+J14+K14+L14</f>
        <v>2346211.8</v>
      </c>
      <c r="E14" s="11">
        <v>221240.9</v>
      </c>
      <c r="F14" s="11">
        <v>240762.3</v>
      </c>
      <c r="G14" s="11">
        <f>286188.5+900</f>
        <v>287088.5</v>
      </c>
      <c r="H14" s="11">
        <v>299476.9</v>
      </c>
      <c r="I14" s="14">
        <f>324367.3-7712-178.4</f>
        <v>316476.89999999997</v>
      </c>
      <c r="J14" s="11">
        <f>335175.2-7815.7</f>
        <v>327359.5</v>
      </c>
      <c r="K14" s="11">
        <f>335175.2-8122.4</f>
        <v>327052.8</v>
      </c>
      <c r="L14" s="11">
        <f>335175.2-8421.2</f>
        <v>326754</v>
      </c>
      <c r="M14" s="19"/>
    </row>
    <row r="15" spans="1:13" ht="294" customHeight="1">
      <c r="A15" s="15"/>
      <c r="B15" s="15"/>
      <c r="C15" s="11" t="s">
        <v>34</v>
      </c>
      <c r="D15" s="11">
        <f>E15+F15+G15+H15+I15+J15+K15+L15</f>
        <v>0</v>
      </c>
      <c r="E15" s="11"/>
      <c r="F15" s="11"/>
      <c r="G15" s="11"/>
      <c r="H15" s="11">
        <f>I15+J15+M15</f>
        <v>0</v>
      </c>
      <c r="I15" s="14">
        <v>0</v>
      </c>
      <c r="J15" s="11">
        <v>0</v>
      </c>
      <c r="K15" s="12">
        <v>0</v>
      </c>
      <c r="L15" s="12">
        <v>0</v>
      </c>
      <c r="M15" s="17"/>
    </row>
    <row r="16" spans="1:13" ht="15" customHeight="1">
      <c r="A16" s="15" t="s">
        <v>44</v>
      </c>
      <c r="B16" s="15" t="s">
        <v>16</v>
      </c>
      <c r="C16" s="11" t="s">
        <v>11</v>
      </c>
      <c r="D16" s="11">
        <f aca="true" t="shared" si="1" ref="D16:L16">D17+D18+D19+D20+D21</f>
        <v>1662.3</v>
      </c>
      <c r="E16" s="11">
        <f t="shared" si="1"/>
        <v>138.8</v>
      </c>
      <c r="F16" s="11">
        <f t="shared" si="1"/>
        <v>150.8</v>
      </c>
      <c r="G16" s="11">
        <f t="shared" si="1"/>
        <v>150.8</v>
      </c>
      <c r="H16" s="11">
        <f t="shared" si="1"/>
        <v>150.79999999999998</v>
      </c>
      <c r="I16" s="14">
        <f t="shared" si="1"/>
        <v>267.09999999999997</v>
      </c>
      <c r="J16" s="11">
        <f t="shared" si="1"/>
        <v>268</v>
      </c>
      <c r="K16" s="11">
        <f t="shared" si="1"/>
        <v>268</v>
      </c>
      <c r="L16" s="11">
        <f t="shared" si="1"/>
        <v>268</v>
      </c>
      <c r="M16" s="30" t="s">
        <v>45</v>
      </c>
    </row>
    <row r="17" spans="1:13" ht="15" customHeight="1">
      <c r="A17" s="29"/>
      <c r="B17" s="15"/>
      <c r="C17" s="11" t="s">
        <v>12</v>
      </c>
      <c r="D17" s="11"/>
      <c r="E17" s="11"/>
      <c r="F17" s="11"/>
      <c r="G17" s="11"/>
      <c r="H17" s="11"/>
      <c r="I17" s="14"/>
      <c r="J17" s="11"/>
      <c r="K17" s="11"/>
      <c r="L17" s="11"/>
      <c r="M17" s="31"/>
    </row>
    <row r="18" spans="1:13" ht="15" customHeight="1">
      <c r="A18" s="29"/>
      <c r="B18" s="15"/>
      <c r="C18" s="11" t="s">
        <v>24</v>
      </c>
      <c r="D18" s="11">
        <f>E18+F18+G18+H18+I18+J18+K18+L18</f>
        <v>0</v>
      </c>
      <c r="E18" s="11">
        <v>0</v>
      </c>
      <c r="F18" s="11">
        <v>0</v>
      </c>
      <c r="G18" s="11">
        <v>0</v>
      </c>
      <c r="H18" s="11">
        <v>0</v>
      </c>
      <c r="I18" s="14">
        <v>0</v>
      </c>
      <c r="J18" s="11">
        <v>0</v>
      </c>
      <c r="K18" s="11">
        <v>0</v>
      </c>
      <c r="L18" s="11">
        <v>0</v>
      </c>
      <c r="M18" s="31"/>
    </row>
    <row r="19" spans="1:13" ht="15" customHeight="1">
      <c r="A19" s="29"/>
      <c r="B19" s="15"/>
      <c r="C19" s="11" t="s">
        <v>26</v>
      </c>
      <c r="D19" s="11">
        <f>E19+F19+G19+H19+I19+J19+K19+L19</f>
        <v>10.5</v>
      </c>
      <c r="E19" s="11">
        <v>0</v>
      </c>
      <c r="F19" s="11">
        <v>0</v>
      </c>
      <c r="G19" s="11">
        <v>0</v>
      </c>
      <c r="H19" s="11">
        <v>4.6</v>
      </c>
      <c r="I19" s="14">
        <v>5.9</v>
      </c>
      <c r="J19" s="11">
        <v>0</v>
      </c>
      <c r="K19" s="11">
        <v>0</v>
      </c>
      <c r="L19" s="11">
        <v>0</v>
      </c>
      <c r="M19" s="31"/>
    </row>
    <row r="20" spans="1:13" ht="17.25" customHeight="1">
      <c r="A20" s="29"/>
      <c r="B20" s="15"/>
      <c r="C20" s="11" t="s">
        <v>25</v>
      </c>
      <c r="D20" s="11">
        <f>E20+F20+G20+H20+I20+J20+K20+L20</f>
        <v>1651.8</v>
      </c>
      <c r="E20" s="11">
        <v>138.8</v>
      </c>
      <c r="F20" s="11">
        <f>170.8-20</f>
        <v>150.8</v>
      </c>
      <c r="G20" s="11">
        <f>170.8-20</f>
        <v>150.8</v>
      </c>
      <c r="H20" s="11">
        <v>146.2</v>
      </c>
      <c r="I20" s="14">
        <f>232.1+29.1</f>
        <v>261.2</v>
      </c>
      <c r="J20" s="11">
        <v>268</v>
      </c>
      <c r="K20" s="11">
        <v>268</v>
      </c>
      <c r="L20" s="11">
        <v>268</v>
      </c>
      <c r="M20" s="31"/>
    </row>
    <row r="21" spans="1:13" ht="159" customHeight="1">
      <c r="A21" s="29"/>
      <c r="B21" s="15"/>
      <c r="C21" s="11" t="s">
        <v>34</v>
      </c>
      <c r="D21" s="11">
        <f>E21+F21+G21+H21+I21+J21+K21+L21</f>
        <v>0</v>
      </c>
      <c r="E21" s="11">
        <v>0</v>
      </c>
      <c r="F21" s="11">
        <v>0</v>
      </c>
      <c r="G21" s="11">
        <v>0</v>
      </c>
      <c r="H21" s="11">
        <v>0</v>
      </c>
      <c r="I21" s="14">
        <v>0</v>
      </c>
      <c r="J21" s="11">
        <v>0</v>
      </c>
      <c r="K21" s="11">
        <v>0</v>
      </c>
      <c r="L21" s="11">
        <v>0</v>
      </c>
      <c r="M21" s="32"/>
    </row>
    <row r="22" spans="1:13" ht="15.75" customHeight="1">
      <c r="A22" s="15" t="s">
        <v>46</v>
      </c>
      <c r="B22" s="15" t="s">
        <v>16</v>
      </c>
      <c r="C22" s="11" t="s">
        <v>11</v>
      </c>
      <c r="D22" s="11">
        <f>E22+F22+G22</f>
        <v>94818</v>
      </c>
      <c r="E22" s="11">
        <f aca="true" t="shared" si="2" ref="E22:L22">E23+E24+E25+E26+E27</f>
        <v>0</v>
      </c>
      <c r="F22" s="11">
        <f t="shared" si="2"/>
        <v>46403.600000000006</v>
      </c>
      <c r="G22" s="11">
        <f t="shared" si="2"/>
        <v>48414.4</v>
      </c>
      <c r="H22" s="11">
        <f t="shared" si="2"/>
        <v>50620.5</v>
      </c>
      <c r="I22" s="14">
        <f t="shared" si="2"/>
        <v>48641.6</v>
      </c>
      <c r="J22" s="11">
        <f t="shared" si="2"/>
        <v>43549.2</v>
      </c>
      <c r="K22" s="11">
        <f t="shared" si="2"/>
        <v>55949.2</v>
      </c>
      <c r="L22" s="11">
        <f t="shared" si="2"/>
        <v>48779.9</v>
      </c>
      <c r="M22" s="15" t="s">
        <v>47</v>
      </c>
    </row>
    <row r="23" spans="1:13" ht="12" customHeight="1">
      <c r="A23" s="15"/>
      <c r="B23" s="15"/>
      <c r="C23" s="11" t="s">
        <v>12</v>
      </c>
      <c r="D23" s="11"/>
      <c r="E23" s="11"/>
      <c r="F23" s="11"/>
      <c r="G23" s="11"/>
      <c r="H23" s="11"/>
      <c r="I23" s="14"/>
      <c r="J23" s="11"/>
      <c r="K23" s="11"/>
      <c r="L23" s="11"/>
      <c r="M23" s="15"/>
    </row>
    <row r="24" spans="1:13" ht="15" customHeight="1">
      <c r="A24" s="15"/>
      <c r="B24" s="15"/>
      <c r="C24" s="11" t="s">
        <v>24</v>
      </c>
      <c r="D24" s="11">
        <f>E24+F24+G24+H24+I24+J24+K24+L24</f>
        <v>0</v>
      </c>
      <c r="E24" s="11">
        <v>0</v>
      </c>
      <c r="F24" s="11">
        <v>0</v>
      </c>
      <c r="G24" s="11">
        <v>0</v>
      </c>
      <c r="H24" s="11">
        <f>I24+J24+M24</f>
        <v>0</v>
      </c>
      <c r="I24" s="14">
        <v>0</v>
      </c>
      <c r="J24" s="11">
        <v>0</v>
      </c>
      <c r="K24" s="11">
        <v>0</v>
      </c>
      <c r="L24" s="11">
        <v>0</v>
      </c>
      <c r="M24" s="15"/>
    </row>
    <row r="25" spans="1:13" ht="15" customHeight="1">
      <c r="A25" s="15"/>
      <c r="B25" s="15"/>
      <c r="C25" s="11" t="s">
        <v>26</v>
      </c>
      <c r="D25" s="11">
        <f>E25+F25+G25+H25+I25+J25+K25+L25</f>
        <v>342358.4</v>
      </c>
      <c r="E25" s="11">
        <v>0</v>
      </c>
      <c r="F25" s="11">
        <f>45497.8+905.8</f>
        <v>46403.600000000006</v>
      </c>
      <c r="G25" s="11">
        <f>45714.4+2700</f>
        <v>48414.4</v>
      </c>
      <c r="H25" s="11">
        <v>50620.5</v>
      </c>
      <c r="I25" s="14">
        <f>39750+3000+5891.6</f>
        <v>48641.6</v>
      </c>
      <c r="J25" s="11">
        <v>43549.2</v>
      </c>
      <c r="K25" s="11">
        <v>55949.2</v>
      </c>
      <c r="L25" s="11">
        <v>48779.9</v>
      </c>
      <c r="M25" s="15"/>
    </row>
    <row r="26" spans="1:13" ht="15" customHeight="1">
      <c r="A26" s="15"/>
      <c r="B26" s="15"/>
      <c r="C26" s="11" t="s">
        <v>25</v>
      </c>
      <c r="D26" s="11">
        <f>E26+F26+G26+H26+I26+J26+K26+L26</f>
        <v>0</v>
      </c>
      <c r="E26" s="11">
        <v>0</v>
      </c>
      <c r="F26" s="11">
        <v>0</v>
      </c>
      <c r="G26" s="11">
        <v>0</v>
      </c>
      <c r="H26" s="11">
        <f>I26+J26+M26</f>
        <v>0</v>
      </c>
      <c r="I26" s="14">
        <v>0</v>
      </c>
      <c r="J26" s="11">
        <v>0</v>
      </c>
      <c r="K26" s="11">
        <v>0</v>
      </c>
      <c r="L26" s="11">
        <v>0</v>
      </c>
      <c r="M26" s="15"/>
    </row>
    <row r="27" spans="1:13" ht="129" customHeight="1">
      <c r="A27" s="15"/>
      <c r="B27" s="15"/>
      <c r="C27" s="11" t="s">
        <v>34</v>
      </c>
      <c r="D27" s="11">
        <f>E27+F27+G27+H27+I27+J27+K27+L27</f>
        <v>0</v>
      </c>
      <c r="E27" s="11">
        <v>0</v>
      </c>
      <c r="F27" s="11">
        <v>0</v>
      </c>
      <c r="G27" s="11">
        <v>0</v>
      </c>
      <c r="H27" s="11">
        <f>I27+J27+M27</f>
        <v>0</v>
      </c>
      <c r="I27" s="14">
        <v>0</v>
      </c>
      <c r="J27" s="11">
        <v>0</v>
      </c>
      <c r="K27" s="11"/>
      <c r="L27" s="11"/>
      <c r="M27" s="15"/>
    </row>
    <row r="28" spans="1:13" ht="15" customHeight="1">
      <c r="A28" s="15" t="s">
        <v>48</v>
      </c>
      <c r="B28" s="15" t="s">
        <v>16</v>
      </c>
      <c r="C28" s="11" t="s">
        <v>11</v>
      </c>
      <c r="D28" s="11">
        <f aca="true" t="shared" si="3" ref="D28:L28">D30+D31+D32+D33</f>
        <v>54703.299999999996</v>
      </c>
      <c r="E28" s="11">
        <f t="shared" si="3"/>
        <v>7000</v>
      </c>
      <c r="F28" s="11">
        <f t="shared" si="3"/>
        <v>6793.4</v>
      </c>
      <c r="G28" s="11">
        <f t="shared" si="3"/>
        <v>7600</v>
      </c>
      <c r="H28" s="11">
        <f t="shared" si="3"/>
        <v>6500</v>
      </c>
      <c r="I28" s="14">
        <f t="shared" si="3"/>
        <v>7000</v>
      </c>
      <c r="J28" s="11">
        <f t="shared" si="3"/>
        <v>6102.2</v>
      </c>
      <c r="K28" s="11">
        <f t="shared" si="3"/>
        <v>6697.1</v>
      </c>
      <c r="L28" s="11">
        <f t="shared" si="3"/>
        <v>7010.6</v>
      </c>
      <c r="M28" s="16" t="s">
        <v>87</v>
      </c>
    </row>
    <row r="29" spans="1:13" ht="9.75">
      <c r="A29" s="15"/>
      <c r="B29" s="15"/>
      <c r="C29" s="11" t="s">
        <v>12</v>
      </c>
      <c r="D29" s="11"/>
      <c r="E29" s="11"/>
      <c r="F29" s="11"/>
      <c r="G29" s="11"/>
      <c r="H29" s="11"/>
      <c r="I29" s="14"/>
      <c r="J29" s="11"/>
      <c r="K29" s="11"/>
      <c r="L29" s="11"/>
      <c r="M29" s="19"/>
    </row>
    <row r="30" spans="1:13" ht="15.75" customHeight="1">
      <c r="A30" s="15"/>
      <c r="B30" s="15"/>
      <c r="C30" s="11" t="s">
        <v>24</v>
      </c>
      <c r="D30" s="11">
        <f>E30+F30+G30+H30+I30+J30+K30+L30</f>
        <v>0</v>
      </c>
      <c r="E30" s="11">
        <v>0</v>
      </c>
      <c r="F30" s="11">
        <v>0</v>
      </c>
      <c r="G30" s="11">
        <v>0</v>
      </c>
      <c r="H30" s="11">
        <v>0</v>
      </c>
      <c r="I30" s="14">
        <v>0</v>
      </c>
      <c r="J30" s="11">
        <v>0</v>
      </c>
      <c r="K30" s="11">
        <v>0</v>
      </c>
      <c r="L30" s="11">
        <v>0</v>
      </c>
      <c r="M30" s="19"/>
    </row>
    <row r="31" spans="1:13" ht="9.75">
      <c r="A31" s="15"/>
      <c r="B31" s="15"/>
      <c r="C31" s="11" t="s">
        <v>26</v>
      </c>
      <c r="D31" s="11">
        <f>E31+F31+G31+H31+I31+J31+K31+L31</f>
        <v>54703.299999999996</v>
      </c>
      <c r="E31" s="11">
        <v>7000</v>
      </c>
      <c r="F31" s="11">
        <f>6157.9+635.5</f>
        <v>6793.4</v>
      </c>
      <c r="G31" s="11">
        <f>6800+800</f>
        <v>7600</v>
      </c>
      <c r="H31" s="11">
        <v>6500</v>
      </c>
      <c r="I31" s="14">
        <f>5990.8+1009.2</f>
        <v>7000</v>
      </c>
      <c r="J31" s="11">
        <v>6102.2</v>
      </c>
      <c r="K31" s="11">
        <v>6697.1</v>
      </c>
      <c r="L31" s="11">
        <v>7010.6</v>
      </c>
      <c r="M31" s="19"/>
    </row>
    <row r="32" spans="1:13" ht="9.75">
      <c r="A32" s="15"/>
      <c r="B32" s="15"/>
      <c r="C32" s="11" t="s">
        <v>25</v>
      </c>
      <c r="D32" s="11">
        <f>E32+F32+G32+H32+I32+J32+K32+L32</f>
        <v>0</v>
      </c>
      <c r="E32" s="11">
        <v>0</v>
      </c>
      <c r="F32" s="11">
        <v>0</v>
      </c>
      <c r="G32" s="11">
        <v>0</v>
      </c>
      <c r="H32" s="11">
        <f>I32+J32+M32</f>
        <v>0</v>
      </c>
      <c r="I32" s="14">
        <v>0</v>
      </c>
      <c r="J32" s="11">
        <v>0</v>
      </c>
      <c r="K32" s="11">
        <v>0</v>
      </c>
      <c r="L32" s="11">
        <v>0</v>
      </c>
      <c r="M32" s="19"/>
    </row>
    <row r="33" spans="1:13" ht="66" customHeight="1">
      <c r="A33" s="15"/>
      <c r="B33" s="15"/>
      <c r="C33" s="11" t="s">
        <v>34</v>
      </c>
      <c r="D33" s="11">
        <f>E33+F33+G33+H33+I33+J33+K33+L33</f>
        <v>0</v>
      </c>
      <c r="E33" s="11"/>
      <c r="F33" s="11"/>
      <c r="G33" s="11"/>
      <c r="H33" s="11">
        <f>I33+J33+M33</f>
        <v>0</v>
      </c>
      <c r="I33" s="14"/>
      <c r="J33" s="11"/>
      <c r="K33" s="11"/>
      <c r="L33" s="11"/>
      <c r="M33" s="17"/>
    </row>
    <row r="34" spans="1:13" ht="18" customHeight="1">
      <c r="A34" s="15" t="s">
        <v>49</v>
      </c>
      <c r="B34" s="15" t="s">
        <v>16</v>
      </c>
      <c r="C34" s="11" t="s">
        <v>11</v>
      </c>
      <c r="D34" s="11">
        <f aca="true" t="shared" si="4" ref="D34:L34">D36+D37+D38+D39</f>
        <v>3264.4</v>
      </c>
      <c r="E34" s="11">
        <f t="shared" si="4"/>
        <v>647.1</v>
      </c>
      <c r="F34" s="11">
        <f t="shared" si="4"/>
        <v>679.1</v>
      </c>
      <c r="G34" s="11">
        <f t="shared" si="4"/>
        <v>571.8</v>
      </c>
      <c r="H34" s="11">
        <f t="shared" si="4"/>
        <v>0</v>
      </c>
      <c r="I34" s="14">
        <f t="shared" si="4"/>
        <v>439.4</v>
      </c>
      <c r="J34" s="11">
        <f t="shared" si="4"/>
        <v>297</v>
      </c>
      <c r="K34" s="11">
        <f t="shared" si="4"/>
        <v>308.8</v>
      </c>
      <c r="L34" s="11">
        <f t="shared" si="4"/>
        <v>321.2</v>
      </c>
      <c r="M34" s="15" t="s">
        <v>50</v>
      </c>
    </row>
    <row r="35" spans="1:13" ht="18" customHeight="1">
      <c r="A35" s="15"/>
      <c r="B35" s="15"/>
      <c r="C35" s="11" t="s">
        <v>12</v>
      </c>
      <c r="D35" s="11"/>
      <c r="E35" s="11"/>
      <c r="F35" s="11"/>
      <c r="G35" s="11"/>
      <c r="H35" s="11"/>
      <c r="I35" s="14"/>
      <c r="J35" s="11"/>
      <c r="K35" s="11"/>
      <c r="L35" s="11"/>
      <c r="M35" s="15"/>
    </row>
    <row r="36" spans="1:13" ht="17.25" customHeight="1">
      <c r="A36" s="15"/>
      <c r="B36" s="15"/>
      <c r="C36" s="11" t="s">
        <v>24</v>
      </c>
      <c r="D36" s="11">
        <f>E36+F36+G36+H36+I36+J36+K36+L36</f>
        <v>0</v>
      </c>
      <c r="E36" s="11">
        <v>0</v>
      </c>
      <c r="F36" s="11">
        <v>0</v>
      </c>
      <c r="G36" s="11">
        <v>0</v>
      </c>
      <c r="H36" s="11">
        <v>0</v>
      </c>
      <c r="I36" s="14">
        <v>0</v>
      </c>
      <c r="J36" s="11">
        <v>0</v>
      </c>
      <c r="K36" s="11">
        <v>0</v>
      </c>
      <c r="L36" s="11">
        <v>0</v>
      </c>
      <c r="M36" s="15"/>
    </row>
    <row r="37" spans="1:13" ht="18" customHeight="1">
      <c r="A37" s="15"/>
      <c r="B37" s="15"/>
      <c r="C37" s="11" t="s">
        <v>26</v>
      </c>
      <c r="D37" s="11">
        <f>E37+F37+G37+H37+I37+J37+K37+L37</f>
        <v>1534.3</v>
      </c>
      <c r="E37" s="11">
        <v>266.6</v>
      </c>
      <c r="F37" s="11">
        <v>298.6</v>
      </c>
      <c r="G37" s="11">
        <v>285.9</v>
      </c>
      <c r="H37" s="11">
        <v>0</v>
      </c>
      <c r="I37" s="14">
        <v>219.7</v>
      </c>
      <c r="J37" s="11">
        <v>148.5</v>
      </c>
      <c r="K37" s="11">
        <v>154.4</v>
      </c>
      <c r="L37" s="11">
        <v>160.6</v>
      </c>
      <c r="M37" s="15"/>
    </row>
    <row r="38" spans="1:13" ht="21" customHeight="1">
      <c r="A38" s="15"/>
      <c r="B38" s="15"/>
      <c r="C38" s="11" t="s">
        <v>25</v>
      </c>
      <c r="D38" s="11">
        <f>E38+F38+G38+H38+I38+J38+K38+L38</f>
        <v>1730.1000000000001</v>
      </c>
      <c r="E38" s="11">
        <v>380.5</v>
      </c>
      <c r="F38" s="11">
        <v>380.5</v>
      </c>
      <c r="G38" s="11">
        <f>380.5-94.6</f>
        <v>285.9</v>
      </c>
      <c r="H38" s="11">
        <f>241.2-241.2</f>
        <v>0</v>
      </c>
      <c r="I38" s="14">
        <v>219.7</v>
      </c>
      <c r="J38" s="11">
        <v>148.5</v>
      </c>
      <c r="K38" s="11">
        <v>154.4</v>
      </c>
      <c r="L38" s="11">
        <v>160.6</v>
      </c>
      <c r="M38" s="15"/>
    </row>
    <row r="39" spans="1:13" ht="65.25" customHeight="1">
      <c r="A39" s="15"/>
      <c r="B39" s="15"/>
      <c r="C39" s="11" t="s">
        <v>34</v>
      </c>
      <c r="D39" s="11">
        <f>E39+F39+G39+H39+I39+J39+K39+L39</f>
        <v>0</v>
      </c>
      <c r="E39" s="11">
        <v>0</v>
      </c>
      <c r="F39" s="11">
        <v>0</v>
      </c>
      <c r="G39" s="11">
        <v>0</v>
      </c>
      <c r="H39" s="11">
        <f>I39+J39+M39</f>
        <v>0</v>
      </c>
      <c r="I39" s="14">
        <v>0</v>
      </c>
      <c r="J39" s="11">
        <v>0</v>
      </c>
      <c r="K39" s="11">
        <v>0</v>
      </c>
      <c r="L39" s="11">
        <v>0</v>
      </c>
      <c r="M39" s="15"/>
    </row>
    <row r="40" spans="1:13" ht="21" customHeight="1">
      <c r="A40" s="15" t="s">
        <v>77</v>
      </c>
      <c r="B40" s="15" t="s">
        <v>16</v>
      </c>
      <c r="C40" s="11" t="s">
        <v>11</v>
      </c>
      <c r="D40" s="11">
        <f aca="true" t="shared" si="5" ref="D40:L40">D42+D43+D44+D45</f>
        <v>3776.3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3776.3</v>
      </c>
      <c r="I40" s="14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5" t="s">
        <v>80</v>
      </c>
    </row>
    <row r="41" spans="1:13" ht="18" customHeight="1">
      <c r="A41" s="15"/>
      <c r="B41" s="15"/>
      <c r="C41" s="11" t="s">
        <v>12</v>
      </c>
      <c r="D41" s="11"/>
      <c r="E41" s="11"/>
      <c r="F41" s="11"/>
      <c r="G41" s="11"/>
      <c r="H41" s="11"/>
      <c r="I41" s="14"/>
      <c r="J41" s="11"/>
      <c r="K41" s="11"/>
      <c r="L41" s="11"/>
      <c r="M41" s="15"/>
    </row>
    <row r="42" spans="1:13" ht="18.75" customHeight="1">
      <c r="A42" s="15"/>
      <c r="B42" s="15"/>
      <c r="C42" s="11" t="s">
        <v>24</v>
      </c>
      <c r="D42" s="11">
        <f>E42+F42+G42+H42+I42+J42+K42+L42</f>
        <v>0</v>
      </c>
      <c r="E42" s="11">
        <v>0</v>
      </c>
      <c r="F42" s="11">
        <v>0</v>
      </c>
      <c r="G42" s="11">
        <v>0</v>
      </c>
      <c r="H42" s="11">
        <v>0</v>
      </c>
      <c r="I42" s="14">
        <v>0</v>
      </c>
      <c r="J42" s="11">
        <v>0</v>
      </c>
      <c r="K42" s="11">
        <v>0</v>
      </c>
      <c r="L42" s="11">
        <v>0</v>
      </c>
      <c r="M42" s="15"/>
    </row>
    <row r="43" spans="1:13" ht="19.5" customHeight="1">
      <c r="A43" s="15"/>
      <c r="B43" s="15"/>
      <c r="C43" s="11" t="s">
        <v>26</v>
      </c>
      <c r="D43" s="11">
        <f>E43+F43+G43+H43+I43+J43+K43+L43</f>
        <v>0</v>
      </c>
      <c r="E43" s="11">
        <v>0</v>
      </c>
      <c r="F43" s="11">
        <v>0</v>
      </c>
      <c r="G43" s="11">
        <v>0</v>
      </c>
      <c r="H43" s="11">
        <v>0</v>
      </c>
      <c r="I43" s="14">
        <v>0</v>
      </c>
      <c r="J43" s="11">
        <v>0</v>
      </c>
      <c r="K43" s="11">
        <v>0</v>
      </c>
      <c r="L43" s="11">
        <v>0</v>
      </c>
      <c r="M43" s="15"/>
    </row>
    <row r="44" spans="1:13" ht="16.5" customHeight="1">
      <c r="A44" s="15"/>
      <c r="B44" s="15"/>
      <c r="C44" s="11" t="s">
        <v>25</v>
      </c>
      <c r="D44" s="11">
        <f>E44+F44+G44+H44+I44+J44+K44+L44</f>
        <v>3776.3</v>
      </c>
      <c r="E44" s="11">
        <v>0</v>
      </c>
      <c r="F44" s="11">
        <v>0</v>
      </c>
      <c r="G44" s="11">
        <v>0</v>
      </c>
      <c r="H44" s="11">
        <v>3776.3</v>
      </c>
      <c r="I44" s="14">
        <v>0</v>
      </c>
      <c r="J44" s="11">
        <v>0</v>
      </c>
      <c r="K44" s="11">
        <v>0</v>
      </c>
      <c r="L44" s="11">
        <v>0</v>
      </c>
      <c r="M44" s="15"/>
    </row>
    <row r="45" spans="1:13" ht="15.75" customHeight="1">
      <c r="A45" s="15"/>
      <c r="B45" s="15"/>
      <c r="C45" s="11" t="s">
        <v>34</v>
      </c>
      <c r="D45" s="11">
        <f>E45+F45+G45+H45+I45+J45+K45+L45</f>
        <v>0</v>
      </c>
      <c r="E45" s="11">
        <v>0</v>
      </c>
      <c r="F45" s="11">
        <v>0</v>
      </c>
      <c r="G45" s="11">
        <v>0</v>
      </c>
      <c r="H45" s="11">
        <f>I45+J45+M45</f>
        <v>0</v>
      </c>
      <c r="I45" s="14">
        <v>0</v>
      </c>
      <c r="J45" s="11">
        <v>0</v>
      </c>
      <c r="K45" s="11">
        <v>0</v>
      </c>
      <c r="L45" s="11">
        <v>0</v>
      </c>
      <c r="M45" s="15"/>
    </row>
    <row r="46" spans="1:13" ht="18.75" customHeight="1">
      <c r="A46" s="20" t="s">
        <v>81</v>
      </c>
      <c r="B46" s="15" t="s">
        <v>16</v>
      </c>
      <c r="C46" s="11" t="s">
        <v>11</v>
      </c>
      <c r="D46" s="11">
        <f aca="true" t="shared" si="6" ref="D46:L46">D48+D49+D50+D51</f>
        <v>47631.5</v>
      </c>
      <c r="E46" s="11">
        <f t="shared" si="6"/>
        <v>0</v>
      </c>
      <c r="F46" s="11">
        <f t="shared" si="6"/>
        <v>0</v>
      </c>
      <c r="G46" s="11">
        <f t="shared" si="6"/>
        <v>0</v>
      </c>
      <c r="H46" s="11">
        <f t="shared" si="6"/>
        <v>6002.4</v>
      </c>
      <c r="I46" s="14">
        <f t="shared" si="6"/>
        <v>10073.099999999999</v>
      </c>
      <c r="J46" s="11">
        <f t="shared" si="6"/>
        <v>10533.099999999999</v>
      </c>
      <c r="K46" s="11">
        <f t="shared" si="6"/>
        <v>10387</v>
      </c>
      <c r="L46" s="11">
        <f t="shared" si="6"/>
        <v>10635.9</v>
      </c>
      <c r="M46" s="20" t="s">
        <v>82</v>
      </c>
    </row>
    <row r="47" spans="1:13" ht="15" customHeight="1">
      <c r="A47" s="20"/>
      <c r="B47" s="15"/>
      <c r="C47" s="11" t="s">
        <v>12</v>
      </c>
      <c r="D47" s="11"/>
      <c r="E47" s="11"/>
      <c r="F47" s="11"/>
      <c r="G47" s="11"/>
      <c r="H47" s="11"/>
      <c r="I47" s="14"/>
      <c r="J47" s="11"/>
      <c r="K47" s="11"/>
      <c r="L47" s="11"/>
      <c r="M47" s="20"/>
    </row>
    <row r="48" spans="1:13" ht="15" customHeight="1">
      <c r="A48" s="20"/>
      <c r="B48" s="15"/>
      <c r="C48" s="11" t="s">
        <v>24</v>
      </c>
      <c r="D48" s="11">
        <f>E48+F48+G48+H48+I48+J48+K48+L48</f>
        <v>41913.5</v>
      </c>
      <c r="E48" s="11">
        <v>0</v>
      </c>
      <c r="F48" s="11">
        <v>0</v>
      </c>
      <c r="G48" s="11">
        <v>0</v>
      </c>
      <c r="H48" s="11">
        <v>4627.3</v>
      </c>
      <c r="I48" s="14">
        <v>9020.8</v>
      </c>
      <c r="J48" s="11">
        <v>9434.8</v>
      </c>
      <c r="K48" s="11">
        <v>9303.3</v>
      </c>
      <c r="L48" s="11">
        <v>9527.3</v>
      </c>
      <c r="M48" s="20"/>
    </row>
    <row r="49" spans="1:13" ht="15" customHeight="1">
      <c r="A49" s="20"/>
      <c r="B49" s="15"/>
      <c r="C49" s="11" t="s">
        <v>26</v>
      </c>
      <c r="D49" s="11">
        <f>E49+F49+G49+H49+I49+J49+K49+L49</f>
        <v>5498</v>
      </c>
      <c r="E49" s="11">
        <v>0</v>
      </c>
      <c r="F49" s="11">
        <v>0</v>
      </c>
      <c r="G49" s="11">
        <v>0</v>
      </c>
      <c r="H49" s="11">
        <f>1492.6-1492.6+1355.1</f>
        <v>1355.1</v>
      </c>
      <c r="I49" s="14">
        <v>1002.3</v>
      </c>
      <c r="J49" s="11">
        <v>1048.3</v>
      </c>
      <c r="K49" s="11">
        <v>1033.7</v>
      </c>
      <c r="L49" s="11">
        <v>1058.6</v>
      </c>
      <c r="M49" s="20"/>
    </row>
    <row r="50" spans="1:13" ht="15" customHeight="1">
      <c r="A50" s="20"/>
      <c r="B50" s="15"/>
      <c r="C50" s="11" t="s">
        <v>25</v>
      </c>
      <c r="D50" s="11">
        <f>E50+F50+G50+H50+I50+J50+K50+L50</f>
        <v>220</v>
      </c>
      <c r="E50" s="11">
        <v>0</v>
      </c>
      <c r="F50" s="11">
        <v>0</v>
      </c>
      <c r="G50" s="11">
        <v>0</v>
      </c>
      <c r="H50" s="11">
        <v>20</v>
      </c>
      <c r="I50" s="14">
        <v>50</v>
      </c>
      <c r="J50" s="11">
        <v>50</v>
      </c>
      <c r="K50" s="11">
        <v>50</v>
      </c>
      <c r="L50" s="11">
        <v>50</v>
      </c>
      <c r="M50" s="20"/>
    </row>
    <row r="51" spans="1:13" ht="21" customHeight="1">
      <c r="A51" s="20"/>
      <c r="B51" s="15"/>
      <c r="C51" s="11" t="s">
        <v>34</v>
      </c>
      <c r="D51" s="11">
        <f>E51+F51+G51+H51+I51+J51+K51+L51</f>
        <v>0</v>
      </c>
      <c r="E51" s="11">
        <v>0</v>
      </c>
      <c r="F51" s="11">
        <v>0</v>
      </c>
      <c r="G51" s="11">
        <v>0</v>
      </c>
      <c r="H51" s="11">
        <v>0</v>
      </c>
      <c r="I51" s="14">
        <v>0</v>
      </c>
      <c r="J51" s="11">
        <v>0</v>
      </c>
      <c r="K51" s="11">
        <v>0</v>
      </c>
      <c r="L51" s="11">
        <v>0</v>
      </c>
      <c r="M51" s="20"/>
    </row>
    <row r="52" spans="1:13" ht="22.5" customHeight="1">
      <c r="A52" s="26" t="s">
        <v>18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8"/>
    </row>
    <row r="53" spans="1:13" ht="18" customHeight="1">
      <c r="A53" s="15" t="s">
        <v>19</v>
      </c>
      <c r="B53" s="15" t="s">
        <v>115</v>
      </c>
      <c r="C53" s="11" t="s">
        <v>11</v>
      </c>
      <c r="D53" s="11">
        <f>D55+D56+D57+D58</f>
        <v>114616.2</v>
      </c>
      <c r="E53" s="11">
        <f aca="true" t="shared" si="7" ref="E53:L53">E55+E56+E57+E58</f>
        <v>10567.1</v>
      </c>
      <c r="F53" s="11">
        <f t="shared" si="7"/>
        <v>11374.900000000001</v>
      </c>
      <c r="G53" s="11">
        <f t="shared" si="7"/>
        <v>12435</v>
      </c>
      <c r="H53" s="11">
        <f t="shared" si="7"/>
        <v>13750.2</v>
      </c>
      <c r="I53" s="14">
        <f t="shared" si="7"/>
        <v>15335.7</v>
      </c>
      <c r="J53" s="11">
        <f t="shared" si="7"/>
        <v>17051.1</v>
      </c>
      <c r="K53" s="11">
        <f t="shared" si="7"/>
        <v>17051.1</v>
      </c>
      <c r="L53" s="11">
        <f t="shared" si="7"/>
        <v>17051.1</v>
      </c>
      <c r="M53" s="15" t="s">
        <v>73</v>
      </c>
    </row>
    <row r="54" spans="1:13" ht="15" customHeight="1">
      <c r="A54" s="15"/>
      <c r="B54" s="15"/>
      <c r="C54" s="11" t="s">
        <v>12</v>
      </c>
      <c r="D54" s="11"/>
      <c r="E54" s="11"/>
      <c r="F54" s="11"/>
      <c r="G54" s="11"/>
      <c r="H54" s="11"/>
      <c r="I54" s="14"/>
      <c r="J54" s="11"/>
      <c r="K54" s="11"/>
      <c r="L54" s="11"/>
      <c r="M54" s="15"/>
    </row>
    <row r="55" spans="1:13" ht="15" customHeight="1">
      <c r="A55" s="15"/>
      <c r="B55" s="15"/>
      <c r="C55" s="11" t="s">
        <v>24</v>
      </c>
      <c r="D55" s="11">
        <f>E55+F55+G55+H55+I55+J55+K55+L55</f>
        <v>0</v>
      </c>
      <c r="E55" s="11">
        <v>0</v>
      </c>
      <c r="F55" s="11">
        <v>0</v>
      </c>
      <c r="G55" s="11">
        <v>0</v>
      </c>
      <c r="H55" s="11">
        <v>0</v>
      </c>
      <c r="I55" s="14">
        <v>0</v>
      </c>
      <c r="J55" s="11">
        <v>0</v>
      </c>
      <c r="K55" s="11">
        <v>0</v>
      </c>
      <c r="L55" s="11">
        <v>0</v>
      </c>
      <c r="M55" s="15"/>
    </row>
    <row r="56" spans="1:13" ht="15" customHeight="1">
      <c r="A56" s="15"/>
      <c r="B56" s="15"/>
      <c r="C56" s="11" t="s">
        <v>26</v>
      </c>
      <c r="D56" s="11">
        <f>E56+F56+G56+H56+I56+J56+K56+L56</f>
        <v>73.7</v>
      </c>
      <c r="E56" s="11">
        <v>0</v>
      </c>
      <c r="F56" s="11">
        <f>85.7-12</f>
        <v>73.7</v>
      </c>
      <c r="G56" s="11">
        <v>0</v>
      </c>
      <c r="H56" s="11">
        <v>0</v>
      </c>
      <c r="I56" s="14">
        <v>0</v>
      </c>
      <c r="J56" s="11">
        <v>0</v>
      </c>
      <c r="K56" s="11">
        <v>0</v>
      </c>
      <c r="L56" s="11">
        <v>0</v>
      </c>
      <c r="M56" s="15"/>
    </row>
    <row r="57" spans="1:13" ht="15" customHeight="1">
      <c r="A57" s="15"/>
      <c r="B57" s="15"/>
      <c r="C57" s="11" t="s">
        <v>25</v>
      </c>
      <c r="D57" s="11">
        <f>E57+F57+G57+H57+I57+J57+K57+L57</f>
        <v>114542.5</v>
      </c>
      <c r="E57" s="11">
        <v>10567.1</v>
      </c>
      <c r="F57" s="11">
        <f>11216.7+69+3.5+12</f>
        <v>11301.2</v>
      </c>
      <c r="G57" s="11">
        <v>12435</v>
      </c>
      <c r="H57" s="11">
        <v>13750.2</v>
      </c>
      <c r="I57" s="14">
        <v>15335.7</v>
      </c>
      <c r="J57" s="11">
        <v>17051.1</v>
      </c>
      <c r="K57" s="11">
        <v>17051.1</v>
      </c>
      <c r="L57" s="11">
        <v>17051.1</v>
      </c>
      <c r="M57" s="15"/>
    </row>
    <row r="58" spans="1:13" ht="27" customHeight="1">
      <c r="A58" s="15"/>
      <c r="B58" s="15"/>
      <c r="C58" s="11" t="s">
        <v>34</v>
      </c>
      <c r="D58" s="11">
        <f>E58+F58+G58+H58+I58+J58+K58+L58</f>
        <v>0</v>
      </c>
      <c r="E58" s="11">
        <v>0</v>
      </c>
      <c r="F58" s="11">
        <v>0</v>
      </c>
      <c r="G58" s="11">
        <v>0</v>
      </c>
      <c r="H58" s="11">
        <v>0</v>
      </c>
      <c r="I58" s="14">
        <v>0</v>
      </c>
      <c r="J58" s="11">
        <v>0</v>
      </c>
      <c r="K58" s="11">
        <v>0</v>
      </c>
      <c r="L58" s="11">
        <v>0</v>
      </c>
      <c r="M58" s="15"/>
    </row>
    <row r="59" spans="1:13" ht="15" customHeight="1">
      <c r="A59" s="15" t="s">
        <v>38</v>
      </c>
      <c r="B59" s="15" t="s">
        <v>16</v>
      </c>
      <c r="C59" s="11" t="s">
        <v>11</v>
      </c>
      <c r="D59" s="11">
        <f>D61+D62+D63+D64</f>
        <v>3504.3999999999996</v>
      </c>
      <c r="E59" s="11">
        <f aca="true" t="shared" si="8" ref="E59:L59">E61+E62+E63+E64</f>
        <v>859.7</v>
      </c>
      <c r="F59" s="11">
        <f t="shared" si="8"/>
        <v>566.5</v>
      </c>
      <c r="G59" s="11">
        <f t="shared" si="8"/>
        <v>785.5</v>
      </c>
      <c r="H59" s="11">
        <f t="shared" si="8"/>
        <v>270</v>
      </c>
      <c r="I59" s="14">
        <f t="shared" si="8"/>
        <v>101.1</v>
      </c>
      <c r="J59" s="11">
        <f t="shared" si="8"/>
        <v>307.2</v>
      </c>
      <c r="K59" s="11">
        <f t="shared" si="8"/>
        <v>307.2</v>
      </c>
      <c r="L59" s="11">
        <f t="shared" si="8"/>
        <v>307.2</v>
      </c>
      <c r="M59" s="15" t="s">
        <v>39</v>
      </c>
    </row>
    <row r="60" spans="1:13" ht="15" customHeight="1">
      <c r="A60" s="15"/>
      <c r="B60" s="15"/>
      <c r="C60" s="11" t="s">
        <v>12</v>
      </c>
      <c r="D60" s="11"/>
      <c r="E60" s="11"/>
      <c r="F60" s="11"/>
      <c r="G60" s="11"/>
      <c r="H60" s="11"/>
      <c r="I60" s="14"/>
      <c r="J60" s="11"/>
      <c r="K60" s="11"/>
      <c r="L60" s="11"/>
      <c r="M60" s="15"/>
    </row>
    <row r="61" spans="1:13" ht="15" customHeight="1">
      <c r="A61" s="15"/>
      <c r="B61" s="15"/>
      <c r="C61" s="11" t="s">
        <v>24</v>
      </c>
      <c r="D61" s="11">
        <f>E61+F61+G61+H61+I61+J61+K61+L61</f>
        <v>0</v>
      </c>
      <c r="E61" s="11">
        <v>0</v>
      </c>
      <c r="F61" s="11">
        <v>0</v>
      </c>
      <c r="G61" s="11">
        <v>0</v>
      </c>
      <c r="H61" s="11">
        <v>0</v>
      </c>
      <c r="I61" s="14">
        <v>0</v>
      </c>
      <c r="J61" s="11">
        <v>0</v>
      </c>
      <c r="K61" s="11">
        <v>0</v>
      </c>
      <c r="L61" s="11">
        <v>0</v>
      </c>
      <c r="M61" s="15"/>
    </row>
    <row r="62" spans="1:13" ht="15" customHeight="1">
      <c r="A62" s="15"/>
      <c r="B62" s="15"/>
      <c r="C62" s="11" t="s">
        <v>26</v>
      </c>
      <c r="D62" s="11">
        <f>E62+F62+G62+H62+I62+J62+K62+L62</f>
        <v>2383.2</v>
      </c>
      <c r="E62" s="11">
        <f>1000-320</f>
        <v>680</v>
      </c>
      <c r="F62" s="11">
        <v>410</v>
      </c>
      <c r="G62" s="11">
        <f>600-200</f>
        <v>400</v>
      </c>
      <c r="H62" s="11">
        <v>250</v>
      </c>
      <c r="I62" s="14">
        <f>200-156.8</f>
        <v>43.19999999999999</v>
      </c>
      <c r="J62" s="11">
        <v>200</v>
      </c>
      <c r="K62" s="11">
        <v>200</v>
      </c>
      <c r="L62" s="11">
        <v>200</v>
      </c>
      <c r="M62" s="15"/>
    </row>
    <row r="63" spans="1:13" ht="15" customHeight="1">
      <c r="A63" s="15"/>
      <c r="B63" s="15"/>
      <c r="C63" s="11" t="s">
        <v>25</v>
      </c>
      <c r="D63" s="11">
        <f>E63+F63+G63+H63+I63+J63+K63+L63</f>
        <v>1121.2</v>
      </c>
      <c r="E63" s="11">
        <f>157+22.7</f>
        <v>179.7</v>
      </c>
      <c r="F63" s="11">
        <f>160-3.5</f>
        <v>156.5</v>
      </c>
      <c r="G63" s="11">
        <v>385.5</v>
      </c>
      <c r="H63" s="11">
        <v>20</v>
      </c>
      <c r="I63" s="14">
        <f>160-102.1</f>
        <v>57.900000000000006</v>
      </c>
      <c r="J63" s="11">
        <v>107.2</v>
      </c>
      <c r="K63" s="11">
        <v>107.2</v>
      </c>
      <c r="L63" s="11">
        <v>107.2</v>
      </c>
      <c r="M63" s="15"/>
    </row>
    <row r="64" spans="1:13" ht="27" customHeight="1">
      <c r="A64" s="15"/>
      <c r="B64" s="15"/>
      <c r="C64" s="11" t="s">
        <v>34</v>
      </c>
      <c r="D64" s="11">
        <f>E64+F64+G64+H64+I64+J64+K64+L64</f>
        <v>0</v>
      </c>
      <c r="E64" s="11">
        <v>0</v>
      </c>
      <c r="F64" s="11">
        <v>0</v>
      </c>
      <c r="G64" s="11">
        <v>0</v>
      </c>
      <c r="H64" s="11">
        <v>0</v>
      </c>
      <c r="I64" s="14">
        <v>0</v>
      </c>
      <c r="J64" s="11">
        <v>0</v>
      </c>
      <c r="K64" s="11">
        <v>0</v>
      </c>
      <c r="L64" s="11">
        <v>0</v>
      </c>
      <c r="M64" s="15"/>
    </row>
    <row r="65" spans="1:13" ht="15.75" customHeight="1">
      <c r="A65" s="15" t="s">
        <v>20</v>
      </c>
      <c r="B65" s="15" t="s">
        <v>16</v>
      </c>
      <c r="C65" s="11" t="s">
        <v>11</v>
      </c>
      <c r="D65" s="11">
        <f aca="true" t="shared" si="9" ref="D65:L65">D67+D68+D69+D70</f>
        <v>160</v>
      </c>
      <c r="E65" s="11">
        <f t="shared" si="9"/>
        <v>20</v>
      </c>
      <c r="F65" s="11">
        <f t="shared" si="9"/>
        <v>20</v>
      </c>
      <c r="G65" s="11">
        <f t="shared" si="9"/>
        <v>20</v>
      </c>
      <c r="H65" s="11">
        <f t="shared" si="9"/>
        <v>20</v>
      </c>
      <c r="I65" s="14">
        <f t="shared" si="9"/>
        <v>20</v>
      </c>
      <c r="J65" s="11">
        <f t="shared" si="9"/>
        <v>20</v>
      </c>
      <c r="K65" s="11">
        <f t="shared" si="9"/>
        <v>20</v>
      </c>
      <c r="L65" s="11">
        <f t="shared" si="9"/>
        <v>20</v>
      </c>
      <c r="M65" s="15" t="s">
        <v>51</v>
      </c>
    </row>
    <row r="66" spans="1:13" ht="15" customHeight="1">
      <c r="A66" s="15"/>
      <c r="B66" s="15"/>
      <c r="C66" s="11" t="s">
        <v>12</v>
      </c>
      <c r="D66" s="11"/>
      <c r="E66" s="11"/>
      <c r="F66" s="11"/>
      <c r="G66" s="11"/>
      <c r="H66" s="11"/>
      <c r="I66" s="14"/>
      <c r="J66" s="11"/>
      <c r="K66" s="11"/>
      <c r="L66" s="11"/>
      <c r="M66" s="15"/>
    </row>
    <row r="67" spans="1:13" ht="15" customHeight="1">
      <c r="A67" s="15"/>
      <c r="B67" s="15"/>
      <c r="C67" s="11" t="s">
        <v>24</v>
      </c>
      <c r="D67" s="11">
        <f>E67+F67+G67+H67+I67+J67+K67+L67</f>
        <v>0</v>
      </c>
      <c r="E67" s="11">
        <f>F67+G67+H67+I67+J67+M67</f>
        <v>0</v>
      </c>
      <c r="F67" s="11">
        <f>G67+H67+I67+J67+M67+N67</f>
        <v>0</v>
      </c>
      <c r="G67" s="11">
        <f>H67+I67+J67+M67+N67+O67</f>
        <v>0</v>
      </c>
      <c r="H67" s="11">
        <f>I67+J67+M67+N67+O67+P67</f>
        <v>0</v>
      </c>
      <c r="I67" s="14">
        <f>J67+M67+N67+O67+P67+Q67</f>
        <v>0</v>
      </c>
      <c r="J67" s="11">
        <f aca="true" t="shared" si="10" ref="J67:L68">M67+N67+O67+P67+Q67+R67</f>
        <v>0</v>
      </c>
      <c r="K67" s="11">
        <f t="shared" si="10"/>
        <v>0</v>
      </c>
      <c r="L67" s="11">
        <f t="shared" si="10"/>
        <v>0</v>
      </c>
      <c r="M67" s="15"/>
    </row>
    <row r="68" spans="1:13" ht="15" customHeight="1">
      <c r="A68" s="15"/>
      <c r="B68" s="15"/>
      <c r="C68" s="11" t="s">
        <v>26</v>
      </c>
      <c r="D68" s="11">
        <f>E68+F68+G68+H68+I68+J68+K68+L68</f>
        <v>0</v>
      </c>
      <c r="E68" s="11">
        <f>F68+G68+H68+I68+J68+M68</f>
        <v>0</v>
      </c>
      <c r="F68" s="11">
        <f>G68+H68+I68+J68+M68+N68</f>
        <v>0</v>
      </c>
      <c r="G68" s="11">
        <f>H68+I68+J68+M68+N68+O68</f>
        <v>0</v>
      </c>
      <c r="H68" s="11">
        <f>I68+J68+M68+N68+O68+P68</f>
        <v>0</v>
      </c>
      <c r="I68" s="14">
        <f>J68+M68+N68+O68+P68+Q68</f>
        <v>0</v>
      </c>
      <c r="J68" s="11">
        <f t="shared" si="10"/>
        <v>0</v>
      </c>
      <c r="K68" s="11">
        <f t="shared" si="10"/>
        <v>0</v>
      </c>
      <c r="L68" s="11">
        <f t="shared" si="10"/>
        <v>0</v>
      </c>
      <c r="M68" s="15"/>
    </row>
    <row r="69" spans="1:13" ht="15" customHeight="1">
      <c r="A69" s="15"/>
      <c r="B69" s="15"/>
      <c r="C69" s="11" t="s">
        <v>25</v>
      </c>
      <c r="D69" s="11">
        <f>E69+F69+G69+H69+I69+J69+K69+L69</f>
        <v>160</v>
      </c>
      <c r="E69" s="11">
        <v>20</v>
      </c>
      <c r="F69" s="11">
        <v>20</v>
      </c>
      <c r="G69" s="11">
        <v>20</v>
      </c>
      <c r="H69" s="11">
        <v>20</v>
      </c>
      <c r="I69" s="14">
        <v>20</v>
      </c>
      <c r="J69" s="11">
        <v>20</v>
      </c>
      <c r="K69" s="11">
        <v>20</v>
      </c>
      <c r="L69" s="11">
        <v>20</v>
      </c>
      <c r="M69" s="15"/>
    </row>
    <row r="70" spans="1:13" ht="15" customHeight="1">
      <c r="A70" s="15"/>
      <c r="B70" s="15"/>
      <c r="C70" s="11" t="s">
        <v>34</v>
      </c>
      <c r="D70" s="11">
        <f>E70+F70+G70+H70+I70+J70+K70+L70</f>
        <v>0</v>
      </c>
      <c r="E70" s="11">
        <v>0</v>
      </c>
      <c r="F70" s="11">
        <v>0</v>
      </c>
      <c r="G70" s="11">
        <v>0</v>
      </c>
      <c r="H70" s="11">
        <v>0</v>
      </c>
      <c r="I70" s="14">
        <v>0</v>
      </c>
      <c r="J70" s="11">
        <v>0</v>
      </c>
      <c r="K70" s="11">
        <v>0</v>
      </c>
      <c r="L70" s="11">
        <v>0</v>
      </c>
      <c r="M70" s="15"/>
    </row>
    <row r="71" spans="1:13" ht="15" customHeight="1">
      <c r="A71" s="15" t="s">
        <v>89</v>
      </c>
      <c r="B71" s="15" t="s">
        <v>16</v>
      </c>
      <c r="C71" s="11" t="s">
        <v>11</v>
      </c>
      <c r="D71" s="11">
        <f>D73+D74+D75+D76</f>
        <v>133202.80000000002</v>
      </c>
      <c r="E71" s="11">
        <f aca="true" t="shared" si="11" ref="E71:L71">E73+E74+E75+E76</f>
        <v>0</v>
      </c>
      <c r="F71" s="11">
        <f t="shared" si="11"/>
        <v>0</v>
      </c>
      <c r="G71" s="11">
        <f t="shared" si="11"/>
        <v>0</v>
      </c>
      <c r="H71" s="11">
        <f t="shared" si="11"/>
        <v>10492.4</v>
      </c>
      <c r="I71" s="14">
        <f t="shared" si="11"/>
        <v>31441.9</v>
      </c>
      <c r="J71" s="11">
        <f t="shared" si="11"/>
        <v>30041.9</v>
      </c>
      <c r="K71" s="11">
        <f t="shared" si="11"/>
        <v>30041.9</v>
      </c>
      <c r="L71" s="11">
        <f t="shared" si="11"/>
        <v>31184.7</v>
      </c>
      <c r="M71" s="16" t="s">
        <v>90</v>
      </c>
    </row>
    <row r="72" spans="1:13" ht="15" customHeight="1">
      <c r="A72" s="15"/>
      <c r="B72" s="15"/>
      <c r="C72" s="11" t="s">
        <v>12</v>
      </c>
      <c r="D72" s="11"/>
      <c r="E72" s="11"/>
      <c r="F72" s="11"/>
      <c r="G72" s="11"/>
      <c r="H72" s="11"/>
      <c r="I72" s="14"/>
      <c r="J72" s="11"/>
      <c r="K72" s="11"/>
      <c r="L72" s="11"/>
      <c r="M72" s="19"/>
    </row>
    <row r="73" spans="1:13" ht="15" customHeight="1">
      <c r="A73" s="15"/>
      <c r="B73" s="15"/>
      <c r="C73" s="11" t="s">
        <v>24</v>
      </c>
      <c r="D73" s="11">
        <f>E73+F73+G73+H73+I73+J73+K73+L73</f>
        <v>133202.80000000002</v>
      </c>
      <c r="E73" s="11">
        <v>0</v>
      </c>
      <c r="F73" s="11">
        <v>0</v>
      </c>
      <c r="G73" s="11">
        <v>0</v>
      </c>
      <c r="H73" s="11">
        <f>10140+352.4</f>
        <v>10492.4</v>
      </c>
      <c r="I73" s="14">
        <f>30041.9+1400</f>
        <v>31441.9</v>
      </c>
      <c r="J73" s="11">
        <v>30041.9</v>
      </c>
      <c r="K73" s="11">
        <v>30041.9</v>
      </c>
      <c r="L73" s="11">
        <v>31184.7</v>
      </c>
      <c r="M73" s="19"/>
    </row>
    <row r="74" spans="1:13" ht="15" customHeight="1">
      <c r="A74" s="15"/>
      <c r="B74" s="15"/>
      <c r="C74" s="11" t="s">
        <v>26</v>
      </c>
      <c r="D74" s="11">
        <f>E74+F74+G74+H74+I74+J74+K74+L74</f>
        <v>0</v>
      </c>
      <c r="E74" s="11">
        <f>F74+G74+H74+I74+J74+M74</f>
        <v>0</v>
      </c>
      <c r="F74" s="11">
        <f>G74+H74+I74+J74+M74+N74</f>
        <v>0</v>
      </c>
      <c r="G74" s="11">
        <f>H74+I74+J74+M74+N74+O74</f>
        <v>0</v>
      </c>
      <c r="H74" s="11">
        <f>I74+J74+M74+N74+O74+P74</f>
        <v>0</v>
      </c>
      <c r="I74" s="14">
        <f>J74+M74+N74+O74+P74+Q74</f>
        <v>0</v>
      </c>
      <c r="J74" s="11">
        <f>M74+N74+O74+P74+Q74+R74</f>
        <v>0</v>
      </c>
      <c r="K74" s="11">
        <f>N74+O74+P74+Q74+R74+S74</f>
        <v>0</v>
      </c>
      <c r="L74" s="11">
        <f>O74+P74+Q74+R74+S74+T74</f>
        <v>0</v>
      </c>
      <c r="M74" s="19"/>
    </row>
    <row r="75" spans="1:13" ht="15" customHeight="1">
      <c r="A75" s="15"/>
      <c r="B75" s="15"/>
      <c r="C75" s="11" t="s">
        <v>25</v>
      </c>
      <c r="D75" s="11">
        <f>E75+F75+G75+H75+I75+J75+K75+L75</f>
        <v>0</v>
      </c>
      <c r="E75" s="11">
        <v>0</v>
      </c>
      <c r="F75" s="11">
        <v>0</v>
      </c>
      <c r="G75" s="11">
        <v>0</v>
      </c>
      <c r="H75" s="11">
        <v>0</v>
      </c>
      <c r="I75" s="14">
        <v>0</v>
      </c>
      <c r="J75" s="11">
        <v>0</v>
      </c>
      <c r="K75" s="11">
        <v>0</v>
      </c>
      <c r="L75" s="11">
        <v>0</v>
      </c>
      <c r="M75" s="19"/>
    </row>
    <row r="76" spans="1:13" ht="45" customHeight="1">
      <c r="A76" s="15"/>
      <c r="B76" s="15"/>
      <c r="C76" s="11" t="s">
        <v>34</v>
      </c>
      <c r="D76" s="11">
        <f>E76+F76+G76+H76+I76+J76+K76+L76</f>
        <v>0</v>
      </c>
      <c r="E76" s="11">
        <v>0</v>
      </c>
      <c r="F76" s="11">
        <v>0</v>
      </c>
      <c r="G76" s="11">
        <v>0</v>
      </c>
      <c r="H76" s="11">
        <v>0</v>
      </c>
      <c r="I76" s="14">
        <v>0</v>
      </c>
      <c r="J76" s="11">
        <v>0</v>
      </c>
      <c r="K76" s="11">
        <v>0</v>
      </c>
      <c r="L76" s="11">
        <v>0</v>
      </c>
      <c r="M76" s="17"/>
    </row>
    <row r="77" spans="1:13" ht="20.25" customHeight="1">
      <c r="A77" s="16" t="s">
        <v>118</v>
      </c>
      <c r="B77" s="15" t="s">
        <v>16</v>
      </c>
      <c r="C77" s="11" t="s">
        <v>11</v>
      </c>
      <c r="D77" s="11">
        <f>D79+D80+D81+D82</f>
        <v>333.4</v>
      </c>
      <c r="E77" s="11">
        <f aca="true" t="shared" si="12" ref="E77:L77">E79+E80+E81+E82</f>
        <v>0</v>
      </c>
      <c r="F77" s="11">
        <f t="shared" si="12"/>
        <v>0</v>
      </c>
      <c r="G77" s="11">
        <f t="shared" si="12"/>
        <v>0</v>
      </c>
      <c r="H77" s="11">
        <f t="shared" si="12"/>
        <v>0</v>
      </c>
      <c r="I77" s="14">
        <f t="shared" si="12"/>
        <v>4.8</v>
      </c>
      <c r="J77" s="11">
        <f t="shared" si="12"/>
        <v>176</v>
      </c>
      <c r="K77" s="11">
        <f t="shared" si="12"/>
        <v>76.3</v>
      </c>
      <c r="L77" s="11">
        <f t="shared" si="12"/>
        <v>76.3</v>
      </c>
      <c r="M77" s="16" t="s">
        <v>120</v>
      </c>
    </row>
    <row r="78" spans="1:13" ht="12" customHeight="1">
      <c r="A78" s="19"/>
      <c r="B78" s="15"/>
      <c r="C78" s="11" t="s">
        <v>12</v>
      </c>
      <c r="D78" s="11"/>
      <c r="E78" s="11"/>
      <c r="F78" s="11"/>
      <c r="G78" s="11"/>
      <c r="H78" s="11"/>
      <c r="I78" s="14"/>
      <c r="J78" s="11"/>
      <c r="K78" s="11"/>
      <c r="L78" s="11"/>
      <c r="M78" s="19"/>
    </row>
    <row r="79" spans="1:13" ht="20.25" customHeight="1">
      <c r="A79" s="19"/>
      <c r="B79" s="15"/>
      <c r="C79" s="11" t="s">
        <v>24</v>
      </c>
      <c r="D79" s="11">
        <f>E79+F79+G79+H79+I79+J79+K79+L79</f>
        <v>0</v>
      </c>
      <c r="E79" s="11">
        <v>0</v>
      </c>
      <c r="F79" s="11">
        <v>0</v>
      </c>
      <c r="G79" s="11">
        <v>0</v>
      </c>
      <c r="H79" s="11">
        <v>0</v>
      </c>
      <c r="I79" s="14">
        <v>0</v>
      </c>
      <c r="J79" s="11">
        <v>0</v>
      </c>
      <c r="K79" s="11">
        <v>0</v>
      </c>
      <c r="L79" s="11">
        <v>0</v>
      </c>
      <c r="M79" s="19"/>
    </row>
    <row r="80" spans="1:13" ht="20.25" customHeight="1">
      <c r="A80" s="19"/>
      <c r="B80" s="15"/>
      <c r="C80" s="11" t="s">
        <v>26</v>
      </c>
      <c r="D80" s="11">
        <f>E80+F80+G80+H80+I80+J80+K80+L80</f>
        <v>230</v>
      </c>
      <c r="E80" s="11">
        <v>0</v>
      </c>
      <c r="F80" s="11">
        <v>0</v>
      </c>
      <c r="G80" s="11">
        <v>0</v>
      </c>
      <c r="H80" s="11">
        <v>0</v>
      </c>
      <c r="I80" s="14">
        <v>0</v>
      </c>
      <c r="J80" s="11">
        <v>123.2</v>
      </c>
      <c r="K80" s="11">
        <v>53.4</v>
      </c>
      <c r="L80" s="11">
        <v>53.4</v>
      </c>
      <c r="M80" s="19"/>
    </row>
    <row r="81" spans="1:13" ht="20.25" customHeight="1">
      <c r="A81" s="19"/>
      <c r="B81" s="15"/>
      <c r="C81" s="11" t="s">
        <v>25</v>
      </c>
      <c r="D81" s="11">
        <f>E81+F81+G81+H81+I81+J81+K81+L81</f>
        <v>103.4</v>
      </c>
      <c r="E81" s="11">
        <v>0</v>
      </c>
      <c r="F81" s="11">
        <v>0</v>
      </c>
      <c r="G81" s="11">
        <v>0</v>
      </c>
      <c r="H81" s="11">
        <v>0</v>
      </c>
      <c r="I81" s="14">
        <v>4.8</v>
      </c>
      <c r="J81" s="11">
        <v>52.8</v>
      </c>
      <c r="K81" s="11">
        <v>22.9</v>
      </c>
      <c r="L81" s="11">
        <v>22.9</v>
      </c>
      <c r="M81" s="19"/>
    </row>
    <row r="82" spans="1:13" ht="20.25" customHeight="1">
      <c r="A82" s="17"/>
      <c r="B82" s="15"/>
      <c r="C82" s="11" t="s">
        <v>34</v>
      </c>
      <c r="D82" s="11">
        <f>E82+F82+G82+H82+I82+J82+K82+L82</f>
        <v>0</v>
      </c>
      <c r="E82" s="11">
        <v>0</v>
      </c>
      <c r="F82" s="11">
        <v>0</v>
      </c>
      <c r="G82" s="11">
        <v>0</v>
      </c>
      <c r="H82" s="11">
        <v>0</v>
      </c>
      <c r="I82" s="14">
        <v>0</v>
      </c>
      <c r="J82" s="11">
        <v>0</v>
      </c>
      <c r="K82" s="11">
        <v>0</v>
      </c>
      <c r="L82" s="11">
        <v>0</v>
      </c>
      <c r="M82" s="17"/>
    </row>
    <row r="83" spans="1:13" ht="15" customHeight="1">
      <c r="A83" s="15" t="s">
        <v>88</v>
      </c>
      <c r="B83" s="15" t="s">
        <v>10</v>
      </c>
      <c r="C83" s="11" t="s">
        <v>11</v>
      </c>
      <c r="D83" s="11">
        <f aca="true" t="shared" si="13" ref="D83:L83">D85+D86+D87+D88</f>
        <v>7.300000000000001</v>
      </c>
      <c r="E83" s="11">
        <f t="shared" si="13"/>
        <v>7.300000000000001</v>
      </c>
      <c r="F83" s="11">
        <f t="shared" si="13"/>
        <v>0</v>
      </c>
      <c r="G83" s="11">
        <f t="shared" si="13"/>
        <v>0</v>
      </c>
      <c r="H83" s="11">
        <f t="shared" si="13"/>
        <v>0</v>
      </c>
      <c r="I83" s="14">
        <f t="shared" si="13"/>
        <v>0</v>
      </c>
      <c r="J83" s="11">
        <f t="shared" si="13"/>
        <v>0</v>
      </c>
      <c r="K83" s="11">
        <f t="shared" si="13"/>
        <v>0</v>
      </c>
      <c r="L83" s="11">
        <f t="shared" si="13"/>
        <v>0</v>
      </c>
      <c r="M83" s="15" t="s">
        <v>52</v>
      </c>
    </row>
    <row r="84" spans="1:13" ht="15" customHeight="1">
      <c r="A84" s="15"/>
      <c r="B84" s="15"/>
      <c r="C84" s="11" t="s">
        <v>12</v>
      </c>
      <c r="D84" s="11"/>
      <c r="E84" s="11"/>
      <c r="F84" s="11"/>
      <c r="G84" s="11"/>
      <c r="H84" s="11"/>
      <c r="I84" s="14"/>
      <c r="J84" s="11"/>
      <c r="K84" s="11"/>
      <c r="L84" s="11"/>
      <c r="M84" s="15"/>
    </row>
    <row r="85" spans="1:13" ht="15" customHeight="1">
      <c r="A85" s="15"/>
      <c r="B85" s="15"/>
      <c r="C85" s="11" t="s">
        <v>24</v>
      </c>
      <c r="D85" s="11">
        <f>E85+F85+G85+H85+I85+J85+K85+L85</f>
        <v>0</v>
      </c>
      <c r="E85" s="11">
        <f>F85+G85+H85+I85+J85+M85</f>
        <v>0</v>
      </c>
      <c r="F85" s="11">
        <f>G85+H85+I85+J85+M85+N85</f>
        <v>0</v>
      </c>
      <c r="G85" s="11">
        <f>H85+I85+J85+M85+N85+O85</f>
        <v>0</v>
      </c>
      <c r="H85" s="11">
        <f>I85+J85+M85+N85+O85+P85</f>
        <v>0</v>
      </c>
      <c r="I85" s="14">
        <f>J85+M85+N85+O85+P85+Q85</f>
        <v>0</v>
      </c>
      <c r="J85" s="11">
        <f aca="true" t="shared" si="14" ref="J85:L86">M85+N85+O85+P85+Q85+R85</f>
        <v>0</v>
      </c>
      <c r="K85" s="11">
        <f t="shared" si="14"/>
        <v>0</v>
      </c>
      <c r="L85" s="11">
        <f t="shared" si="14"/>
        <v>0</v>
      </c>
      <c r="M85" s="15"/>
    </row>
    <row r="86" spans="1:13" ht="15" customHeight="1">
      <c r="A86" s="15"/>
      <c r="B86" s="15"/>
      <c r="C86" s="11" t="s">
        <v>26</v>
      </c>
      <c r="D86" s="11">
        <f>E86+F86+G86+H86+I86+J86+K86+L86</f>
        <v>0</v>
      </c>
      <c r="E86" s="11">
        <f>F86+G86+H86+I86+J86+M86</f>
        <v>0</v>
      </c>
      <c r="F86" s="11">
        <f>G86+H86+I86+J86+M86+N86</f>
        <v>0</v>
      </c>
      <c r="G86" s="11">
        <f>H86+I86+J86+M86+N86+O86</f>
        <v>0</v>
      </c>
      <c r="H86" s="11">
        <f>I86+J86+M86+N86+O86+P86</f>
        <v>0</v>
      </c>
      <c r="I86" s="14">
        <f>J86+M86+N86+O86+P86+Q86</f>
        <v>0</v>
      </c>
      <c r="J86" s="11">
        <f t="shared" si="14"/>
        <v>0</v>
      </c>
      <c r="K86" s="11">
        <f t="shared" si="14"/>
        <v>0</v>
      </c>
      <c r="L86" s="11">
        <f t="shared" si="14"/>
        <v>0</v>
      </c>
      <c r="M86" s="15"/>
    </row>
    <row r="87" spans="1:13" ht="15" customHeight="1">
      <c r="A87" s="15"/>
      <c r="B87" s="15"/>
      <c r="C87" s="11" t="s">
        <v>25</v>
      </c>
      <c r="D87" s="11">
        <f>E87+F87+G87+H87+I87+J87+K87+L87</f>
        <v>7.300000000000001</v>
      </c>
      <c r="E87" s="11">
        <f>30-22.7</f>
        <v>7.300000000000001</v>
      </c>
      <c r="F87" s="11">
        <v>0</v>
      </c>
      <c r="G87" s="11">
        <v>0</v>
      </c>
      <c r="H87" s="11">
        <v>0</v>
      </c>
      <c r="I87" s="14">
        <v>0</v>
      </c>
      <c r="J87" s="11">
        <v>0</v>
      </c>
      <c r="K87" s="11">
        <v>0</v>
      </c>
      <c r="L87" s="11">
        <v>0</v>
      </c>
      <c r="M87" s="15"/>
    </row>
    <row r="88" spans="1:13" ht="15" customHeight="1">
      <c r="A88" s="15"/>
      <c r="B88" s="15"/>
      <c r="C88" s="11" t="s">
        <v>34</v>
      </c>
      <c r="D88" s="11">
        <f>E88+F88+G88+H88+I88+J88+K88+L88</f>
        <v>0</v>
      </c>
      <c r="E88" s="11">
        <v>0</v>
      </c>
      <c r="F88" s="11">
        <v>0</v>
      </c>
      <c r="G88" s="11">
        <v>0</v>
      </c>
      <c r="H88" s="11">
        <v>0</v>
      </c>
      <c r="I88" s="14">
        <v>0</v>
      </c>
      <c r="J88" s="11">
        <v>0</v>
      </c>
      <c r="K88" s="11">
        <v>0</v>
      </c>
      <c r="L88" s="11">
        <v>0</v>
      </c>
      <c r="M88" s="15"/>
    </row>
    <row r="89" spans="1:13" ht="33" customHeight="1">
      <c r="A89" s="15" t="s">
        <v>21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2.75" customHeight="1">
      <c r="A90" s="15" t="s">
        <v>40</v>
      </c>
      <c r="B90" s="15" t="s">
        <v>27</v>
      </c>
      <c r="C90" s="11" t="s">
        <v>11</v>
      </c>
      <c r="D90" s="11">
        <f aca="true" t="shared" si="15" ref="D90:L90">D92+D93+D94+D95</f>
        <v>462273.30000000005</v>
      </c>
      <c r="E90" s="11">
        <f t="shared" si="15"/>
        <v>0</v>
      </c>
      <c r="F90" s="11">
        <f t="shared" si="15"/>
        <v>67206.7</v>
      </c>
      <c r="G90" s="11">
        <f t="shared" si="15"/>
        <v>209472.5</v>
      </c>
      <c r="H90" s="11">
        <f t="shared" si="15"/>
        <v>185594.1</v>
      </c>
      <c r="I90" s="14">
        <f t="shared" si="15"/>
        <v>0</v>
      </c>
      <c r="J90" s="11">
        <f t="shared" si="15"/>
        <v>0</v>
      </c>
      <c r="K90" s="11">
        <f t="shared" si="15"/>
        <v>0</v>
      </c>
      <c r="L90" s="11">
        <f t="shared" si="15"/>
        <v>0</v>
      </c>
      <c r="M90" s="15" t="s">
        <v>71</v>
      </c>
    </row>
    <row r="91" spans="1:13" ht="9.75">
      <c r="A91" s="15"/>
      <c r="B91" s="15"/>
      <c r="C91" s="11" t="s">
        <v>12</v>
      </c>
      <c r="D91" s="11"/>
      <c r="E91" s="11"/>
      <c r="F91" s="11"/>
      <c r="G91" s="11"/>
      <c r="H91" s="11"/>
      <c r="I91" s="14"/>
      <c r="J91" s="11"/>
      <c r="K91" s="11"/>
      <c r="L91" s="11"/>
      <c r="M91" s="15"/>
    </row>
    <row r="92" spans="1:13" ht="9.75">
      <c r="A92" s="15"/>
      <c r="B92" s="15"/>
      <c r="C92" s="11" t="s">
        <v>24</v>
      </c>
      <c r="D92" s="11">
        <f>E92+F92+G92+H92+I92+J92+K92+L92</f>
        <v>380541.80000000005</v>
      </c>
      <c r="E92" s="11">
        <v>0</v>
      </c>
      <c r="F92" s="11">
        <v>59960.2</v>
      </c>
      <c r="G92" s="11">
        <v>178766.7</v>
      </c>
      <c r="H92" s="11">
        <f>0+32968.1+108846.8</f>
        <v>141814.9</v>
      </c>
      <c r="I92" s="14">
        <v>0</v>
      </c>
      <c r="J92" s="11">
        <v>0</v>
      </c>
      <c r="K92" s="11">
        <v>0</v>
      </c>
      <c r="L92" s="11">
        <v>0</v>
      </c>
      <c r="M92" s="15"/>
    </row>
    <row r="93" spans="1:13" ht="9.75">
      <c r="A93" s="15"/>
      <c r="B93" s="15"/>
      <c r="C93" s="11" t="s">
        <v>26</v>
      </c>
      <c r="D93" s="11">
        <f>E93+F93+G93+H93+I93+J93+K93+L93</f>
        <v>63774.5</v>
      </c>
      <c r="E93" s="11">
        <v>0</v>
      </c>
      <c r="F93" s="11">
        <v>6706.5</v>
      </c>
      <c r="G93" s="11">
        <v>19997.9</v>
      </c>
      <c r="H93" s="11">
        <v>37070.1</v>
      </c>
      <c r="I93" s="14">
        <v>0</v>
      </c>
      <c r="J93" s="11">
        <v>0</v>
      </c>
      <c r="K93" s="11">
        <v>0</v>
      </c>
      <c r="L93" s="11">
        <v>0</v>
      </c>
      <c r="M93" s="15"/>
    </row>
    <row r="94" spans="1:13" ht="9.75">
      <c r="A94" s="15"/>
      <c r="B94" s="15"/>
      <c r="C94" s="11" t="s">
        <v>25</v>
      </c>
      <c r="D94" s="11">
        <f>E94+F94+G94+H94+I94+J94+K94+L94</f>
        <v>17957</v>
      </c>
      <c r="E94" s="11">
        <v>0</v>
      </c>
      <c r="F94" s="11">
        <f>200+340</f>
        <v>540</v>
      </c>
      <c r="G94" s="11">
        <f>5038.3+5669.6</f>
        <v>10707.900000000001</v>
      </c>
      <c r="H94" s="11">
        <f>9505.6-2796.5</f>
        <v>6709.1</v>
      </c>
      <c r="I94" s="14">
        <v>0</v>
      </c>
      <c r="J94" s="11">
        <v>0</v>
      </c>
      <c r="K94" s="11">
        <v>0</v>
      </c>
      <c r="L94" s="11">
        <v>0</v>
      </c>
      <c r="M94" s="15"/>
    </row>
    <row r="95" spans="1:13" ht="68.25" customHeight="1">
      <c r="A95" s="15"/>
      <c r="B95" s="15"/>
      <c r="C95" s="11" t="s">
        <v>34</v>
      </c>
      <c r="D95" s="11">
        <f>E95+F95+G95+H95+I95+J95+K95+L95</f>
        <v>0</v>
      </c>
      <c r="E95" s="11">
        <v>0</v>
      </c>
      <c r="F95" s="11">
        <v>0</v>
      </c>
      <c r="G95" s="11">
        <v>0</v>
      </c>
      <c r="H95" s="11">
        <v>0</v>
      </c>
      <c r="I95" s="14">
        <v>0</v>
      </c>
      <c r="J95" s="11">
        <v>0</v>
      </c>
      <c r="K95" s="11">
        <v>0</v>
      </c>
      <c r="L95" s="11">
        <v>0</v>
      </c>
      <c r="M95" s="15"/>
    </row>
    <row r="96" spans="1:13" ht="12" customHeight="1">
      <c r="A96" s="15" t="s">
        <v>91</v>
      </c>
      <c r="B96" s="15" t="s">
        <v>27</v>
      </c>
      <c r="C96" s="11" t="s">
        <v>11</v>
      </c>
      <c r="D96" s="11">
        <f aca="true" t="shared" si="16" ref="D96:L96">D98+D99+D100+D101</f>
        <v>514.6</v>
      </c>
      <c r="E96" s="11">
        <f t="shared" si="16"/>
        <v>0</v>
      </c>
      <c r="F96" s="11">
        <f t="shared" si="16"/>
        <v>0</v>
      </c>
      <c r="G96" s="11">
        <f t="shared" si="16"/>
        <v>257.3</v>
      </c>
      <c r="H96" s="11">
        <f t="shared" si="16"/>
        <v>257.3</v>
      </c>
      <c r="I96" s="14">
        <f t="shared" si="16"/>
        <v>0</v>
      </c>
      <c r="J96" s="11">
        <f t="shared" si="16"/>
        <v>0</v>
      </c>
      <c r="K96" s="11">
        <f t="shared" si="16"/>
        <v>0</v>
      </c>
      <c r="L96" s="11">
        <f t="shared" si="16"/>
        <v>0</v>
      </c>
      <c r="M96" s="15" t="s">
        <v>53</v>
      </c>
    </row>
    <row r="97" spans="1:13" ht="12" customHeight="1">
      <c r="A97" s="15"/>
      <c r="B97" s="15"/>
      <c r="C97" s="11" t="s">
        <v>12</v>
      </c>
      <c r="D97" s="11"/>
      <c r="E97" s="11"/>
      <c r="F97" s="11"/>
      <c r="G97" s="11"/>
      <c r="H97" s="11"/>
      <c r="I97" s="14"/>
      <c r="J97" s="11"/>
      <c r="K97" s="11"/>
      <c r="L97" s="11"/>
      <c r="M97" s="15"/>
    </row>
    <row r="98" spans="1:13" ht="12" customHeight="1">
      <c r="A98" s="15"/>
      <c r="B98" s="15"/>
      <c r="C98" s="11" t="s">
        <v>24</v>
      </c>
      <c r="D98" s="11">
        <f>E98+F98+G98+H98+I98+J98+K98+L98</f>
        <v>0</v>
      </c>
      <c r="E98" s="11">
        <f>F98+G98+H98+I98+J98+M98</f>
        <v>0</v>
      </c>
      <c r="F98" s="11">
        <f>G98+H98+I98+J98+M98+N98</f>
        <v>0</v>
      </c>
      <c r="G98" s="11">
        <f>H98+I98+J98+M98+N98+O98</f>
        <v>0</v>
      </c>
      <c r="H98" s="11">
        <f>I98+J98+M98+N98+O98+P98</f>
        <v>0</v>
      </c>
      <c r="I98" s="14">
        <f>J98+M98+N98+O98+P98+Q98</f>
        <v>0</v>
      </c>
      <c r="J98" s="11">
        <f aca="true" t="shared" si="17" ref="J98:L99">M98+N98+O98+P98+Q98+R98</f>
        <v>0</v>
      </c>
      <c r="K98" s="11">
        <f t="shared" si="17"/>
        <v>0</v>
      </c>
      <c r="L98" s="11">
        <f t="shared" si="17"/>
        <v>0</v>
      </c>
      <c r="M98" s="15"/>
    </row>
    <row r="99" spans="1:13" ht="12" customHeight="1">
      <c r="A99" s="15"/>
      <c r="B99" s="15"/>
      <c r="C99" s="11" t="s">
        <v>26</v>
      </c>
      <c r="D99" s="11">
        <f>E99+F99+G99+H99+I99+J99+K99+L99</f>
        <v>0</v>
      </c>
      <c r="E99" s="11">
        <f>F99+G99+H99+I99+J99+M99</f>
        <v>0</v>
      </c>
      <c r="F99" s="11">
        <f>G99+H99+I99+J99+M99+N99</f>
        <v>0</v>
      </c>
      <c r="G99" s="11">
        <f>H99+I99+J99+M99+N99+O99</f>
        <v>0</v>
      </c>
      <c r="H99" s="11">
        <f>I99+J99+M99+N99+O99+P99</f>
        <v>0</v>
      </c>
      <c r="I99" s="14">
        <f>J99+M99+N99+O99+P99+Q99</f>
        <v>0</v>
      </c>
      <c r="J99" s="11">
        <f t="shared" si="17"/>
        <v>0</v>
      </c>
      <c r="K99" s="11">
        <f t="shared" si="17"/>
        <v>0</v>
      </c>
      <c r="L99" s="11">
        <f t="shared" si="17"/>
        <v>0</v>
      </c>
      <c r="M99" s="15"/>
    </row>
    <row r="100" spans="1:13" ht="12" customHeight="1">
      <c r="A100" s="15"/>
      <c r="B100" s="15"/>
      <c r="C100" s="11" t="s">
        <v>25</v>
      </c>
      <c r="D100" s="11">
        <f>E100+F100+G100+H100+I100+J100+K100+L100</f>
        <v>514.6</v>
      </c>
      <c r="E100" s="11"/>
      <c r="F100" s="11"/>
      <c r="G100" s="11">
        <v>257.3</v>
      </c>
      <c r="H100" s="11">
        <v>257.3</v>
      </c>
      <c r="I100" s="14">
        <v>0</v>
      </c>
      <c r="J100" s="11">
        <v>0</v>
      </c>
      <c r="K100" s="11">
        <v>0</v>
      </c>
      <c r="L100" s="11">
        <v>0</v>
      </c>
      <c r="M100" s="15"/>
    </row>
    <row r="101" spans="1:13" ht="102" customHeight="1">
      <c r="A101" s="15"/>
      <c r="B101" s="15"/>
      <c r="C101" s="11" t="s">
        <v>34</v>
      </c>
      <c r="D101" s="11">
        <f>E101+F101+G101+H101+I101+J101+K101+L101</f>
        <v>0</v>
      </c>
      <c r="E101" s="11">
        <v>0</v>
      </c>
      <c r="F101" s="11">
        <v>0</v>
      </c>
      <c r="G101" s="11">
        <v>0</v>
      </c>
      <c r="H101" s="11">
        <v>0</v>
      </c>
      <c r="I101" s="14">
        <v>0</v>
      </c>
      <c r="J101" s="11">
        <v>0</v>
      </c>
      <c r="K101" s="11">
        <v>0</v>
      </c>
      <c r="L101" s="11">
        <v>0</v>
      </c>
      <c r="M101" s="15"/>
    </row>
    <row r="102" spans="1:13" ht="19.5" customHeight="1">
      <c r="A102" s="15" t="s">
        <v>54</v>
      </c>
      <c r="B102" s="15" t="s">
        <v>16</v>
      </c>
      <c r="C102" s="11" t="s">
        <v>11</v>
      </c>
      <c r="D102" s="11">
        <f aca="true" t="shared" si="18" ref="D102:L102">D104+D105+D106+D107</f>
        <v>1948.3</v>
      </c>
      <c r="E102" s="11">
        <f t="shared" si="18"/>
        <v>0</v>
      </c>
      <c r="F102" s="11">
        <f t="shared" si="18"/>
        <v>760</v>
      </c>
      <c r="G102" s="11">
        <f t="shared" si="18"/>
        <v>1188.3</v>
      </c>
      <c r="H102" s="11">
        <f t="shared" si="18"/>
        <v>0</v>
      </c>
      <c r="I102" s="14">
        <f t="shared" si="18"/>
        <v>0</v>
      </c>
      <c r="J102" s="11">
        <f t="shared" si="18"/>
        <v>0</v>
      </c>
      <c r="K102" s="11">
        <f t="shared" si="18"/>
        <v>0</v>
      </c>
      <c r="L102" s="11">
        <f t="shared" si="18"/>
        <v>0</v>
      </c>
      <c r="M102" s="15" t="s">
        <v>74</v>
      </c>
    </row>
    <row r="103" spans="1:13" ht="15" customHeight="1">
      <c r="A103" s="15"/>
      <c r="B103" s="15"/>
      <c r="C103" s="11" t="s">
        <v>12</v>
      </c>
      <c r="D103" s="11"/>
      <c r="E103" s="11"/>
      <c r="F103" s="11"/>
      <c r="G103" s="11"/>
      <c r="H103" s="11"/>
      <c r="I103" s="14"/>
      <c r="J103" s="11"/>
      <c r="K103" s="11"/>
      <c r="L103" s="11"/>
      <c r="M103" s="15"/>
    </row>
    <row r="104" spans="1:13" ht="15" customHeight="1">
      <c r="A104" s="15"/>
      <c r="B104" s="15"/>
      <c r="C104" s="11" t="s">
        <v>24</v>
      </c>
      <c r="D104" s="11">
        <f>E104+F104+G104+H104+I104+J104+K104+L104</f>
        <v>0</v>
      </c>
      <c r="E104" s="11">
        <v>0</v>
      </c>
      <c r="F104" s="11">
        <v>0</v>
      </c>
      <c r="G104" s="11">
        <v>0</v>
      </c>
      <c r="H104" s="11">
        <v>0</v>
      </c>
      <c r="I104" s="14">
        <v>0</v>
      </c>
      <c r="J104" s="11">
        <v>0</v>
      </c>
      <c r="K104" s="11">
        <v>0</v>
      </c>
      <c r="L104" s="11">
        <v>0</v>
      </c>
      <c r="M104" s="15"/>
    </row>
    <row r="105" spans="1:13" ht="14.25" customHeight="1">
      <c r="A105" s="15"/>
      <c r="B105" s="15"/>
      <c r="C105" s="11" t="s">
        <v>26</v>
      </c>
      <c r="D105" s="11">
        <f>E105+F105+G105+H105+I105+J105+K105+L105</f>
        <v>1948.3</v>
      </c>
      <c r="E105" s="11">
        <v>0</v>
      </c>
      <c r="F105" s="11">
        <v>760</v>
      </c>
      <c r="G105" s="11">
        <f>1000+188.3</f>
        <v>1188.3</v>
      </c>
      <c r="H105" s="11">
        <v>0</v>
      </c>
      <c r="I105" s="14">
        <v>0</v>
      </c>
      <c r="J105" s="11">
        <v>0</v>
      </c>
      <c r="K105" s="11">
        <v>0</v>
      </c>
      <c r="L105" s="11">
        <v>0</v>
      </c>
      <c r="M105" s="15"/>
    </row>
    <row r="106" spans="1:13" ht="17.25" customHeight="1">
      <c r="A106" s="15"/>
      <c r="B106" s="15"/>
      <c r="C106" s="11" t="s">
        <v>25</v>
      </c>
      <c r="D106" s="11">
        <f>E106+F106+G106+H106+I106+J106+K106+L106</f>
        <v>0</v>
      </c>
      <c r="E106" s="11">
        <v>0</v>
      </c>
      <c r="F106" s="11">
        <v>0</v>
      </c>
      <c r="G106" s="11">
        <v>0</v>
      </c>
      <c r="H106" s="11">
        <v>0</v>
      </c>
      <c r="I106" s="14">
        <v>0</v>
      </c>
      <c r="J106" s="11">
        <v>0</v>
      </c>
      <c r="K106" s="11">
        <v>0</v>
      </c>
      <c r="L106" s="11">
        <v>0</v>
      </c>
      <c r="M106" s="15"/>
    </row>
    <row r="107" spans="1:13" ht="34.5" customHeight="1">
      <c r="A107" s="16"/>
      <c r="B107" s="16"/>
      <c r="C107" s="11" t="s">
        <v>34</v>
      </c>
      <c r="D107" s="11">
        <f>E107+F107+G107+H107+I107+J107+K107+L107</f>
        <v>0</v>
      </c>
      <c r="E107" s="11">
        <v>0</v>
      </c>
      <c r="F107" s="11">
        <v>0</v>
      </c>
      <c r="G107" s="11">
        <v>0</v>
      </c>
      <c r="H107" s="11">
        <v>0</v>
      </c>
      <c r="I107" s="14">
        <v>0</v>
      </c>
      <c r="J107" s="11">
        <v>0</v>
      </c>
      <c r="K107" s="11">
        <v>0</v>
      </c>
      <c r="L107" s="11">
        <v>0</v>
      </c>
      <c r="M107" s="15"/>
    </row>
    <row r="108" spans="1:13" ht="13.5" customHeight="1">
      <c r="A108" s="25" t="s">
        <v>76</v>
      </c>
      <c r="B108" s="25" t="s">
        <v>16</v>
      </c>
      <c r="C108" s="13" t="s">
        <v>11</v>
      </c>
      <c r="D108" s="11">
        <f aca="true" t="shared" si="19" ref="D108:L108">D110+D111+D112+D113</f>
        <v>3471.3</v>
      </c>
      <c r="E108" s="11">
        <f t="shared" si="19"/>
        <v>0</v>
      </c>
      <c r="F108" s="11">
        <f t="shared" si="19"/>
        <v>0</v>
      </c>
      <c r="G108" s="11">
        <f t="shared" si="19"/>
        <v>0</v>
      </c>
      <c r="H108" s="11">
        <f t="shared" si="19"/>
        <v>1508.1</v>
      </c>
      <c r="I108" s="14">
        <f t="shared" si="19"/>
        <v>492.3</v>
      </c>
      <c r="J108" s="11">
        <f t="shared" si="19"/>
        <v>490.29999999999995</v>
      </c>
      <c r="K108" s="11">
        <f t="shared" si="19"/>
        <v>490.29999999999995</v>
      </c>
      <c r="L108" s="11">
        <f t="shared" si="19"/>
        <v>490.29999999999995</v>
      </c>
      <c r="M108" s="16" t="s">
        <v>122</v>
      </c>
    </row>
    <row r="109" spans="1:13" ht="9.75">
      <c r="A109" s="25"/>
      <c r="B109" s="25"/>
      <c r="C109" s="13" t="s">
        <v>12</v>
      </c>
      <c r="D109" s="11"/>
      <c r="E109" s="11"/>
      <c r="F109" s="11"/>
      <c r="G109" s="11"/>
      <c r="H109" s="11"/>
      <c r="I109" s="14"/>
      <c r="J109" s="11"/>
      <c r="K109" s="11"/>
      <c r="L109" s="11"/>
      <c r="M109" s="19"/>
    </row>
    <row r="110" spans="1:13" ht="9.75">
      <c r="A110" s="25"/>
      <c r="B110" s="25"/>
      <c r="C110" s="13" t="s">
        <v>24</v>
      </c>
      <c r="D110" s="11">
        <f>E110+F110+G110+H110+I110+J110+K110+L110</f>
        <v>0</v>
      </c>
      <c r="E110" s="11">
        <v>0</v>
      </c>
      <c r="F110" s="11">
        <v>0</v>
      </c>
      <c r="G110" s="11">
        <v>0</v>
      </c>
      <c r="H110" s="11">
        <v>0</v>
      </c>
      <c r="I110" s="14">
        <v>0</v>
      </c>
      <c r="J110" s="11">
        <v>0</v>
      </c>
      <c r="K110" s="11">
        <v>0</v>
      </c>
      <c r="L110" s="11">
        <v>0</v>
      </c>
      <c r="M110" s="19"/>
    </row>
    <row r="111" spans="1:13" ht="9.75">
      <c r="A111" s="25"/>
      <c r="B111" s="25"/>
      <c r="C111" s="13" t="s">
        <v>26</v>
      </c>
      <c r="D111" s="11">
        <f>E111+F111+G111+H111+I111+J111+K111+L111</f>
        <v>2318.3</v>
      </c>
      <c r="E111" s="11">
        <v>0</v>
      </c>
      <c r="F111" s="11">
        <v>0</v>
      </c>
      <c r="G111" s="11">
        <v>0</v>
      </c>
      <c r="H111" s="11">
        <v>944.1</v>
      </c>
      <c r="I111" s="14">
        <v>344.6</v>
      </c>
      <c r="J111" s="11">
        <v>343.2</v>
      </c>
      <c r="K111" s="11">
        <v>343.2</v>
      </c>
      <c r="L111" s="11">
        <v>343.2</v>
      </c>
      <c r="M111" s="19"/>
    </row>
    <row r="112" spans="1:13" ht="9.75">
      <c r="A112" s="25"/>
      <c r="B112" s="25"/>
      <c r="C112" s="13" t="s">
        <v>25</v>
      </c>
      <c r="D112" s="11">
        <f>E112+F112+G112+H112+I112+J112+K112+L112</f>
        <v>1153</v>
      </c>
      <c r="E112" s="11">
        <v>0</v>
      </c>
      <c r="F112" s="11">
        <v>0</v>
      </c>
      <c r="G112" s="11">
        <v>0</v>
      </c>
      <c r="H112" s="11">
        <v>564</v>
      </c>
      <c r="I112" s="14">
        <v>147.7</v>
      </c>
      <c r="J112" s="11">
        <v>147.1</v>
      </c>
      <c r="K112" s="11">
        <v>147.1</v>
      </c>
      <c r="L112" s="11">
        <v>147.1</v>
      </c>
      <c r="M112" s="19"/>
    </row>
    <row r="113" spans="1:13" ht="59.25" customHeight="1">
      <c r="A113" s="25"/>
      <c r="B113" s="25"/>
      <c r="C113" s="13" t="s">
        <v>34</v>
      </c>
      <c r="D113" s="11">
        <f>E113+F113+G113+H113+I113+J113+K113+L113</f>
        <v>0</v>
      </c>
      <c r="E113" s="11">
        <v>0</v>
      </c>
      <c r="F113" s="11">
        <v>0</v>
      </c>
      <c r="G113" s="11">
        <v>0</v>
      </c>
      <c r="H113" s="11">
        <v>0</v>
      </c>
      <c r="I113" s="14">
        <v>0</v>
      </c>
      <c r="J113" s="11">
        <v>0</v>
      </c>
      <c r="K113" s="11">
        <v>0</v>
      </c>
      <c r="L113" s="11">
        <v>0</v>
      </c>
      <c r="M113" s="17"/>
    </row>
    <row r="114" spans="1:13" ht="22.5" customHeight="1">
      <c r="A114" s="17" t="s">
        <v>22</v>
      </c>
      <c r="B114" s="17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20.25" customHeight="1">
      <c r="A115" s="15" t="s">
        <v>55</v>
      </c>
      <c r="B115" s="15" t="s">
        <v>27</v>
      </c>
      <c r="C115" s="11" t="s">
        <v>11</v>
      </c>
      <c r="D115" s="11">
        <f aca="true" t="shared" si="20" ref="D115:L115">D117+D118+D119+D120</f>
        <v>5376.6</v>
      </c>
      <c r="E115" s="11">
        <f t="shared" si="20"/>
        <v>5376.6</v>
      </c>
      <c r="F115" s="11">
        <f t="shared" si="20"/>
        <v>0</v>
      </c>
      <c r="G115" s="11">
        <f t="shared" si="20"/>
        <v>0</v>
      </c>
      <c r="H115" s="11">
        <f t="shared" si="20"/>
        <v>0</v>
      </c>
      <c r="I115" s="14">
        <f t="shared" si="20"/>
        <v>0</v>
      </c>
      <c r="J115" s="11">
        <f t="shared" si="20"/>
        <v>0</v>
      </c>
      <c r="K115" s="11">
        <f t="shared" si="20"/>
        <v>0</v>
      </c>
      <c r="L115" s="11">
        <f t="shared" si="20"/>
        <v>0</v>
      </c>
      <c r="M115" s="15" t="s">
        <v>56</v>
      </c>
    </row>
    <row r="116" spans="1:13" ht="16.5" customHeight="1">
      <c r="A116" s="15"/>
      <c r="B116" s="15"/>
      <c r="C116" s="11" t="s">
        <v>12</v>
      </c>
      <c r="D116" s="11"/>
      <c r="E116" s="11"/>
      <c r="F116" s="11"/>
      <c r="G116" s="11"/>
      <c r="H116" s="11"/>
      <c r="I116" s="14"/>
      <c r="J116" s="11"/>
      <c r="K116" s="11"/>
      <c r="L116" s="11"/>
      <c r="M116" s="15"/>
    </row>
    <row r="117" spans="1:13" ht="12" customHeight="1">
      <c r="A117" s="15"/>
      <c r="B117" s="15"/>
      <c r="C117" s="11" t="s">
        <v>24</v>
      </c>
      <c r="D117" s="11">
        <f>E117+F117+G117+H117+I117+J117+K117+L117</f>
        <v>0</v>
      </c>
      <c r="E117" s="11">
        <f>F117+G117+H117+I117+J117+M117</f>
        <v>0</v>
      </c>
      <c r="F117" s="11">
        <f>G117+H117+I117+J117+M117+N117</f>
        <v>0</v>
      </c>
      <c r="G117" s="11">
        <f>H117+I117+J117+M117+N117+O117</f>
        <v>0</v>
      </c>
      <c r="H117" s="11">
        <f>I117+J117+M117+N117+O117+P117</f>
        <v>0</v>
      </c>
      <c r="I117" s="14">
        <f>J117+M117+N117+O117+P117+Q117</f>
        <v>0</v>
      </c>
      <c r="J117" s="11">
        <f aca="true" t="shared" si="21" ref="J117:L118">M117+N117+O117+P117+Q117+R117</f>
        <v>0</v>
      </c>
      <c r="K117" s="11">
        <f t="shared" si="21"/>
        <v>0</v>
      </c>
      <c r="L117" s="11">
        <f t="shared" si="21"/>
        <v>0</v>
      </c>
      <c r="M117" s="15"/>
    </row>
    <row r="118" spans="1:13" ht="9.75">
      <c r="A118" s="15"/>
      <c r="B118" s="15"/>
      <c r="C118" s="11" t="s">
        <v>26</v>
      </c>
      <c r="D118" s="11">
        <f>E118+F118+G118+H118+I118+J118+K118+L118</f>
        <v>0</v>
      </c>
      <c r="E118" s="11">
        <f>F118+G118+H118+I118+J118+M118</f>
        <v>0</v>
      </c>
      <c r="F118" s="11">
        <f>G118+H118+I118+J118+M118+N118</f>
        <v>0</v>
      </c>
      <c r="G118" s="11">
        <f>H118+I118+J118+M118+N118+O118</f>
        <v>0</v>
      </c>
      <c r="H118" s="11">
        <f>I118+J118+M118+N118+O118+P118</f>
        <v>0</v>
      </c>
      <c r="I118" s="14">
        <f>J118+M118+N118+O118+P118+Q118</f>
        <v>0</v>
      </c>
      <c r="J118" s="11">
        <f t="shared" si="21"/>
        <v>0</v>
      </c>
      <c r="K118" s="11">
        <f t="shared" si="21"/>
        <v>0</v>
      </c>
      <c r="L118" s="11">
        <f t="shared" si="21"/>
        <v>0</v>
      </c>
      <c r="M118" s="15"/>
    </row>
    <row r="119" spans="1:13" ht="14.25" customHeight="1">
      <c r="A119" s="15"/>
      <c r="B119" s="15"/>
      <c r="C119" s="11" t="s">
        <v>25</v>
      </c>
      <c r="D119" s="11">
        <f>E119+F119+G119+H119+I119+J119+K119+L119</f>
        <v>5376.6</v>
      </c>
      <c r="E119" s="11">
        <v>5376.6</v>
      </c>
      <c r="F119" s="11">
        <v>0</v>
      </c>
      <c r="G119" s="11">
        <v>0</v>
      </c>
      <c r="H119" s="11">
        <v>0</v>
      </c>
      <c r="I119" s="14">
        <v>0</v>
      </c>
      <c r="J119" s="11">
        <v>0</v>
      </c>
      <c r="K119" s="11">
        <v>0</v>
      </c>
      <c r="L119" s="11">
        <v>0</v>
      </c>
      <c r="M119" s="15"/>
    </row>
    <row r="120" spans="1:13" ht="93.75" customHeight="1">
      <c r="A120" s="15"/>
      <c r="B120" s="15"/>
      <c r="C120" s="11" t="s">
        <v>34</v>
      </c>
      <c r="D120" s="11">
        <f>E120+F120+G120+H120+I120+J120+K120+L120</f>
        <v>0</v>
      </c>
      <c r="E120" s="11">
        <v>0</v>
      </c>
      <c r="F120" s="11">
        <v>0</v>
      </c>
      <c r="G120" s="11">
        <v>0</v>
      </c>
      <c r="H120" s="11">
        <v>0</v>
      </c>
      <c r="I120" s="14">
        <v>0</v>
      </c>
      <c r="J120" s="11">
        <v>0</v>
      </c>
      <c r="K120" s="11">
        <v>0</v>
      </c>
      <c r="L120" s="11">
        <v>0</v>
      </c>
      <c r="M120" s="15"/>
    </row>
    <row r="121" spans="1:13" ht="16.5" customHeight="1">
      <c r="A121" s="16" t="s">
        <v>92</v>
      </c>
      <c r="B121" s="15" t="s">
        <v>27</v>
      </c>
      <c r="C121" s="11" t="s">
        <v>11</v>
      </c>
      <c r="D121" s="11">
        <f aca="true" t="shared" si="22" ref="D121:L121">D123+D124+D125+D126</f>
        <v>616.7</v>
      </c>
      <c r="E121" s="11">
        <f t="shared" si="22"/>
        <v>0</v>
      </c>
      <c r="F121" s="11">
        <f t="shared" si="22"/>
        <v>0</v>
      </c>
      <c r="G121" s="11">
        <f t="shared" si="22"/>
        <v>0</v>
      </c>
      <c r="H121" s="11">
        <f t="shared" si="22"/>
        <v>616.7</v>
      </c>
      <c r="I121" s="14">
        <f t="shared" si="22"/>
        <v>0</v>
      </c>
      <c r="J121" s="11">
        <f t="shared" si="22"/>
        <v>0</v>
      </c>
      <c r="K121" s="11">
        <f t="shared" si="22"/>
        <v>0</v>
      </c>
      <c r="L121" s="11">
        <f t="shared" si="22"/>
        <v>0</v>
      </c>
      <c r="M121" s="15" t="s">
        <v>93</v>
      </c>
    </row>
    <row r="122" spans="1:13" ht="15" customHeight="1">
      <c r="A122" s="19"/>
      <c r="B122" s="15"/>
      <c r="C122" s="11" t="s">
        <v>12</v>
      </c>
      <c r="D122" s="11"/>
      <c r="E122" s="11"/>
      <c r="F122" s="11"/>
      <c r="G122" s="11"/>
      <c r="H122" s="11"/>
      <c r="I122" s="14"/>
      <c r="J122" s="11"/>
      <c r="K122" s="11"/>
      <c r="L122" s="11"/>
      <c r="M122" s="15"/>
    </row>
    <row r="123" spans="1:13" ht="15" customHeight="1">
      <c r="A123" s="19"/>
      <c r="B123" s="15"/>
      <c r="C123" s="11" t="s">
        <v>24</v>
      </c>
      <c r="D123" s="11">
        <f>E123+F123+G123+H123+I123+J123+K123+L123</f>
        <v>0</v>
      </c>
      <c r="E123" s="11">
        <f>F123+G123+H123+I123+J123+M123</f>
        <v>0</v>
      </c>
      <c r="F123" s="11">
        <f>G123+H123+I123+J123+M123+N123</f>
        <v>0</v>
      </c>
      <c r="G123" s="11">
        <f>H123+I123+J123+M123+N123+O123</f>
        <v>0</v>
      </c>
      <c r="H123" s="11">
        <f>I123+J123+M123+N123+O123+P123</f>
        <v>0</v>
      </c>
      <c r="I123" s="14">
        <f>J123+M123+N123+O123+P123+Q123</f>
        <v>0</v>
      </c>
      <c r="J123" s="11">
        <f aca="true" t="shared" si="23" ref="J123:L124">M123+N123+O123+P123+Q123+R123</f>
        <v>0</v>
      </c>
      <c r="K123" s="11">
        <f t="shared" si="23"/>
        <v>0</v>
      </c>
      <c r="L123" s="11">
        <f t="shared" si="23"/>
        <v>0</v>
      </c>
      <c r="M123" s="15"/>
    </row>
    <row r="124" spans="1:13" ht="15" customHeight="1">
      <c r="A124" s="19"/>
      <c r="B124" s="15"/>
      <c r="C124" s="11" t="s">
        <v>26</v>
      </c>
      <c r="D124" s="11">
        <f>E124+F124+G124+H124+I124+J124+K124+L124</f>
        <v>0</v>
      </c>
      <c r="E124" s="11">
        <f>F124+G124+H124+I124+J124+M124</f>
        <v>0</v>
      </c>
      <c r="F124" s="11">
        <f>G124+H124+I124+J124+M124+N124</f>
        <v>0</v>
      </c>
      <c r="G124" s="11">
        <f>H124+I124+J124+M124+N124+O124</f>
        <v>0</v>
      </c>
      <c r="H124" s="11">
        <f>I124+J124+M124+N124+O124+P124</f>
        <v>0</v>
      </c>
      <c r="I124" s="14">
        <f>J124+M124+N124+O124+P124+Q124</f>
        <v>0</v>
      </c>
      <c r="J124" s="11">
        <f t="shared" si="23"/>
        <v>0</v>
      </c>
      <c r="K124" s="11">
        <f t="shared" si="23"/>
        <v>0</v>
      </c>
      <c r="L124" s="11">
        <f t="shared" si="23"/>
        <v>0</v>
      </c>
      <c r="M124" s="15"/>
    </row>
    <row r="125" spans="1:13" ht="17.25" customHeight="1">
      <c r="A125" s="19"/>
      <c r="B125" s="15"/>
      <c r="C125" s="11" t="s">
        <v>25</v>
      </c>
      <c r="D125" s="11">
        <f>E125+F125+G125+H125+I125+J125+K125+L125</f>
        <v>616.7</v>
      </c>
      <c r="E125" s="11">
        <v>0</v>
      </c>
      <c r="F125" s="11">
        <v>0</v>
      </c>
      <c r="G125" s="11">
        <v>0</v>
      </c>
      <c r="H125" s="11">
        <v>616.7</v>
      </c>
      <c r="I125" s="14">
        <v>0</v>
      </c>
      <c r="J125" s="11">
        <v>0</v>
      </c>
      <c r="K125" s="11">
        <v>0</v>
      </c>
      <c r="L125" s="11">
        <v>0</v>
      </c>
      <c r="M125" s="15"/>
    </row>
    <row r="126" spans="1:13" ht="84.75" customHeight="1">
      <c r="A126" s="17"/>
      <c r="B126" s="15"/>
      <c r="C126" s="11" t="s">
        <v>34</v>
      </c>
      <c r="D126" s="11">
        <f>E126+F126+G126+H126+I126+J126+K126+L126</f>
        <v>0</v>
      </c>
      <c r="E126" s="11">
        <v>0</v>
      </c>
      <c r="F126" s="11">
        <v>0</v>
      </c>
      <c r="G126" s="11">
        <v>0</v>
      </c>
      <c r="H126" s="11">
        <v>0</v>
      </c>
      <c r="I126" s="14">
        <v>0</v>
      </c>
      <c r="J126" s="11">
        <v>0</v>
      </c>
      <c r="K126" s="11">
        <v>0</v>
      </c>
      <c r="L126" s="11">
        <v>0</v>
      </c>
      <c r="M126" s="15"/>
    </row>
    <row r="127" spans="1:13" ht="20.25" customHeight="1">
      <c r="A127" s="15" t="s">
        <v>94</v>
      </c>
      <c r="B127" s="15" t="s">
        <v>16</v>
      </c>
      <c r="C127" s="11" t="s">
        <v>11</v>
      </c>
      <c r="D127" s="11">
        <f aca="true" t="shared" si="24" ref="D127:L127">D129+D130+D131+D132</f>
        <v>29162.800000000003</v>
      </c>
      <c r="E127" s="11">
        <f t="shared" si="24"/>
        <v>3704.8</v>
      </c>
      <c r="F127" s="11">
        <f t="shared" si="24"/>
        <v>3816.1</v>
      </c>
      <c r="G127" s="11">
        <f t="shared" si="24"/>
        <v>3746.3</v>
      </c>
      <c r="H127" s="11">
        <f t="shared" si="24"/>
        <v>4959.400000000001</v>
      </c>
      <c r="I127" s="14">
        <f t="shared" si="24"/>
        <v>3936.2</v>
      </c>
      <c r="J127" s="11">
        <f t="shared" si="24"/>
        <v>3000</v>
      </c>
      <c r="K127" s="11">
        <f t="shared" si="24"/>
        <v>3000</v>
      </c>
      <c r="L127" s="11">
        <f t="shared" si="24"/>
        <v>3000</v>
      </c>
      <c r="M127" s="24" t="s">
        <v>75</v>
      </c>
    </row>
    <row r="128" spans="1:13" ht="16.5" customHeight="1">
      <c r="A128" s="15"/>
      <c r="B128" s="15"/>
      <c r="C128" s="11" t="s">
        <v>12</v>
      </c>
      <c r="D128" s="11"/>
      <c r="E128" s="11"/>
      <c r="F128" s="11"/>
      <c r="G128" s="11"/>
      <c r="H128" s="11"/>
      <c r="I128" s="14"/>
      <c r="J128" s="11"/>
      <c r="K128" s="11"/>
      <c r="L128" s="11"/>
      <c r="M128" s="24"/>
    </row>
    <row r="129" spans="1:13" ht="12" customHeight="1">
      <c r="A129" s="15"/>
      <c r="B129" s="15"/>
      <c r="C129" s="11" t="s">
        <v>24</v>
      </c>
      <c r="D129" s="11">
        <f>E129+F129+G129+H129+I129+J129+K129+L129</f>
        <v>0</v>
      </c>
      <c r="E129" s="11">
        <v>0</v>
      </c>
      <c r="F129" s="11">
        <v>0</v>
      </c>
      <c r="G129" s="11">
        <v>0</v>
      </c>
      <c r="H129" s="11">
        <v>0</v>
      </c>
      <c r="I129" s="14">
        <v>0</v>
      </c>
      <c r="J129" s="11">
        <v>0</v>
      </c>
      <c r="K129" s="11">
        <v>0</v>
      </c>
      <c r="L129" s="11">
        <v>0</v>
      </c>
      <c r="M129" s="24"/>
    </row>
    <row r="130" spans="1:13" ht="9.75">
      <c r="A130" s="15"/>
      <c r="B130" s="15"/>
      <c r="C130" s="11" t="s">
        <v>26</v>
      </c>
      <c r="D130" s="11">
        <f>E130+F130+G130+H130+I130+J130+K130+L130</f>
        <v>29162.800000000003</v>
      </c>
      <c r="E130" s="11">
        <v>3704.8</v>
      </c>
      <c r="F130" s="11">
        <v>3816.1</v>
      </c>
      <c r="G130" s="11">
        <f>3800-53.7</f>
        <v>3746.3</v>
      </c>
      <c r="H130" s="11">
        <f>3800+1000+233.1-73.7</f>
        <v>4959.400000000001</v>
      </c>
      <c r="I130" s="14">
        <f>4000-63.8</f>
        <v>3936.2</v>
      </c>
      <c r="J130" s="11">
        <v>3000</v>
      </c>
      <c r="K130" s="11">
        <v>3000</v>
      </c>
      <c r="L130" s="11">
        <v>3000</v>
      </c>
      <c r="M130" s="24"/>
    </row>
    <row r="131" spans="1:13" ht="9.75">
      <c r="A131" s="15"/>
      <c r="B131" s="15"/>
      <c r="C131" s="11" t="s">
        <v>25</v>
      </c>
      <c r="D131" s="11">
        <f>E131+F131+G131+H131+I131+J131+K131+L131</f>
        <v>0</v>
      </c>
      <c r="E131" s="11">
        <v>0</v>
      </c>
      <c r="F131" s="11">
        <v>0</v>
      </c>
      <c r="G131" s="11">
        <v>0</v>
      </c>
      <c r="H131" s="11">
        <v>0</v>
      </c>
      <c r="I131" s="14">
        <v>0</v>
      </c>
      <c r="J131" s="11">
        <v>0</v>
      </c>
      <c r="K131" s="11">
        <v>0</v>
      </c>
      <c r="L131" s="11">
        <v>0</v>
      </c>
      <c r="M131" s="24"/>
    </row>
    <row r="132" spans="1:13" ht="159" customHeight="1">
      <c r="A132" s="15"/>
      <c r="B132" s="15"/>
      <c r="C132" s="11" t="s">
        <v>34</v>
      </c>
      <c r="D132" s="11">
        <f>E132+F132+G132+H132+I132+J132</f>
        <v>0</v>
      </c>
      <c r="E132" s="11">
        <v>0</v>
      </c>
      <c r="F132" s="11">
        <v>0</v>
      </c>
      <c r="G132" s="11">
        <v>0</v>
      </c>
      <c r="H132" s="11">
        <v>0</v>
      </c>
      <c r="I132" s="14">
        <v>0</v>
      </c>
      <c r="J132" s="11">
        <v>0</v>
      </c>
      <c r="K132" s="11">
        <v>0</v>
      </c>
      <c r="L132" s="11">
        <v>0</v>
      </c>
      <c r="M132" s="24"/>
    </row>
    <row r="133" spans="1:13" ht="18" customHeight="1">
      <c r="A133" s="15" t="s">
        <v>95</v>
      </c>
      <c r="B133" s="15" t="s">
        <v>16</v>
      </c>
      <c r="C133" s="11" t="s">
        <v>11</v>
      </c>
      <c r="D133" s="11">
        <f aca="true" t="shared" si="25" ref="D133:L133">D135+D136+D137+D138</f>
        <v>15214.8</v>
      </c>
      <c r="E133" s="11">
        <f t="shared" si="25"/>
        <v>863.8</v>
      </c>
      <c r="F133" s="11">
        <f t="shared" si="25"/>
        <v>3559.9</v>
      </c>
      <c r="G133" s="11">
        <f t="shared" si="25"/>
        <v>1865.4</v>
      </c>
      <c r="H133" s="11">
        <f t="shared" si="25"/>
        <v>1290.9</v>
      </c>
      <c r="I133" s="14">
        <f t="shared" si="25"/>
        <v>1105.8999999999999</v>
      </c>
      <c r="J133" s="11">
        <f t="shared" si="25"/>
        <v>2176.3</v>
      </c>
      <c r="K133" s="11">
        <f t="shared" si="25"/>
        <v>2176.3</v>
      </c>
      <c r="L133" s="11">
        <f t="shared" si="25"/>
        <v>2176.3</v>
      </c>
      <c r="M133" s="15" t="s">
        <v>99</v>
      </c>
    </row>
    <row r="134" spans="1:13" ht="9.75">
      <c r="A134" s="15"/>
      <c r="B134" s="15"/>
      <c r="C134" s="11" t="s">
        <v>12</v>
      </c>
      <c r="D134" s="11"/>
      <c r="E134" s="11"/>
      <c r="F134" s="11"/>
      <c r="G134" s="11"/>
      <c r="H134" s="11"/>
      <c r="I134" s="14"/>
      <c r="J134" s="11"/>
      <c r="K134" s="11"/>
      <c r="L134" s="11"/>
      <c r="M134" s="15"/>
    </row>
    <row r="135" spans="1:13" ht="9.75">
      <c r="A135" s="15"/>
      <c r="B135" s="15"/>
      <c r="C135" s="11" t="s">
        <v>24</v>
      </c>
      <c r="D135" s="11">
        <f>E135+F135+G135+H135+I135+J135+K135+L135</f>
        <v>0</v>
      </c>
      <c r="E135" s="11">
        <v>0</v>
      </c>
      <c r="F135" s="11">
        <v>0</v>
      </c>
      <c r="G135" s="11">
        <v>0</v>
      </c>
      <c r="H135" s="11">
        <v>0</v>
      </c>
      <c r="I135" s="14">
        <v>0</v>
      </c>
      <c r="J135" s="11">
        <v>0</v>
      </c>
      <c r="K135" s="11">
        <v>0</v>
      </c>
      <c r="L135" s="11">
        <v>0</v>
      </c>
      <c r="M135" s="15"/>
    </row>
    <row r="136" spans="1:14" ht="12.75">
      <c r="A136" s="15"/>
      <c r="B136" s="15"/>
      <c r="C136" s="11" t="s">
        <v>26</v>
      </c>
      <c r="D136" s="11">
        <f>E136+F136+G136+H136+I136+J136+K136+L136</f>
        <v>14615.9</v>
      </c>
      <c r="E136" s="11">
        <f>1516.3-652.5</f>
        <v>863.8</v>
      </c>
      <c r="F136" s="11">
        <v>3559.9</v>
      </c>
      <c r="G136" s="11">
        <f>2000-188.3+53.7</f>
        <v>1865.4</v>
      </c>
      <c r="H136" s="11">
        <v>1220.9</v>
      </c>
      <c r="I136" s="14">
        <f>1000+63.8-114.7+156.8</f>
        <v>1105.8999999999999</v>
      </c>
      <c r="J136" s="11">
        <v>2000</v>
      </c>
      <c r="K136" s="11">
        <v>2000</v>
      </c>
      <c r="L136" s="11">
        <v>2000</v>
      </c>
      <c r="M136" s="15"/>
      <c r="N136" s="10"/>
    </row>
    <row r="137" spans="1:13" ht="36" customHeight="1">
      <c r="A137" s="15"/>
      <c r="B137" s="15"/>
      <c r="C137" s="11" t="s">
        <v>25</v>
      </c>
      <c r="D137" s="11">
        <f>E137+F137+G137+H137+I137+J137+K137+L137</f>
        <v>598.9000000000001</v>
      </c>
      <c r="E137" s="11">
        <v>0</v>
      </c>
      <c r="F137" s="11">
        <v>0</v>
      </c>
      <c r="G137" s="11">
        <v>0</v>
      </c>
      <c r="H137" s="11">
        <f>140-70</f>
        <v>70</v>
      </c>
      <c r="I137" s="14">
        <v>0</v>
      </c>
      <c r="J137" s="11">
        <v>176.3</v>
      </c>
      <c r="K137" s="11">
        <v>176.3</v>
      </c>
      <c r="L137" s="11">
        <v>176.3</v>
      </c>
      <c r="M137" s="15"/>
    </row>
    <row r="138" spans="1:13" ht="347.25" customHeight="1">
      <c r="A138" s="15"/>
      <c r="B138" s="15"/>
      <c r="C138" s="11" t="s">
        <v>34</v>
      </c>
      <c r="D138" s="11">
        <f>E138+F138+G138+H138+I138+J138+K138+L138</f>
        <v>0</v>
      </c>
      <c r="E138" s="11">
        <v>0</v>
      </c>
      <c r="F138" s="11">
        <v>0</v>
      </c>
      <c r="G138" s="11">
        <v>0</v>
      </c>
      <c r="H138" s="11">
        <v>0</v>
      </c>
      <c r="I138" s="14">
        <v>0</v>
      </c>
      <c r="J138" s="11">
        <v>0</v>
      </c>
      <c r="K138" s="11">
        <v>0</v>
      </c>
      <c r="L138" s="11">
        <v>0</v>
      </c>
      <c r="M138" s="15"/>
    </row>
    <row r="139" spans="1:13" ht="12" customHeight="1">
      <c r="A139" s="15" t="s">
        <v>96</v>
      </c>
      <c r="B139" s="15" t="s">
        <v>10</v>
      </c>
      <c r="C139" s="11" t="s">
        <v>11</v>
      </c>
      <c r="D139" s="11">
        <f aca="true" t="shared" si="26" ref="D139:L139">D141+D142+D143+D144</f>
        <v>414</v>
      </c>
      <c r="E139" s="11">
        <f t="shared" si="26"/>
        <v>0</v>
      </c>
      <c r="F139" s="11">
        <f t="shared" si="26"/>
        <v>0</v>
      </c>
      <c r="G139" s="11">
        <f t="shared" si="26"/>
        <v>69</v>
      </c>
      <c r="H139" s="11">
        <f t="shared" si="26"/>
        <v>69</v>
      </c>
      <c r="I139" s="14">
        <f t="shared" si="26"/>
        <v>69</v>
      </c>
      <c r="J139" s="11">
        <f t="shared" si="26"/>
        <v>69</v>
      </c>
      <c r="K139" s="11">
        <f t="shared" si="26"/>
        <v>69</v>
      </c>
      <c r="L139" s="11">
        <f t="shared" si="26"/>
        <v>69</v>
      </c>
      <c r="M139" s="15" t="s">
        <v>57</v>
      </c>
    </row>
    <row r="140" spans="1:13" ht="15" customHeight="1">
      <c r="A140" s="15"/>
      <c r="B140" s="15"/>
      <c r="C140" s="11" t="s">
        <v>12</v>
      </c>
      <c r="D140" s="11"/>
      <c r="E140" s="11"/>
      <c r="F140" s="11"/>
      <c r="G140" s="11"/>
      <c r="H140" s="11"/>
      <c r="I140" s="14"/>
      <c r="J140" s="11"/>
      <c r="K140" s="11"/>
      <c r="L140" s="11"/>
      <c r="M140" s="15"/>
    </row>
    <row r="141" spans="1:13" ht="15" customHeight="1">
      <c r="A141" s="15"/>
      <c r="B141" s="15"/>
      <c r="C141" s="11" t="s">
        <v>24</v>
      </c>
      <c r="D141" s="11">
        <f>E141+F141+G141+H141+I141+J141+K141+L141</f>
        <v>0</v>
      </c>
      <c r="E141" s="11">
        <f>F141+G141+H141+I141+J141+M141</f>
        <v>0</v>
      </c>
      <c r="F141" s="11">
        <f>G141+H141+I141+J141+M141+N141</f>
        <v>0</v>
      </c>
      <c r="G141" s="11">
        <f>H141+I141+J141+M141+N141+O141</f>
        <v>0</v>
      </c>
      <c r="H141" s="11">
        <f>I141+J141+M141+N141+O141+P141</f>
        <v>0</v>
      </c>
      <c r="I141" s="14">
        <f>J141+M141+N141+O141+P141+Q141</f>
        <v>0</v>
      </c>
      <c r="J141" s="11">
        <f aca="true" t="shared" si="27" ref="J141:L142">M141+N141+O141+P141+Q141+R141</f>
        <v>0</v>
      </c>
      <c r="K141" s="11">
        <f t="shared" si="27"/>
        <v>0</v>
      </c>
      <c r="L141" s="11">
        <f t="shared" si="27"/>
        <v>0</v>
      </c>
      <c r="M141" s="15"/>
    </row>
    <row r="142" spans="1:13" ht="15" customHeight="1">
      <c r="A142" s="15"/>
      <c r="B142" s="15"/>
      <c r="C142" s="11" t="s">
        <v>26</v>
      </c>
      <c r="D142" s="11">
        <f>E142+F142+G142+H142+I142+J142+K142+L142</f>
        <v>0</v>
      </c>
      <c r="E142" s="11">
        <f>F142+G142+H142+I142+J142+M142</f>
        <v>0</v>
      </c>
      <c r="F142" s="11">
        <f>G142+H142+I142+J142+M142+N142</f>
        <v>0</v>
      </c>
      <c r="G142" s="11">
        <f>H142+I142+J142+M142+N142+O142</f>
        <v>0</v>
      </c>
      <c r="H142" s="11">
        <f>I142+J142+M142+N142+O142+P142</f>
        <v>0</v>
      </c>
      <c r="I142" s="14">
        <f>J142+M142+N142+O142+P142+Q142</f>
        <v>0</v>
      </c>
      <c r="J142" s="11">
        <f t="shared" si="27"/>
        <v>0</v>
      </c>
      <c r="K142" s="11">
        <f t="shared" si="27"/>
        <v>0</v>
      </c>
      <c r="L142" s="11">
        <f t="shared" si="27"/>
        <v>0</v>
      </c>
      <c r="M142" s="15"/>
    </row>
    <row r="143" spans="1:13" ht="15" customHeight="1">
      <c r="A143" s="15"/>
      <c r="B143" s="15"/>
      <c r="C143" s="11" t="s">
        <v>25</v>
      </c>
      <c r="D143" s="11">
        <f>E143+F143+G143+H143+I143+J143+K143+L143</f>
        <v>414</v>
      </c>
      <c r="E143" s="11">
        <v>0</v>
      </c>
      <c r="F143" s="11">
        <v>0</v>
      </c>
      <c r="G143" s="11">
        <v>69</v>
      </c>
      <c r="H143" s="11">
        <v>69</v>
      </c>
      <c r="I143" s="14">
        <v>69</v>
      </c>
      <c r="J143" s="11">
        <v>69</v>
      </c>
      <c r="K143" s="11">
        <v>69</v>
      </c>
      <c r="L143" s="11">
        <v>69</v>
      </c>
      <c r="M143" s="15"/>
    </row>
    <row r="144" spans="1:13" ht="71.25" customHeight="1">
      <c r="A144" s="15"/>
      <c r="B144" s="15"/>
      <c r="C144" s="11" t="s">
        <v>34</v>
      </c>
      <c r="D144" s="11">
        <f>E144+F144+G144+H144+I144+J144+K144+L144</f>
        <v>0</v>
      </c>
      <c r="E144" s="11">
        <v>0</v>
      </c>
      <c r="F144" s="11">
        <v>0</v>
      </c>
      <c r="G144" s="11">
        <v>0</v>
      </c>
      <c r="H144" s="11">
        <v>0</v>
      </c>
      <c r="I144" s="14">
        <v>0</v>
      </c>
      <c r="J144" s="11">
        <v>0</v>
      </c>
      <c r="K144" s="11">
        <v>0</v>
      </c>
      <c r="L144" s="11">
        <v>0</v>
      </c>
      <c r="M144" s="15"/>
    </row>
    <row r="145" spans="1:13" ht="9.75">
      <c r="A145" s="15" t="s">
        <v>98</v>
      </c>
      <c r="B145" s="15" t="s">
        <v>16</v>
      </c>
      <c r="C145" s="11" t="s">
        <v>11</v>
      </c>
      <c r="D145" s="11">
        <f aca="true" t="shared" si="28" ref="D145:L145">D147+D148+D149+D150</f>
        <v>4059.7</v>
      </c>
      <c r="E145" s="11">
        <f t="shared" si="28"/>
        <v>500</v>
      </c>
      <c r="F145" s="11">
        <f t="shared" si="28"/>
        <v>2345</v>
      </c>
      <c r="G145" s="11">
        <f t="shared" si="28"/>
        <v>500</v>
      </c>
      <c r="H145" s="11">
        <f t="shared" si="28"/>
        <v>200</v>
      </c>
      <c r="I145" s="14">
        <f t="shared" si="28"/>
        <v>214.7</v>
      </c>
      <c r="J145" s="11">
        <f t="shared" si="28"/>
        <v>100</v>
      </c>
      <c r="K145" s="11">
        <f t="shared" si="28"/>
        <v>100</v>
      </c>
      <c r="L145" s="11">
        <f t="shared" si="28"/>
        <v>100</v>
      </c>
      <c r="M145" s="15" t="s">
        <v>58</v>
      </c>
    </row>
    <row r="146" spans="1:13" ht="9.75">
      <c r="A146" s="15"/>
      <c r="B146" s="15"/>
      <c r="C146" s="11" t="s">
        <v>12</v>
      </c>
      <c r="D146" s="11"/>
      <c r="E146" s="11"/>
      <c r="F146" s="11"/>
      <c r="G146" s="11"/>
      <c r="H146" s="11"/>
      <c r="I146" s="14"/>
      <c r="J146" s="11"/>
      <c r="K146" s="11"/>
      <c r="L146" s="11"/>
      <c r="M146" s="15"/>
    </row>
    <row r="147" spans="1:13" ht="9.75">
      <c r="A147" s="15"/>
      <c r="B147" s="15"/>
      <c r="C147" s="11" t="s">
        <v>24</v>
      </c>
      <c r="D147" s="11">
        <f>E147+F147+G147+H147+I147+J147+K147+L147</f>
        <v>1624.5</v>
      </c>
      <c r="E147" s="11"/>
      <c r="F147" s="11">
        <v>1624.5</v>
      </c>
      <c r="G147" s="11">
        <v>0</v>
      </c>
      <c r="H147" s="11">
        <v>0</v>
      </c>
      <c r="I147" s="14">
        <v>0</v>
      </c>
      <c r="J147" s="11">
        <v>0</v>
      </c>
      <c r="K147" s="11">
        <v>0</v>
      </c>
      <c r="L147" s="11">
        <v>0</v>
      </c>
      <c r="M147" s="15"/>
    </row>
    <row r="148" spans="1:13" ht="9.75">
      <c r="A148" s="15"/>
      <c r="B148" s="15"/>
      <c r="C148" s="11" t="s">
        <v>26</v>
      </c>
      <c r="D148" s="11">
        <f>E148+F148+G148+H148+I148+J148+K148+L148</f>
        <v>2395.2</v>
      </c>
      <c r="E148" s="11">
        <v>500</v>
      </c>
      <c r="F148" s="11">
        <v>680.5</v>
      </c>
      <c r="G148" s="11">
        <v>500</v>
      </c>
      <c r="H148" s="11">
        <v>200</v>
      </c>
      <c r="I148" s="14">
        <f>100+114.7</f>
        <v>214.7</v>
      </c>
      <c r="J148" s="11">
        <v>100</v>
      </c>
      <c r="K148" s="11">
        <v>100</v>
      </c>
      <c r="L148" s="11">
        <v>100</v>
      </c>
      <c r="M148" s="15"/>
    </row>
    <row r="149" spans="1:13" ht="9.75">
      <c r="A149" s="15"/>
      <c r="B149" s="15"/>
      <c r="C149" s="11" t="s">
        <v>25</v>
      </c>
      <c r="D149" s="11">
        <f>E149+F149+G149+H149+I149+J149+K149+L149</f>
        <v>40</v>
      </c>
      <c r="E149" s="11">
        <v>0</v>
      </c>
      <c r="F149" s="11">
        <v>40</v>
      </c>
      <c r="G149" s="11">
        <v>0</v>
      </c>
      <c r="H149" s="11">
        <v>0</v>
      </c>
      <c r="I149" s="14">
        <v>0</v>
      </c>
      <c r="J149" s="11">
        <v>0</v>
      </c>
      <c r="K149" s="11">
        <v>0</v>
      </c>
      <c r="L149" s="11">
        <v>0</v>
      </c>
      <c r="M149" s="15"/>
    </row>
    <row r="150" spans="1:13" ht="354.75" customHeight="1">
      <c r="A150" s="15"/>
      <c r="B150" s="15"/>
      <c r="C150" s="11" t="s">
        <v>34</v>
      </c>
      <c r="D150" s="11">
        <f>E150+F150+G150+H150+I150+J150+K150+L150</f>
        <v>0</v>
      </c>
      <c r="E150" s="11">
        <v>0</v>
      </c>
      <c r="F150" s="11">
        <v>0</v>
      </c>
      <c r="G150" s="11">
        <v>0</v>
      </c>
      <c r="H150" s="11">
        <v>0</v>
      </c>
      <c r="I150" s="14">
        <v>0</v>
      </c>
      <c r="J150" s="11">
        <v>0</v>
      </c>
      <c r="K150" s="11">
        <v>0</v>
      </c>
      <c r="L150" s="11">
        <v>0</v>
      </c>
      <c r="M150" s="15"/>
    </row>
    <row r="151" spans="1:13" ht="21" customHeight="1">
      <c r="A151" s="15" t="s">
        <v>97</v>
      </c>
      <c r="B151" s="15" t="s">
        <v>16</v>
      </c>
      <c r="C151" s="11" t="s">
        <v>11</v>
      </c>
      <c r="D151" s="11">
        <f aca="true" t="shared" si="29" ref="D151:L151">D153+D154+D155+D156</f>
        <v>212.8</v>
      </c>
      <c r="E151" s="11">
        <f t="shared" si="29"/>
        <v>0</v>
      </c>
      <c r="F151" s="11">
        <f t="shared" si="29"/>
        <v>0</v>
      </c>
      <c r="G151" s="11">
        <f t="shared" si="29"/>
        <v>21.9</v>
      </c>
      <c r="H151" s="11">
        <f t="shared" si="29"/>
        <v>38.1</v>
      </c>
      <c r="I151" s="14">
        <f t="shared" si="29"/>
        <v>34.6</v>
      </c>
      <c r="J151" s="11">
        <f t="shared" si="29"/>
        <v>39.4</v>
      </c>
      <c r="K151" s="11">
        <f t="shared" si="29"/>
        <v>39.4</v>
      </c>
      <c r="L151" s="11">
        <f t="shared" si="29"/>
        <v>39.4</v>
      </c>
      <c r="M151" s="15" t="s">
        <v>41</v>
      </c>
    </row>
    <row r="152" spans="1:13" ht="19.5" customHeight="1">
      <c r="A152" s="15"/>
      <c r="B152" s="15"/>
      <c r="C152" s="11" t="s">
        <v>12</v>
      </c>
      <c r="D152" s="11"/>
      <c r="E152" s="11"/>
      <c r="F152" s="11"/>
      <c r="G152" s="11"/>
      <c r="H152" s="11"/>
      <c r="I152" s="14"/>
      <c r="J152" s="11"/>
      <c r="K152" s="11"/>
      <c r="L152" s="11"/>
      <c r="M152" s="15"/>
    </row>
    <row r="153" spans="1:13" ht="19.5" customHeight="1">
      <c r="A153" s="15"/>
      <c r="B153" s="15"/>
      <c r="C153" s="11" t="s">
        <v>24</v>
      </c>
      <c r="D153" s="11">
        <f>E153+F153+G153+H153+I153+J153+K153+L153</f>
        <v>0</v>
      </c>
      <c r="E153" s="11">
        <v>0</v>
      </c>
      <c r="F153" s="11">
        <v>0</v>
      </c>
      <c r="G153" s="11">
        <v>0</v>
      </c>
      <c r="H153" s="11">
        <v>0</v>
      </c>
      <c r="I153" s="14">
        <v>0</v>
      </c>
      <c r="J153" s="11">
        <v>0</v>
      </c>
      <c r="K153" s="11">
        <v>0</v>
      </c>
      <c r="L153" s="11">
        <v>0</v>
      </c>
      <c r="M153" s="15"/>
    </row>
    <row r="154" spans="1:13" ht="19.5" customHeight="1">
      <c r="A154" s="15"/>
      <c r="B154" s="15"/>
      <c r="C154" s="11" t="s">
        <v>26</v>
      </c>
      <c r="D154" s="11">
        <f>E154+F154+G154+H154+I154+J154+K154+L154</f>
        <v>0</v>
      </c>
      <c r="E154" s="11">
        <v>0</v>
      </c>
      <c r="F154" s="11">
        <v>0</v>
      </c>
      <c r="G154" s="11">
        <v>0</v>
      </c>
      <c r="H154" s="11">
        <v>0</v>
      </c>
      <c r="I154" s="14">
        <v>0</v>
      </c>
      <c r="J154" s="11">
        <v>0</v>
      </c>
      <c r="K154" s="11">
        <v>0</v>
      </c>
      <c r="L154" s="11">
        <v>0</v>
      </c>
      <c r="M154" s="15"/>
    </row>
    <row r="155" spans="1:13" ht="19.5" customHeight="1">
      <c r="A155" s="15"/>
      <c r="B155" s="15"/>
      <c r="C155" s="11" t="s">
        <v>25</v>
      </c>
      <c r="D155" s="11">
        <f>E155+F155+G155+H155+I155+J155+K155+L155</f>
        <v>212.8</v>
      </c>
      <c r="E155" s="11">
        <v>0</v>
      </c>
      <c r="F155" s="11">
        <v>0</v>
      </c>
      <c r="G155" s="11">
        <v>21.9</v>
      </c>
      <c r="H155" s="11">
        <v>38.1</v>
      </c>
      <c r="I155" s="14">
        <f>39.4-4.8</f>
        <v>34.6</v>
      </c>
      <c r="J155" s="11">
        <v>39.4</v>
      </c>
      <c r="K155" s="11">
        <v>39.4</v>
      </c>
      <c r="L155" s="11">
        <v>39.4</v>
      </c>
      <c r="M155" s="15"/>
    </row>
    <row r="156" spans="1:13" ht="19.5" customHeight="1">
      <c r="A156" s="15"/>
      <c r="B156" s="15"/>
      <c r="C156" s="11" t="s">
        <v>34</v>
      </c>
      <c r="D156" s="11">
        <f>E156+F156+G156+H156+I156+J156+K156+L156</f>
        <v>0</v>
      </c>
      <c r="E156" s="11">
        <v>0</v>
      </c>
      <c r="F156" s="11">
        <v>0</v>
      </c>
      <c r="G156" s="11">
        <v>0</v>
      </c>
      <c r="H156" s="11">
        <v>0</v>
      </c>
      <c r="I156" s="14">
        <v>0</v>
      </c>
      <c r="J156" s="11">
        <v>0</v>
      </c>
      <c r="K156" s="11">
        <v>0</v>
      </c>
      <c r="L156" s="11">
        <v>0</v>
      </c>
      <c r="M156" s="15"/>
    </row>
    <row r="157" spans="1:13" ht="15.75" customHeight="1">
      <c r="A157" s="15" t="s">
        <v>104</v>
      </c>
      <c r="B157" s="15" t="s">
        <v>16</v>
      </c>
      <c r="C157" s="11" t="s">
        <v>11</v>
      </c>
      <c r="D157" s="11">
        <f aca="true" t="shared" si="30" ref="D157:L157">D159+D160+D161+D162</f>
        <v>4835.2</v>
      </c>
      <c r="E157" s="11">
        <f t="shared" si="30"/>
        <v>0</v>
      </c>
      <c r="F157" s="11">
        <f t="shared" si="30"/>
        <v>0</v>
      </c>
      <c r="G157" s="11">
        <f t="shared" si="30"/>
        <v>0</v>
      </c>
      <c r="H157" s="11">
        <f t="shared" si="30"/>
        <v>0</v>
      </c>
      <c r="I157" s="14">
        <f t="shared" si="30"/>
        <v>1208.8</v>
      </c>
      <c r="J157" s="11">
        <f t="shared" si="30"/>
        <v>1208.8</v>
      </c>
      <c r="K157" s="11">
        <f t="shared" si="30"/>
        <v>1208.8</v>
      </c>
      <c r="L157" s="11">
        <f t="shared" si="30"/>
        <v>1208.8</v>
      </c>
      <c r="M157" s="15" t="s">
        <v>105</v>
      </c>
    </row>
    <row r="158" spans="1:13" ht="15" customHeight="1">
      <c r="A158" s="15"/>
      <c r="B158" s="15"/>
      <c r="C158" s="11" t="s">
        <v>12</v>
      </c>
      <c r="D158" s="11"/>
      <c r="E158" s="11"/>
      <c r="F158" s="11"/>
      <c r="G158" s="11"/>
      <c r="H158" s="11"/>
      <c r="I158" s="14"/>
      <c r="J158" s="11"/>
      <c r="K158" s="11"/>
      <c r="L158" s="11"/>
      <c r="M158" s="15"/>
    </row>
    <row r="159" spans="1:13" ht="9.75">
      <c r="A159" s="15"/>
      <c r="B159" s="15"/>
      <c r="C159" s="11" t="s">
        <v>24</v>
      </c>
      <c r="D159" s="11">
        <f>E159+F159+G159+H159+I159+J159+K159+L159</f>
        <v>0</v>
      </c>
      <c r="E159" s="11">
        <v>0</v>
      </c>
      <c r="F159" s="11">
        <v>0</v>
      </c>
      <c r="G159" s="11">
        <v>0</v>
      </c>
      <c r="H159" s="11">
        <v>0</v>
      </c>
      <c r="I159" s="14">
        <v>0</v>
      </c>
      <c r="J159" s="11">
        <v>0</v>
      </c>
      <c r="K159" s="11">
        <v>0</v>
      </c>
      <c r="L159" s="11">
        <v>0</v>
      </c>
      <c r="M159" s="15"/>
    </row>
    <row r="160" spans="1:13" ht="9.75">
      <c r="A160" s="15"/>
      <c r="B160" s="15"/>
      <c r="C160" s="11" t="s">
        <v>26</v>
      </c>
      <c r="D160" s="11">
        <f>E160+F160+G160+H160+I160+J160+K160+L160</f>
        <v>2417.6</v>
      </c>
      <c r="E160" s="11">
        <v>0</v>
      </c>
      <c r="F160" s="11">
        <v>0</v>
      </c>
      <c r="G160" s="11">
        <v>0</v>
      </c>
      <c r="H160" s="11">
        <v>0</v>
      </c>
      <c r="I160" s="14">
        <v>604.4</v>
      </c>
      <c r="J160" s="11">
        <v>604.4</v>
      </c>
      <c r="K160" s="11">
        <v>604.4</v>
      </c>
      <c r="L160" s="11">
        <v>604.4</v>
      </c>
      <c r="M160" s="15"/>
    </row>
    <row r="161" spans="1:13" ht="9.75">
      <c r="A161" s="15"/>
      <c r="B161" s="15"/>
      <c r="C161" s="11" t="s">
        <v>25</v>
      </c>
      <c r="D161" s="11">
        <f>E161+F161+G161+H161+I161+J161+K161+L161</f>
        <v>2417.6</v>
      </c>
      <c r="E161" s="11">
        <v>0</v>
      </c>
      <c r="F161" s="11">
        <v>0</v>
      </c>
      <c r="G161" s="11">
        <v>0</v>
      </c>
      <c r="H161" s="11">
        <v>0</v>
      </c>
      <c r="I161" s="14">
        <v>604.4</v>
      </c>
      <c r="J161" s="11">
        <v>604.4</v>
      </c>
      <c r="K161" s="11">
        <v>604.4</v>
      </c>
      <c r="L161" s="11">
        <v>604.4</v>
      </c>
      <c r="M161" s="15"/>
    </row>
    <row r="162" spans="1:13" ht="77.25" customHeight="1">
      <c r="A162" s="15"/>
      <c r="B162" s="15"/>
      <c r="C162" s="11" t="s">
        <v>34</v>
      </c>
      <c r="D162" s="11">
        <f>E162+F162+G162+H162+I162+J162+K162+L162</f>
        <v>0</v>
      </c>
      <c r="E162" s="11">
        <v>0</v>
      </c>
      <c r="F162" s="11">
        <v>0</v>
      </c>
      <c r="G162" s="11">
        <v>0</v>
      </c>
      <c r="H162" s="11">
        <v>0</v>
      </c>
      <c r="I162" s="14">
        <v>0</v>
      </c>
      <c r="J162" s="11">
        <v>0</v>
      </c>
      <c r="K162" s="11">
        <v>0</v>
      </c>
      <c r="L162" s="11">
        <v>0</v>
      </c>
      <c r="M162" s="15"/>
    </row>
    <row r="163" spans="1:13" ht="18" customHeight="1">
      <c r="A163" s="15" t="s">
        <v>108</v>
      </c>
      <c r="B163" s="15" t="s">
        <v>110</v>
      </c>
      <c r="C163" s="11" t="s">
        <v>11</v>
      </c>
      <c r="D163" s="11">
        <f aca="true" t="shared" si="31" ref="D163:L163">D165+D166+D167+D168</f>
        <v>9786.5</v>
      </c>
      <c r="E163" s="11">
        <f t="shared" si="31"/>
        <v>0</v>
      </c>
      <c r="F163" s="11">
        <f t="shared" si="31"/>
        <v>0</v>
      </c>
      <c r="G163" s="11">
        <f t="shared" si="31"/>
        <v>0</v>
      </c>
      <c r="H163" s="11">
        <f t="shared" si="31"/>
        <v>0</v>
      </c>
      <c r="I163" s="14">
        <f t="shared" si="31"/>
        <v>7000</v>
      </c>
      <c r="J163" s="11">
        <f t="shared" si="31"/>
        <v>2786.5</v>
      </c>
      <c r="K163" s="11">
        <f t="shared" si="31"/>
        <v>0</v>
      </c>
      <c r="L163" s="11">
        <f t="shared" si="31"/>
        <v>0</v>
      </c>
      <c r="M163" s="15" t="s">
        <v>109</v>
      </c>
    </row>
    <row r="164" spans="1:13" ht="17.25" customHeight="1">
      <c r="A164" s="15"/>
      <c r="B164" s="15"/>
      <c r="C164" s="11" t="s">
        <v>12</v>
      </c>
      <c r="D164" s="11"/>
      <c r="E164" s="11"/>
      <c r="F164" s="11"/>
      <c r="G164" s="11"/>
      <c r="H164" s="11"/>
      <c r="I164" s="14"/>
      <c r="J164" s="11"/>
      <c r="K164" s="11"/>
      <c r="L164" s="11"/>
      <c r="M164" s="15"/>
    </row>
    <row r="165" spans="1:13" ht="18" customHeight="1">
      <c r="A165" s="15"/>
      <c r="B165" s="15"/>
      <c r="C165" s="11" t="s">
        <v>24</v>
      </c>
      <c r="D165" s="11">
        <f>E165+F165+G165+H165+I165+J165+K165+L165</f>
        <v>0</v>
      </c>
      <c r="E165" s="11">
        <v>0</v>
      </c>
      <c r="F165" s="11">
        <v>0</v>
      </c>
      <c r="G165" s="11">
        <v>0</v>
      </c>
      <c r="H165" s="11">
        <v>0</v>
      </c>
      <c r="I165" s="14">
        <v>0</v>
      </c>
      <c r="J165" s="11">
        <v>0</v>
      </c>
      <c r="K165" s="11">
        <v>0</v>
      </c>
      <c r="L165" s="11">
        <v>0</v>
      </c>
      <c r="M165" s="15"/>
    </row>
    <row r="166" spans="1:13" ht="21" customHeight="1">
      <c r="A166" s="15"/>
      <c r="B166" s="15"/>
      <c r="C166" s="11" t="s">
        <v>26</v>
      </c>
      <c r="D166" s="11">
        <f>E166+F166+G166+H166+I166+J166+K166+L166</f>
        <v>0</v>
      </c>
      <c r="E166" s="11">
        <v>0</v>
      </c>
      <c r="F166" s="11">
        <v>0</v>
      </c>
      <c r="G166" s="11">
        <v>0</v>
      </c>
      <c r="H166" s="11">
        <v>0</v>
      </c>
      <c r="I166" s="14">
        <v>0</v>
      </c>
      <c r="J166" s="11">
        <v>0</v>
      </c>
      <c r="K166" s="11">
        <v>0</v>
      </c>
      <c r="L166" s="11">
        <v>0</v>
      </c>
      <c r="M166" s="15"/>
    </row>
    <row r="167" spans="1:13" ht="21" customHeight="1">
      <c r="A167" s="15"/>
      <c r="B167" s="15"/>
      <c r="C167" s="11" t="s">
        <v>25</v>
      </c>
      <c r="D167" s="11">
        <f>E167+F167+G167+H167+I167+J167+K167+L167</f>
        <v>9786.5</v>
      </c>
      <c r="E167" s="11">
        <v>0</v>
      </c>
      <c r="F167" s="11">
        <v>0</v>
      </c>
      <c r="G167" s="11">
        <v>0</v>
      </c>
      <c r="H167" s="11">
        <v>0</v>
      </c>
      <c r="I167" s="14">
        <v>7000</v>
      </c>
      <c r="J167" s="11">
        <v>2786.5</v>
      </c>
      <c r="K167" s="11">
        <v>0</v>
      </c>
      <c r="L167" s="11">
        <v>0</v>
      </c>
      <c r="M167" s="15"/>
    </row>
    <row r="168" spans="1:13" ht="17.25" customHeight="1">
      <c r="A168" s="15"/>
      <c r="B168" s="15"/>
      <c r="C168" s="11" t="s">
        <v>34</v>
      </c>
      <c r="D168" s="11">
        <f>E168+F168+G168+H168+I168+J168+K168+L168</f>
        <v>0</v>
      </c>
      <c r="E168" s="11">
        <v>0</v>
      </c>
      <c r="F168" s="11">
        <v>0</v>
      </c>
      <c r="G168" s="11">
        <v>0</v>
      </c>
      <c r="H168" s="11">
        <v>0</v>
      </c>
      <c r="I168" s="14">
        <v>0</v>
      </c>
      <c r="J168" s="11">
        <v>0</v>
      </c>
      <c r="K168" s="11">
        <v>0</v>
      </c>
      <c r="L168" s="11">
        <v>0</v>
      </c>
      <c r="M168" s="15"/>
    </row>
    <row r="169" spans="1:13" ht="19.5" customHeight="1">
      <c r="A169" s="15" t="s">
        <v>107</v>
      </c>
      <c r="B169" s="15" t="s">
        <v>110</v>
      </c>
      <c r="C169" s="11" t="s">
        <v>11</v>
      </c>
      <c r="D169" s="11">
        <f aca="true" t="shared" si="32" ref="D169:L169">D171+D172+D173+D174</f>
        <v>20614.3</v>
      </c>
      <c r="E169" s="11">
        <f t="shared" si="32"/>
        <v>0</v>
      </c>
      <c r="F169" s="11">
        <f t="shared" si="32"/>
        <v>0</v>
      </c>
      <c r="G169" s="11">
        <f t="shared" si="32"/>
        <v>0</v>
      </c>
      <c r="H169" s="11">
        <f t="shared" si="32"/>
        <v>0</v>
      </c>
      <c r="I169" s="14">
        <f t="shared" si="32"/>
        <v>20614.3</v>
      </c>
      <c r="J169" s="11">
        <f t="shared" si="32"/>
        <v>0</v>
      </c>
      <c r="K169" s="11">
        <f t="shared" si="32"/>
        <v>0</v>
      </c>
      <c r="L169" s="11">
        <f t="shared" si="32"/>
        <v>0</v>
      </c>
      <c r="M169" s="15" t="s">
        <v>106</v>
      </c>
    </row>
    <row r="170" spans="1:13" ht="21" customHeight="1">
      <c r="A170" s="15"/>
      <c r="B170" s="15"/>
      <c r="C170" s="11" t="s">
        <v>12</v>
      </c>
      <c r="D170" s="11"/>
      <c r="E170" s="11"/>
      <c r="F170" s="11"/>
      <c r="G170" s="11"/>
      <c r="H170" s="11"/>
      <c r="I170" s="14"/>
      <c r="J170" s="11"/>
      <c r="K170" s="11"/>
      <c r="L170" s="11"/>
      <c r="M170" s="15"/>
    </row>
    <row r="171" spans="1:13" ht="18.75" customHeight="1">
      <c r="A171" s="15"/>
      <c r="B171" s="15"/>
      <c r="C171" s="11" t="s">
        <v>24</v>
      </c>
      <c r="D171" s="11">
        <f>E171+F171+G171+H171+I171+J171+K171+L171</f>
        <v>20000</v>
      </c>
      <c r="E171" s="11">
        <v>0</v>
      </c>
      <c r="F171" s="11">
        <v>0</v>
      </c>
      <c r="G171" s="11">
        <v>0</v>
      </c>
      <c r="H171" s="11">
        <v>0</v>
      </c>
      <c r="I171" s="14">
        <v>20000</v>
      </c>
      <c r="J171" s="11">
        <v>0</v>
      </c>
      <c r="K171" s="11">
        <v>0</v>
      </c>
      <c r="L171" s="11">
        <v>0</v>
      </c>
      <c r="M171" s="15"/>
    </row>
    <row r="172" spans="1:13" ht="16.5" customHeight="1">
      <c r="A172" s="15"/>
      <c r="B172" s="15"/>
      <c r="C172" s="11" t="s">
        <v>26</v>
      </c>
      <c r="D172" s="11">
        <f>E172+F172+G172+H172+I172+J172+K172+L172</f>
        <v>408.2</v>
      </c>
      <c r="E172" s="11">
        <v>0</v>
      </c>
      <c r="F172" s="11">
        <v>0</v>
      </c>
      <c r="G172" s="11">
        <v>0</v>
      </c>
      <c r="H172" s="11">
        <v>0</v>
      </c>
      <c r="I172" s="14">
        <v>408.2</v>
      </c>
      <c r="J172" s="11">
        <v>0</v>
      </c>
      <c r="K172" s="11">
        <v>0</v>
      </c>
      <c r="L172" s="11">
        <v>0</v>
      </c>
      <c r="M172" s="15"/>
    </row>
    <row r="173" spans="1:13" ht="17.25" customHeight="1">
      <c r="A173" s="15"/>
      <c r="B173" s="15"/>
      <c r="C173" s="11" t="s">
        <v>25</v>
      </c>
      <c r="D173" s="11">
        <f>E173+F173+G173+H173+I173+J173+K173+L173</f>
        <v>206.1</v>
      </c>
      <c r="E173" s="11">
        <v>0</v>
      </c>
      <c r="F173" s="11">
        <v>0</v>
      </c>
      <c r="G173" s="11">
        <v>0</v>
      </c>
      <c r="H173" s="11">
        <v>0</v>
      </c>
      <c r="I173" s="14">
        <f>204.1+2</f>
        <v>206.1</v>
      </c>
      <c r="J173" s="11">
        <v>0</v>
      </c>
      <c r="K173" s="11">
        <v>0</v>
      </c>
      <c r="L173" s="11">
        <v>0</v>
      </c>
      <c r="M173" s="15"/>
    </row>
    <row r="174" spans="1:13" ht="48" customHeight="1">
      <c r="A174" s="15"/>
      <c r="B174" s="15"/>
      <c r="C174" s="11" t="s">
        <v>34</v>
      </c>
      <c r="D174" s="11">
        <f>E174+F174+G174+H174+I174+J174+K174+L174</f>
        <v>0</v>
      </c>
      <c r="E174" s="11">
        <v>0</v>
      </c>
      <c r="F174" s="11">
        <v>0</v>
      </c>
      <c r="G174" s="11">
        <v>0</v>
      </c>
      <c r="H174" s="11">
        <v>0</v>
      </c>
      <c r="I174" s="14">
        <v>0</v>
      </c>
      <c r="J174" s="11">
        <v>0</v>
      </c>
      <c r="K174" s="11">
        <v>0</v>
      </c>
      <c r="L174" s="11">
        <v>0</v>
      </c>
      <c r="M174" s="15"/>
    </row>
    <row r="175" spans="1:13" ht="33.75" customHeight="1">
      <c r="A175" s="15" t="s">
        <v>100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ht="16.5" customHeight="1">
      <c r="A176" s="15" t="s">
        <v>59</v>
      </c>
      <c r="B176" s="15" t="s">
        <v>116</v>
      </c>
      <c r="C176" s="11" t="s">
        <v>11</v>
      </c>
      <c r="D176" s="11">
        <f aca="true" t="shared" si="33" ref="D176:L176">D178+D179+D180+D181</f>
        <v>320</v>
      </c>
      <c r="E176" s="11">
        <f t="shared" si="33"/>
        <v>40</v>
      </c>
      <c r="F176" s="11">
        <f t="shared" si="33"/>
        <v>40</v>
      </c>
      <c r="G176" s="11">
        <f t="shared" si="33"/>
        <v>40</v>
      </c>
      <c r="H176" s="11">
        <f t="shared" si="33"/>
        <v>40</v>
      </c>
      <c r="I176" s="14">
        <f t="shared" si="33"/>
        <v>40</v>
      </c>
      <c r="J176" s="11">
        <f t="shared" si="33"/>
        <v>40</v>
      </c>
      <c r="K176" s="11">
        <f t="shared" si="33"/>
        <v>40</v>
      </c>
      <c r="L176" s="11">
        <f t="shared" si="33"/>
        <v>40</v>
      </c>
      <c r="M176" s="15" t="s">
        <v>123</v>
      </c>
    </row>
    <row r="177" spans="1:13" ht="9.75">
      <c r="A177" s="15"/>
      <c r="B177" s="15"/>
      <c r="C177" s="11" t="s">
        <v>12</v>
      </c>
      <c r="D177" s="11"/>
      <c r="E177" s="11"/>
      <c r="F177" s="11"/>
      <c r="G177" s="11"/>
      <c r="H177" s="11"/>
      <c r="I177" s="14"/>
      <c r="J177" s="11"/>
      <c r="K177" s="11"/>
      <c r="L177" s="11"/>
      <c r="M177" s="15"/>
    </row>
    <row r="178" spans="1:13" ht="9.75">
      <c r="A178" s="15"/>
      <c r="B178" s="15"/>
      <c r="C178" s="11" t="s">
        <v>24</v>
      </c>
      <c r="D178" s="11">
        <f>E178+F178+G178+H178+I178+J178+K178+L178</f>
        <v>0</v>
      </c>
      <c r="E178" s="11">
        <f>F178+G178+H178+I178+J178+M178</f>
        <v>0</v>
      </c>
      <c r="F178" s="11">
        <f>G178+H178+I178+J178+M178+N178</f>
        <v>0</v>
      </c>
      <c r="G178" s="11">
        <f>H178+I178+J178+M178+N178+O178</f>
        <v>0</v>
      </c>
      <c r="H178" s="11">
        <f>I178+J178+M178+N178+O178+P178</f>
        <v>0</v>
      </c>
      <c r="I178" s="14">
        <f>J178+M178+N178+O178+P178+Q178</f>
        <v>0</v>
      </c>
      <c r="J178" s="11">
        <f>M178+N178+O178+P178+Q178+R178</f>
        <v>0</v>
      </c>
      <c r="K178" s="11">
        <f aca="true" t="shared" si="34" ref="K178:L180">N178+O178+P178+Q178+R178+S178</f>
        <v>0</v>
      </c>
      <c r="L178" s="11">
        <f t="shared" si="34"/>
        <v>0</v>
      </c>
      <c r="M178" s="15"/>
    </row>
    <row r="179" spans="1:13" ht="9.75">
      <c r="A179" s="15"/>
      <c r="B179" s="15"/>
      <c r="C179" s="11" t="s">
        <v>26</v>
      </c>
      <c r="D179" s="11">
        <f>E179+F179+G179+H179+I179+J179+K179+L179</f>
        <v>0</v>
      </c>
      <c r="E179" s="11">
        <f>F179+G179+H179+I179+J179+M179</f>
        <v>0</v>
      </c>
      <c r="F179" s="11">
        <f>G179+H179+I179+J179+M179+N179</f>
        <v>0</v>
      </c>
      <c r="G179" s="11">
        <f>H179+I179+J179+M179+N179+O179</f>
        <v>0</v>
      </c>
      <c r="H179" s="11">
        <f>I179+J179+M179+N179+O179+P179</f>
        <v>0</v>
      </c>
      <c r="I179" s="14">
        <f>J179+M179+N179+O179+P179+Q179</f>
        <v>0</v>
      </c>
      <c r="J179" s="11">
        <f>M179+N179+O179+P179+Q179+R179</f>
        <v>0</v>
      </c>
      <c r="K179" s="11">
        <f t="shared" si="34"/>
        <v>0</v>
      </c>
      <c r="L179" s="11">
        <f t="shared" si="34"/>
        <v>0</v>
      </c>
      <c r="M179" s="15"/>
    </row>
    <row r="180" spans="1:13" ht="9.75">
      <c r="A180" s="15"/>
      <c r="B180" s="15"/>
      <c r="C180" s="11" t="s">
        <v>25</v>
      </c>
      <c r="D180" s="11">
        <f>E180+F180+G180+H180+I180+J180+K180+L180</f>
        <v>0</v>
      </c>
      <c r="E180" s="11">
        <f>F180+G180+H180+I180+J180+M180</f>
        <v>0</v>
      </c>
      <c r="F180" s="11">
        <f>G180+H180+I180+J180+M180+N180</f>
        <v>0</v>
      </c>
      <c r="G180" s="11">
        <f>H180+I180+J180+M180+N180+O180</f>
        <v>0</v>
      </c>
      <c r="H180" s="11">
        <f>I180+J180+M180+N180+O180+P180</f>
        <v>0</v>
      </c>
      <c r="I180" s="14">
        <f>J180+M180+N180+O180+P180+Q180</f>
        <v>0</v>
      </c>
      <c r="J180" s="11">
        <f>M180+N180+O180+P180+Q180+R180</f>
        <v>0</v>
      </c>
      <c r="K180" s="11">
        <f t="shared" si="34"/>
        <v>0</v>
      </c>
      <c r="L180" s="11">
        <f t="shared" si="34"/>
        <v>0</v>
      </c>
      <c r="M180" s="15"/>
    </row>
    <row r="181" spans="1:13" ht="90" customHeight="1">
      <c r="A181" s="15"/>
      <c r="B181" s="15"/>
      <c r="C181" s="11" t="s">
        <v>34</v>
      </c>
      <c r="D181" s="11">
        <f>E181+F181+G181+H181+I181+J181+K181+L181</f>
        <v>320</v>
      </c>
      <c r="E181" s="11">
        <v>40</v>
      </c>
      <c r="F181" s="11">
        <v>40</v>
      </c>
      <c r="G181" s="11">
        <v>40</v>
      </c>
      <c r="H181" s="11">
        <v>40</v>
      </c>
      <c r="I181" s="14">
        <v>40</v>
      </c>
      <c r="J181" s="11">
        <v>40</v>
      </c>
      <c r="K181" s="11">
        <v>40</v>
      </c>
      <c r="L181" s="11">
        <v>40</v>
      </c>
      <c r="M181" s="15"/>
    </row>
    <row r="182" spans="1:13" ht="15" customHeight="1">
      <c r="A182" s="15" t="s">
        <v>60</v>
      </c>
      <c r="B182" s="15" t="s">
        <v>116</v>
      </c>
      <c r="C182" s="11" t="s">
        <v>11</v>
      </c>
      <c r="D182" s="11">
        <f aca="true" t="shared" si="35" ref="D182:L182">D184+D185+D186+D187</f>
        <v>5402</v>
      </c>
      <c r="E182" s="11">
        <f t="shared" si="35"/>
        <v>635</v>
      </c>
      <c r="F182" s="11">
        <f t="shared" si="35"/>
        <v>635</v>
      </c>
      <c r="G182" s="11">
        <f t="shared" si="35"/>
        <v>970</v>
      </c>
      <c r="H182" s="11">
        <f t="shared" si="35"/>
        <v>635</v>
      </c>
      <c r="I182" s="14">
        <f t="shared" si="35"/>
        <v>622</v>
      </c>
      <c r="J182" s="11">
        <f t="shared" si="35"/>
        <v>635</v>
      </c>
      <c r="K182" s="11">
        <f t="shared" si="35"/>
        <v>635</v>
      </c>
      <c r="L182" s="11">
        <f t="shared" si="35"/>
        <v>635</v>
      </c>
      <c r="M182" s="15" t="s">
        <v>61</v>
      </c>
    </row>
    <row r="183" spans="1:13" ht="16.5" customHeight="1">
      <c r="A183" s="15"/>
      <c r="B183" s="15"/>
      <c r="C183" s="11" t="s">
        <v>12</v>
      </c>
      <c r="D183" s="11"/>
      <c r="E183" s="11"/>
      <c r="F183" s="11"/>
      <c r="G183" s="11"/>
      <c r="H183" s="11"/>
      <c r="I183" s="14"/>
      <c r="J183" s="11"/>
      <c r="K183" s="11"/>
      <c r="L183" s="11"/>
      <c r="M183" s="15"/>
    </row>
    <row r="184" spans="1:13" ht="15" customHeight="1">
      <c r="A184" s="15"/>
      <c r="B184" s="15"/>
      <c r="C184" s="11" t="s">
        <v>24</v>
      </c>
      <c r="D184" s="11">
        <f>E184+F184+G184+H184+I184+J184+K184+L184</f>
        <v>0</v>
      </c>
      <c r="E184" s="11">
        <f>F184+G184+H184+I184+J184+M184</f>
        <v>0</v>
      </c>
      <c r="F184" s="11">
        <f>G184+H184+I184+J184+M184+N184</f>
        <v>0</v>
      </c>
      <c r="G184" s="11">
        <f>H184+I184+J184+M184+N184+O184</f>
        <v>0</v>
      </c>
      <c r="H184" s="11">
        <f>I184+J184+M184+N184+O184+P184</f>
        <v>0</v>
      </c>
      <c r="I184" s="14">
        <f>J184+M184+N184+O184+P184+Q184</f>
        <v>0</v>
      </c>
      <c r="J184" s="11">
        <f aca="true" t="shared" si="36" ref="J184:L185">M184+N184+O184+P184+Q184+R184</f>
        <v>0</v>
      </c>
      <c r="K184" s="11">
        <f t="shared" si="36"/>
        <v>0</v>
      </c>
      <c r="L184" s="11">
        <f t="shared" si="36"/>
        <v>0</v>
      </c>
      <c r="M184" s="15"/>
    </row>
    <row r="185" spans="1:13" ht="14.25" customHeight="1">
      <c r="A185" s="15"/>
      <c r="B185" s="15"/>
      <c r="C185" s="11" t="s">
        <v>26</v>
      </c>
      <c r="D185" s="11">
        <f>E185+F185+G185+H185+I185+J185+K185+L185</f>
        <v>0</v>
      </c>
      <c r="E185" s="11">
        <f>F185+G185+H185+I185+J185+M185</f>
        <v>0</v>
      </c>
      <c r="F185" s="11">
        <f>G185+H185+I185+J185+M185+N185</f>
        <v>0</v>
      </c>
      <c r="G185" s="11">
        <f>H185+I185+J185+M185+N185+O185</f>
        <v>0</v>
      </c>
      <c r="H185" s="11">
        <f>I185+J185+M185+N185+O185+P185</f>
        <v>0</v>
      </c>
      <c r="I185" s="14">
        <f>J185+M185+N185+O185+P185+Q185</f>
        <v>0</v>
      </c>
      <c r="J185" s="11">
        <f t="shared" si="36"/>
        <v>0</v>
      </c>
      <c r="K185" s="11">
        <f t="shared" si="36"/>
        <v>0</v>
      </c>
      <c r="L185" s="11">
        <f t="shared" si="36"/>
        <v>0</v>
      </c>
      <c r="M185" s="15"/>
    </row>
    <row r="186" spans="1:13" ht="15.75" customHeight="1">
      <c r="A186" s="15"/>
      <c r="B186" s="15"/>
      <c r="C186" s="11" t="s">
        <v>25</v>
      </c>
      <c r="D186" s="11">
        <f>E186+F186+G186+H186+I186+J186+K186+L186</f>
        <v>5402</v>
      </c>
      <c r="E186" s="11">
        <v>635</v>
      </c>
      <c r="F186" s="11">
        <v>635</v>
      </c>
      <c r="G186" s="11">
        <v>970</v>
      </c>
      <c r="H186" s="11">
        <v>635</v>
      </c>
      <c r="I186" s="14">
        <f>635-13</f>
        <v>622</v>
      </c>
      <c r="J186" s="11">
        <v>635</v>
      </c>
      <c r="K186" s="11">
        <v>635</v>
      </c>
      <c r="L186" s="11">
        <v>635</v>
      </c>
      <c r="M186" s="15"/>
    </row>
    <row r="187" spans="1:13" ht="129" customHeight="1">
      <c r="A187" s="15"/>
      <c r="B187" s="15"/>
      <c r="C187" s="11" t="s">
        <v>34</v>
      </c>
      <c r="D187" s="11">
        <f>E187+F187+G187+H187+I187+J187+K187+L187</f>
        <v>0</v>
      </c>
      <c r="E187" s="11">
        <v>0</v>
      </c>
      <c r="F187" s="11">
        <v>0</v>
      </c>
      <c r="G187" s="11">
        <v>0</v>
      </c>
      <c r="H187" s="11">
        <v>0</v>
      </c>
      <c r="I187" s="14">
        <v>0</v>
      </c>
      <c r="J187" s="11">
        <v>0</v>
      </c>
      <c r="K187" s="11">
        <v>0</v>
      </c>
      <c r="L187" s="11">
        <v>0</v>
      </c>
      <c r="M187" s="15"/>
    </row>
    <row r="188" spans="1:13" ht="15" customHeight="1">
      <c r="A188" s="21" t="s">
        <v>84</v>
      </c>
      <c r="B188" s="15" t="s">
        <v>116</v>
      </c>
      <c r="C188" s="11" t="s">
        <v>11</v>
      </c>
      <c r="D188" s="11">
        <f aca="true" t="shared" si="37" ref="D188:L188">D190+D191+D192+D193</f>
        <v>4127.6</v>
      </c>
      <c r="E188" s="11">
        <f t="shared" si="37"/>
        <v>0</v>
      </c>
      <c r="F188" s="11">
        <f t="shared" si="37"/>
        <v>0</v>
      </c>
      <c r="G188" s="11">
        <f t="shared" si="37"/>
        <v>0</v>
      </c>
      <c r="H188" s="11">
        <f t="shared" si="37"/>
        <v>311.2</v>
      </c>
      <c r="I188" s="14">
        <f t="shared" si="37"/>
        <v>954.1</v>
      </c>
      <c r="J188" s="11">
        <f t="shared" si="37"/>
        <v>954.1</v>
      </c>
      <c r="K188" s="11">
        <f t="shared" si="37"/>
        <v>954.1</v>
      </c>
      <c r="L188" s="11">
        <f t="shared" si="37"/>
        <v>954.1</v>
      </c>
      <c r="M188" s="16" t="s">
        <v>83</v>
      </c>
    </row>
    <row r="189" spans="1:13" ht="16.5" customHeight="1">
      <c r="A189" s="22"/>
      <c r="B189" s="15"/>
      <c r="C189" s="11" t="s">
        <v>12</v>
      </c>
      <c r="D189" s="11"/>
      <c r="E189" s="11"/>
      <c r="F189" s="11"/>
      <c r="G189" s="11"/>
      <c r="H189" s="11"/>
      <c r="I189" s="14"/>
      <c r="J189" s="11"/>
      <c r="K189" s="11"/>
      <c r="L189" s="11"/>
      <c r="M189" s="19"/>
    </row>
    <row r="190" spans="1:13" ht="15" customHeight="1">
      <c r="A190" s="22"/>
      <c r="B190" s="15"/>
      <c r="C190" s="11" t="s">
        <v>24</v>
      </c>
      <c r="D190" s="11">
        <f>E190+F190+G190+H190+I190+J190+K190+L190</f>
        <v>0</v>
      </c>
      <c r="E190" s="11">
        <f>F190+G190+H190+I190+J190+M190</f>
        <v>0</v>
      </c>
      <c r="F190" s="11">
        <f>G190+H190+I190+J190+M190+N190</f>
        <v>0</v>
      </c>
      <c r="G190" s="11">
        <f>H190+I190+J190+M190+N190+O190</f>
        <v>0</v>
      </c>
      <c r="H190" s="11">
        <f>I190+J190+M190+N190+O190+P190</f>
        <v>0</v>
      </c>
      <c r="I190" s="14">
        <f>J190+M190+N190+O190+P190+Q190</f>
        <v>0</v>
      </c>
      <c r="J190" s="11">
        <f aca="true" t="shared" si="38" ref="J190:L191">M190+N190+O190+P190+Q190+R190</f>
        <v>0</v>
      </c>
      <c r="K190" s="11">
        <f t="shared" si="38"/>
        <v>0</v>
      </c>
      <c r="L190" s="11">
        <f t="shared" si="38"/>
        <v>0</v>
      </c>
      <c r="M190" s="19"/>
    </row>
    <row r="191" spans="1:13" ht="14.25" customHeight="1">
      <c r="A191" s="22"/>
      <c r="B191" s="15"/>
      <c r="C191" s="11" t="s">
        <v>26</v>
      </c>
      <c r="D191" s="11">
        <f>E191+F191+G191+H191+I191+J191+K191+L191</f>
        <v>0</v>
      </c>
      <c r="E191" s="11">
        <f>F191+G191+H191+I191+J191+M191</f>
        <v>0</v>
      </c>
      <c r="F191" s="11">
        <f>G191+H191+I191+J191+M191+N191</f>
        <v>0</v>
      </c>
      <c r="G191" s="11">
        <f>H191+I191+J191+M191+N191+O191</f>
        <v>0</v>
      </c>
      <c r="H191" s="11">
        <f>I191+J191+M191+N191+O191+P191</f>
        <v>0</v>
      </c>
      <c r="I191" s="14">
        <f>J191+M191+N191+O191+P191+Q191</f>
        <v>0</v>
      </c>
      <c r="J191" s="11">
        <f t="shared" si="38"/>
        <v>0</v>
      </c>
      <c r="K191" s="11">
        <f t="shared" si="38"/>
        <v>0</v>
      </c>
      <c r="L191" s="11">
        <f t="shared" si="38"/>
        <v>0</v>
      </c>
      <c r="M191" s="19"/>
    </row>
    <row r="192" spans="1:13" ht="15.75" customHeight="1">
      <c r="A192" s="22"/>
      <c r="B192" s="15"/>
      <c r="C192" s="11" t="s">
        <v>25</v>
      </c>
      <c r="D192" s="11">
        <f>E192+F192+G192+H192+I192+J192+K192+L192</f>
        <v>4127.6</v>
      </c>
      <c r="E192" s="11">
        <v>0</v>
      </c>
      <c r="F192" s="11">
        <v>0</v>
      </c>
      <c r="G192" s="11">
        <v>0</v>
      </c>
      <c r="H192" s="11">
        <v>311.2</v>
      </c>
      <c r="I192" s="14">
        <v>954.1</v>
      </c>
      <c r="J192" s="11">
        <v>954.1</v>
      </c>
      <c r="K192" s="11">
        <v>954.1</v>
      </c>
      <c r="L192" s="11">
        <v>954.1</v>
      </c>
      <c r="M192" s="19"/>
    </row>
    <row r="193" spans="1:13" ht="18" customHeight="1">
      <c r="A193" s="23"/>
      <c r="B193" s="15"/>
      <c r="C193" s="11" t="s">
        <v>34</v>
      </c>
      <c r="D193" s="11">
        <f>E193+F193+G193+H193+I193+J193+K193+L193</f>
        <v>0</v>
      </c>
      <c r="E193" s="11">
        <v>0</v>
      </c>
      <c r="F193" s="11">
        <v>0</v>
      </c>
      <c r="G193" s="11">
        <v>0</v>
      </c>
      <c r="H193" s="11">
        <v>0</v>
      </c>
      <c r="I193" s="14">
        <v>0</v>
      </c>
      <c r="J193" s="11">
        <v>0</v>
      </c>
      <c r="K193" s="11">
        <v>0</v>
      </c>
      <c r="L193" s="11">
        <v>0</v>
      </c>
      <c r="M193" s="17"/>
    </row>
    <row r="194" spans="1:13" ht="18" customHeight="1">
      <c r="A194" s="20" t="s">
        <v>85</v>
      </c>
      <c r="B194" s="15" t="s">
        <v>116</v>
      </c>
      <c r="C194" s="11" t="s">
        <v>11</v>
      </c>
      <c r="D194" s="11">
        <f aca="true" t="shared" si="39" ref="D194:L194">D196+D197+D198+D199</f>
        <v>36521.8</v>
      </c>
      <c r="E194" s="11">
        <f t="shared" si="39"/>
        <v>0</v>
      </c>
      <c r="F194" s="11">
        <f t="shared" si="39"/>
        <v>0</v>
      </c>
      <c r="G194" s="11">
        <f t="shared" si="39"/>
        <v>0</v>
      </c>
      <c r="H194" s="11">
        <f t="shared" si="39"/>
        <v>3313.2999999999997</v>
      </c>
      <c r="I194" s="14">
        <f t="shared" si="39"/>
        <v>7712</v>
      </c>
      <c r="J194" s="11">
        <f t="shared" si="39"/>
        <v>8180.6</v>
      </c>
      <c r="K194" s="11">
        <f t="shared" si="39"/>
        <v>8501.6</v>
      </c>
      <c r="L194" s="11">
        <f t="shared" si="39"/>
        <v>8814.3</v>
      </c>
      <c r="M194" s="15" t="s">
        <v>86</v>
      </c>
    </row>
    <row r="195" spans="1:13" ht="15" customHeight="1">
      <c r="A195" s="20"/>
      <c r="B195" s="15"/>
      <c r="C195" s="11" t="s">
        <v>12</v>
      </c>
      <c r="D195" s="11"/>
      <c r="E195" s="11"/>
      <c r="F195" s="11"/>
      <c r="G195" s="11"/>
      <c r="H195" s="11"/>
      <c r="I195" s="14"/>
      <c r="J195" s="11"/>
      <c r="K195" s="11"/>
      <c r="L195" s="11"/>
      <c r="M195" s="15"/>
    </row>
    <row r="196" spans="1:13" ht="15" customHeight="1">
      <c r="A196" s="20"/>
      <c r="B196" s="15"/>
      <c r="C196" s="11" t="s">
        <v>24</v>
      </c>
      <c r="D196" s="11">
        <f>E196+F196+G196+H196+I196+J196+K196+L196</f>
        <v>0</v>
      </c>
      <c r="E196" s="11">
        <f>F196+G196+H196+I196+J196+M196</f>
        <v>0</v>
      </c>
      <c r="F196" s="11">
        <f>G196+H196+I196+J196+M196+N196</f>
        <v>0</v>
      </c>
      <c r="G196" s="11">
        <f>H196+I196+J196+M196+N196+O196</f>
        <v>0</v>
      </c>
      <c r="H196" s="11">
        <f>I196+J196+M196+N196+O196+P196</f>
        <v>0</v>
      </c>
      <c r="I196" s="14">
        <f>J196+M196+N196+O196+P196+Q196</f>
        <v>0</v>
      </c>
      <c r="J196" s="11">
        <f aca="true" t="shared" si="40" ref="J196:L197">M196+N196+O196+P196+Q196+R196</f>
        <v>0</v>
      </c>
      <c r="K196" s="11">
        <f t="shared" si="40"/>
        <v>0</v>
      </c>
      <c r="L196" s="11">
        <f t="shared" si="40"/>
        <v>0</v>
      </c>
      <c r="M196" s="15"/>
    </row>
    <row r="197" spans="1:13" ht="15" customHeight="1">
      <c r="A197" s="20"/>
      <c r="B197" s="15"/>
      <c r="C197" s="11" t="s">
        <v>26</v>
      </c>
      <c r="D197" s="11">
        <f>E197+F197+G197+H197+I197+J197+K197+L197</f>
        <v>1327.5</v>
      </c>
      <c r="E197" s="11">
        <v>0</v>
      </c>
      <c r="F197" s="11">
        <v>0</v>
      </c>
      <c r="G197" s="11">
        <v>0</v>
      </c>
      <c r="H197" s="11">
        <v>1327.5</v>
      </c>
      <c r="I197" s="14">
        <f>J197+M197+N197+O197+P197+Q197</f>
        <v>0</v>
      </c>
      <c r="J197" s="11">
        <f t="shared" si="40"/>
        <v>0</v>
      </c>
      <c r="K197" s="11">
        <f t="shared" si="40"/>
        <v>0</v>
      </c>
      <c r="L197" s="11">
        <f t="shared" si="40"/>
        <v>0</v>
      </c>
      <c r="M197" s="15"/>
    </row>
    <row r="198" spans="1:13" ht="15" customHeight="1">
      <c r="A198" s="20"/>
      <c r="B198" s="15"/>
      <c r="C198" s="11" t="s">
        <v>25</v>
      </c>
      <c r="D198" s="11">
        <f>E198+F198+G198+H198+I198+J198+K198+L198</f>
        <v>35194.3</v>
      </c>
      <c r="E198" s="11">
        <v>0</v>
      </c>
      <c r="F198" s="11">
        <v>0</v>
      </c>
      <c r="G198" s="11">
        <v>0</v>
      </c>
      <c r="H198" s="11">
        <f>7201-3378.3-1327.5-509.4</f>
        <v>1985.7999999999997</v>
      </c>
      <c r="I198" s="14">
        <v>7712</v>
      </c>
      <c r="J198" s="11">
        <v>8180.6</v>
      </c>
      <c r="K198" s="11">
        <v>8501.6</v>
      </c>
      <c r="L198" s="11">
        <v>8814.3</v>
      </c>
      <c r="M198" s="15"/>
    </row>
    <row r="199" spans="1:13" ht="14.25" customHeight="1">
      <c r="A199" s="20"/>
      <c r="B199" s="15"/>
      <c r="C199" s="11" t="s">
        <v>34</v>
      </c>
      <c r="D199" s="11">
        <f>E199+F199+G199+H199+I199+J199+K199+L199</f>
        <v>0</v>
      </c>
      <c r="E199" s="11">
        <v>0</v>
      </c>
      <c r="F199" s="11">
        <v>0</v>
      </c>
      <c r="G199" s="11">
        <v>0</v>
      </c>
      <c r="H199" s="11">
        <v>0</v>
      </c>
      <c r="I199" s="14">
        <v>0</v>
      </c>
      <c r="J199" s="11">
        <v>0</v>
      </c>
      <c r="K199" s="11">
        <v>0</v>
      </c>
      <c r="L199" s="11">
        <v>0</v>
      </c>
      <c r="M199" s="15"/>
    </row>
    <row r="200" spans="1:13" ht="22.5" customHeight="1">
      <c r="A200" s="15" t="s">
        <v>102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1:13" ht="15.75" customHeight="1">
      <c r="A201" s="15" t="s">
        <v>62</v>
      </c>
      <c r="B201" s="15" t="s">
        <v>110</v>
      </c>
      <c r="C201" s="11" t="s">
        <v>11</v>
      </c>
      <c r="D201" s="11">
        <f aca="true" t="shared" si="41" ref="D201:L201">D203+D204+D205+D206</f>
        <v>840</v>
      </c>
      <c r="E201" s="11">
        <f t="shared" si="41"/>
        <v>120</v>
      </c>
      <c r="F201" s="11">
        <f t="shared" si="41"/>
        <v>120</v>
      </c>
      <c r="G201" s="11">
        <f t="shared" si="41"/>
        <v>120</v>
      </c>
      <c r="H201" s="11">
        <f t="shared" si="41"/>
        <v>0</v>
      </c>
      <c r="I201" s="14">
        <f t="shared" si="41"/>
        <v>120</v>
      </c>
      <c r="J201" s="11">
        <f t="shared" si="41"/>
        <v>120</v>
      </c>
      <c r="K201" s="11">
        <f t="shared" si="41"/>
        <v>120</v>
      </c>
      <c r="L201" s="11">
        <f t="shared" si="41"/>
        <v>120</v>
      </c>
      <c r="M201" s="15" t="s">
        <v>63</v>
      </c>
    </row>
    <row r="202" spans="1:13" ht="17.25" customHeight="1">
      <c r="A202" s="15"/>
      <c r="B202" s="15"/>
      <c r="C202" s="11" t="s">
        <v>12</v>
      </c>
      <c r="D202" s="11"/>
      <c r="E202" s="11"/>
      <c r="F202" s="11"/>
      <c r="G202" s="11"/>
      <c r="H202" s="11"/>
      <c r="I202" s="14"/>
      <c r="J202" s="11"/>
      <c r="K202" s="11"/>
      <c r="L202" s="11"/>
      <c r="M202" s="15"/>
    </row>
    <row r="203" spans="1:13" ht="17.25" customHeight="1">
      <c r="A203" s="15"/>
      <c r="B203" s="15"/>
      <c r="C203" s="11" t="s">
        <v>24</v>
      </c>
      <c r="D203" s="11">
        <f>E203+F203+G203+H203+I203+J203+K203+L203</f>
        <v>0</v>
      </c>
      <c r="E203" s="11">
        <f>F203+G203+H203+I203+J203+M203</f>
        <v>0</v>
      </c>
      <c r="F203" s="11">
        <f>G203+H203+I203+J203+M203+N203</f>
        <v>0</v>
      </c>
      <c r="G203" s="11">
        <f>H203+I203+J203+M203+N203+O203</f>
        <v>0</v>
      </c>
      <c r="H203" s="11">
        <f>I203+J203+M203+N203+O203+P203</f>
        <v>0</v>
      </c>
      <c r="I203" s="14">
        <f>J203+M203+N203+O203+P203+Q203</f>
        <v>0</v>
      </c>
      <c r="J203" s="11">
        <f aca="true" t="shared" si="42" ref="J203:L204">M203+N203+O203+P203+Q203+R203</f>
        <v>0</v>
      </c>
      <c r="K203" s="11">
        <f t="shared" si="42"/>
        <v>0</v>
      </c>
      <c r="L203" s="11">
        <f t="shared" si="42"/>
        <v>0</v>
      </c>
      <c r="M203" s="15"/>
    </row>
    <row r="204" spans="1:13" ht="15" customHeight="1">
      <c r="A204" s="15"/>
      <c r="B204" s="15"/>
      <c r="C204" s="11" t="s">
        <v>26</v>
      </c>
      <c r="D204" s="11">
        <f>E204+F204+G204+H204+I204+J204+K204+L204</f>
        <v>0</v>
      </c>
      <c r="E204" s="11">
        <f>F204+G204+H204+I204+J204+M204</f>
        <v>0</v>
      </c>
      <c r="F204" s="11">
        <f>G204+H204+I204+J204+M204+N204</f>
        <v>0</v>
      </c>
      <c r="G204" s="11">
        <f>H204+I204+J204+M204+N204+O204</f>
        <v>0</v>
      </c>
      <c r="H204" s="11">
        <f>I204+J204+M204+N204+O204+P204</f>
        <v>0</v>
      </c>
      <c r="I204" s="14">
        <f>J204+M204+N204+O204+P204+Q204</f>
        <v>0</v>
      </c>
      <c r="J204" s="11">
        <f t="shared" si="42"/>
        <v>0</v>
      </c>
      <c r="K204" s="11">
        <f t="shared" si="42"/>
        <v>0</v>
      </c>
      <c r="L204" s="11">
        <f t="shared" si="42"/>
        <v>0</v>
      </c>
      <c r="M204" s="15"/>
    </row>
    <row r="205" spans="1:13" ht="15" customHeight="1">
      <c r="A205" s="15"/>
      <c r="B205" s="15"/>
      <c r="C205" s="11" t="s">
        <v>25</v>
      </c>
      <c r="D205" s="11">
        <f>E205+F205+G205+H205+I205+J205+K205+L205</f>
        <v>840</v>
      </c>
      <c r="E205" s="11">
        <v>120</v>
      </c>
      <c r="F205" s="11">
        <v>120</v>
      </c>
      <c r="G205" s="11">
        <v>120</v>
      </c>
      <c r="H205" s="11">
        <v>0</v>
      </c>
      <c r="I205" s="14">
        <v>120</v>
      </c>
      <c r="J205" s="11">
        <v>120</v>
      </c>
      <c r="K205" s="11">
        <v>120</v>
      </c>
      <c r="L205" s="11">
        <v>120</v>
      </c>
      <c r="M205" s="15"/>
    </row>
    <row r="206" spans="1:13" ht="209.25" customHeight="1">
      <c r="A206" s="15"/>
      <c r="B206" s="15"/>
      <c r="C206" s="11" t="s">
        <v>34</v>
      </c>
      <c r="D206" s="11">
        <f>E206+F206+G206+H206+I206+J206+K206+L206</f>
        <v>0</v>
      </c>
      <c r="E206" s="11">
        <v>0</v>
      </c>
      <c r="F206" s="11">
        <v>0</v>
      </c>
      <c r="G206" s="11">
        <v>0</v>
      </c>
      <c r="H206" s="11">
        <v>0</v>
      </c>
      <c r="I206" s="14">
        <v>0</v>
      </c>
      <c r="J206" s="11">
        <v>0</v>
      </c>
      <c r="K206" s="11">
        <v>0</v>
      </c>
      <c r="L206" s="11">
        <v>0</v>
      </c>
      <c r="M206" s="15"/>
    </row>
    <row r="207" spans="1:13" ht="13.5" customHeight="1">
      <c r="A207" s="15" t="s">
        <v>103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1:13" ht="19.5" customHeight="1">
      <c r="A208" s="15" t="s">
        <v>64</v>
      </c>
      <c r="B208" s="15" t="s">
        <v>110</v>
      </c>
      <c r="C208" s="11" t="s">
        <v>11</v>
      </c>
      <c r="D208" s="11">
        <f aca="true" t="shared" si="43" ref="D208:L208">D210+D211+D212+D213</f>
        <v>25650.5</v>
      </c>
      <c r="E208" s="11">
        <f t="shared" si="43"/>
        <v>3625.9</v>
      </c>
      <c r="F208" s="11">
        <f t="shared" si="43"/>
        <v>4098.6</v>
      </c>
      <c r="G208" s="11">
        <f t="shared" si="43"/>
        <v>3885.5</v>
      </c>
      <c r="H208" s="11">
        <f t="shared" si="43"/>
        <v>0</v>
      </c>
      <c r="I208" s="14">
        <f t="shared" si="43"/>
        <v>3407.9</v>
      </c>
      <c r="J208" s="11">
        <f t="shared" si="43"/>
        <v>3544.2</v>
      </c>
      <c r="K208" s="11">
        <f t="shared" si="43"/>
        <v>3544.2</v>
      </c>
      <c r="L208" s="11">
        <f t="shared" si="43"/>
        <v>3544.2</v>
      </c>
      <c r="M208" s="15" t="s">
        <v>72</v>
      </c>
    </row>
    <row r="209" spans="1:13" ht="11.25" customHeight="1">
      <c r="A209" s="15"/>
      <c r="B209" s="15"/>
      <c r="C209" s="11" t="s">
        <v>12</v>
      </c>
      <c r="D209" s="11"/>
      <c r="E209" s="11"/>
      <c r="F209" s="11"/>
      <c r="G209" s="11"/>
      <c r="H209" s="11"/>
      <c r="I209" s="14"/>
      <c r="J209" s="11"/>
      <c r="K209" s="11"/>
      <c r="L209" s="11"/>
      <c r="M209" s="15"/>
    </row>
    <row r="210" spans="1:13" ht="9.75">
      <c r="A210" s="15"/>
      <c r="B210" s="15"/>
      <c r="C210" s="11" t="s">
        <v>24</v>
      </c>
      <c r="D210" s="11">
        <f>E210+F210+G210+H210+I210+J210+K210+L210</f>
        <v>0</v>
      </c>
      <c r="E210" s="11">
        <v>0</v>
      </c>
      <c r="F210" s="11">
        <v>0</v>
      </c>
      <c r="G210" s="11">
        <v>0</v>
      </c>
      <c r="H210" s="11">
        <v>0</v>
      </c>
      <c r="I210" s="14">
        <v>0</v>
      </c>
      <c r="J210" s="11">
        <v>0</v>
      </c>
      <c r="K210" s="11">
        <v>0</v>
      </c>
      <c r="L210" s="11">
        <v>0</v>
      </c>
      <c r="M210" s="15"/>
    </row>
    <row r="211" spans="1:13" ht="9.75">
      <c r="A211" s="15"/>
      <c r="B211" s="15"/>
      <c r="C211" s="11" t="s">
        <v>26</v>
      </c>
      <c r="D211" s="11">
        <f>E211+F211+G211+H211+I211+J211+K211+L211</f>
        <v>25500.5</v>
      </c>
      <c r="E211" s="11">
        <v>3475.9</v>
      </c>
      <c r="F211" s="11">
        <v>4098.6</v>
      </c>
      <c r="G211" s="11">
        <v>3885.5</v>
      </c>
      <c r="H211" s="11">
        <v>0</v>
      </c>
      <c r="I211" s="14">
        <v>3407.9</v>
      </c>
      <c r="J211" s="11">
        <v>3544.2</v>
      </c>
      <c r="K211" s="11">
        <v>3544.2</v>
      </c>
      <c r="L211" s="11">
        <v>3544.2</v>
      </c>
      <c r="M211" s="15"/>
    </row>
    <row r="212" spans="1:13" ht="9.75">
      <c r="A212" s="15"/>
      <c r="B212" s="15"/>
      <c r="C212" s="11" t="s">
        <v>25</v>
      </c>
      <c r="D212" s="11">
        <f>E212+F212+G212+H212+I212+J212+K212+L212</f>
        <v>150</v>
      </c>
      <c r="E212" s="11">
        <v>150</v>
      </c>
      <c r="F212" s="11">
        <v>0</v>
      </c>
      <c r="G212" s="11">
        <v>0</v>
      </c>
      <c r="H212" s="11">
        <v>0</v>
      </c>
      <c r="I212" s="14">
        <v>0</v>
      </c>
      <c r="J212" s="11">
        <v>0</v>
      </c>
      <c r="K212" s="11">
        <v>0</v>
      </c>
      <c r="L212" s="11">
        <v>0</v>
      </c>
      <c r="M212" s="15"/>
    </row>
    <row r="213" spans="1:13" ht="150.75" customHeight="1">
      <c r="A213" s="15"/>
      <c r="B213" s="15"/>
      <c r="C213" s="11" t="s">
        <v>34</v>
      </c>
      <c r="D213" s="11">
        <f>E213+F213+G213+H213+I213+J213+K213+L213</f>
        <v>0</v>
      </c>
      <c r="E213" s="11">
        <v>0</v>
      </c>
      <c r="F213" s="11">
        <v>0</v>
      </c>
      <c r="G213" s="11">
        <v>0</v>
      </c>
      <c r="H213" s="11">
        <v>0</v>
      </c>
      <c r="I213" s="14">
        <v>0</v>
      </c>
      <c r="J213" s="11">
        <v>0</v>
      </c>
      <c r="K213" s="11">
        <v>0</v>
      </c>
      <c r="L213" s="11">
        <v>0</v>
      </c>
      <c r="M213" s="15"/>
    </row>
    <row r="214" spans="1:13" ht="13.5" customHeight="1">
      <c r="A214" s="15" t="s">
        <v>65</v>
      </c>
      <c r="B214" s="15" t="s">
        <v>110</v>
      </c>
      <c r="C214" s="11" t="s">
        <v>11</v>
      </c>
      <c r="D214" s="11">
        <f aca="true" t="shared" si="44" ref="D214:L214">D216+D217+D218+D219</f>
        <v>60</v>
      </c>
      <c r="E214" s="11">
        <f t="shared" si="44"/>
        <v>20</v>
      </c>
      <c r="F214" s="11">
        <f t="shared" si="44"/>
        <v>40</v>
      </c>
      <c r="G214" s="11">
        <f t="shared" si="44"/>
        <v>0</v>
      </c>
      <c r="H214" s="11">
        <f t="shared" si="44"/>
        <v>0</v>
      </c>
      <c r="I214" s="14">
        <f t="shared" si="44"/>
        <v>0</v>
      </c>
      <c r="J214" s="11">
        <f t="shared" si="44"/>
        <v>0</v>
      </c>
      <c r="K214" s="11">
        <f t="shared" si="44"/>
        <v>0</v>
      </c>
      <c r="L214" s="11">
        <f t="shared" si="44"/>
        <v>0</v>
      </c>
      <c r="M214" s="15" t="s">
        <v>66</v>
      </c>
    </row>
    <row r="215" spans="1:13" ht="15" customHeight="1">
      <c r="A215" s="15"/>
      <c r="B215" s="15"/>
      <c r="C215" s="11" t="s">
        <v>12</v>
      </c>
      <c r="D215" s="11"/>
      <c r="E215" s="11"/>
      <c r="F215" s="11"/>
      <c r="G215" s="11"/>
      <c r="H215" s="11"/>
      <c r="I215" s="14"/>
      <c r="J215" s="11"/>
      <c r="K215" s="11"/>
      <c r="L215" s="11"/>
      <c r="M215" s="15"/>
    </row>
    <row r="216" spans="1:13" ht="15" customHeight="1">
      <c r="A216" s="15"/>
      <c r="B216" s="15"/>
      <c r="C216" s="11" t="s">
        <v>24</v>
      </c>
      <c r="D216" s="11">
        <f>E216+F216+G216+H216+I216+J216+K216+L216</f>
        <v>0</v>
      </c>
      <c r="E216" s="11">
        <f>F216+G216+H216+I216+J216+M216</f>
        <v>0</v>
      </c>
      <c r="F216" s="11">
        <f>G216+H216+I216+J216+M216+N216</f>
        <v>0</v>
      </c>
      <c r="G216" s="11">
        <f>H216+I216+J216+M216+N216+O216</f>
        <v>0</v>
      </c>
      <c r="H216" s="11">
        <f>I216+J216+M216+N216+O216+P216</f>
        <v>0</v>
      </c>
      <c r="I216" s="14">
        <f>J216+M216+N216+O216+P216+Q216</f>
        <v>0</v>
      </c>
      <c r="J216" s="11">
        <f aca="true" t="shared" si="45" ref="J216:L217">M216+N216+O216+P216+Q216+R216</f>
        <v>0</v>
      </c>
      <c r="K216" s="11">
        <f t="shared" si="45"/>
        <v>0</v>
      </c>
      <c r="L216" s="11">
        <f t="shared" si="45"/>
        <v>0</v>
      </c>
      <c r="M216" s="15"/>
    </row>
    <row r="217" spans="1:13" ht="15" customHeight="1">
      <c r="A217" s="15"/>
      <c r="B217" s="15"/>
      <c r="C217" s="11" t="s">
        <v>26</v>
      </c>
      <c r="D217" s="11">
        <f>E217+F217+G217+H217+I217+J217+K217+L217</f>
        <v>0</v>
      </c>
      <c r="E217" s="11">
        <f>F217+G217+H217+I217+J217+M217</f>
        <v>0</v>
      </c>
      <c r="F217" s="11">
        <f>G217+H217+I217+J217+M217+N217</f>
        <v>0</v>
      </c>
      <c r="G217" s="11">
        <f>H217+I217+J217+M217+N217+O217</f>
        <v>0</v>
      </c>
      <c r="H217" s="11">
        <f>I217+J217+M217+N217+O217+P217</f>
        <v>0</v>
      </c>
      <c r="I217" s="14">
        <f>J217+M217+N217+O217+P217+Q217</f>
        <v>0</v>
      </c>
      <c r="J217" s="11">
        <f t="shared" si="45"/>
        <v>0</v>
      </c>
      <c r="K217" s="11">
        <f t="shared" si="45"/>
        <v>0</v>
      </c>
      <c r="L217" s="11">
        <f t="shared" si="45"/>
        <v>0</v>
      </c>
      <c r="M217" s="15"/>
    </row>
    <row r="218" spans="1:13" ht="15" customHeight="1">
      <c r="A218" s="15"/>
      <c r="B218" s="15"/>
      <c r="C218" s="11" t="s">
        <v>25</v>
      </c>
      <c r="D218" s="11">
        <f>E218+F218+G218+H218+I218+J218+K218+L218</f>
        <v>60</v>
      </c>
      <c r="E218" s="11">
        <v>20</v>
      </c>
      <c r="F218" s="11">
        <v>40</v>
      </c>
      <c r="G218" s="11">
        <f>20-20</f>
        <v>0</v>
      </c>
      <c r="H218" s="11">
        <v>0</v>
      </c>
      <c r="I218" s="14">
        <v>0</v>
      </c>
      <c r="J218" s="11">
        <v>0</v>
      </c>
      <c r="K218" s="11">
        <v>0</v>
      </c>
      <c r="L218" s="11">
        <v>0</v>
      </c>
      <c r="M218" s="15"/>
    </row>
    <row r="219" spans="1:13" ht="100.5" customHeight="1">
      <c r="A219" s="15"/>
      <c r="B219" s="15"/>
      <c r="C219" s="11" t="s">
        <v>34</v>
      </c>
      <c r="D219" s="11">
        <f>E219+F219+G219+H219+I219+J219+K219+L219</f>
        <v>0</v>
      </c>
      <c r="E219" s="11">
        <v>0</v>
      </c>
      <c r="F219" s="11">
        <v>0</v>
      </c>
      <c r="G219" s="11">
        <v>0</v>
      </c>
      <c r="H219" s="11">
        <v>0</v>
      </c>
      <c r="I219" s="14">
        <v>0</v>
      </c>
      <c r="J219" s="11">
        <v>0</v>
      </c>
      <c r="K219" s="11">
        <v>0</v>
      </c>
      <c r="L219" s="11">
        <v>0</v>
      </c>
      <c r="M219" s="15"/>
    </row>
    <row r="220" spans="1:13" ht="18" customHeight="1">
      <c r="A220" s="15" t="s">
        <v>67</v>
      </c>
      <c r="B220" s="15" t="s">
        <v>110</v>
      </c>
      <c r="C220" s="11" t="s">
        <v>11</v>
      </c>
      <c r="D220" s="11">
        <f aca="true" t="shared" si="46" ref="D220:L220">D222+D223+D224+D225</f>
        <v>66.8</v>
      </c>
      <c r="E220" s="11">
        <f t="shared" si="46"/>
        <v>66.8</v>
      </c>
      <c r="F220" s="11">
        <f t="shared" si="46"/>
        <v>0</v>
      </c>
      <c r="G220" s="11">
        <f t="shared" si="46"/>
        <v>0</v>
      </c>
      <c r="H220" s="11">
        <f t="shared" si="46"/>
        <v>0</v>
      </c>
      <c r="I220" s="14">
        <f t="shared" si="46"/>
        <v>0</v>
      </c>
      <c r="J220" s="11">
        <f t="shared" si="46"/>
        <v>0</v>
      </c>
      <c r="K220" s="11">
        <f t="shared" si="46"/>
        <v>0</v>
      </c>
      <c r="L220" s="11">
        <f t="shared" si="46"/>
        <v>0</v>
      </c>
      <c r="M220" s="15" t="s">
        <v>68</v>
      </c>
    </row>
    <row r="221" spans="1:13" ht="9.75">
      <c r="A221" s="15"/>
      <c r="B221" s="15"/>
      <c r="C221" s="11" t="s">
        <v>12</v>
      </c>
      <c r="D221" s="11"/>
      <c r="E221" s="11"/>
      <c r="F221" s="11"/>
      <c r="G221" s="11"/>
      <c r="H221" s="11"/>
      <c r="I221" s="14"/>
      <c r="J221" s="11"/>
      <c r="K221" s="11"/>
      <c r="L221" s="11"/>
      <c r="M221" s="15"/>
    </row>
    <row r="222" spans="1:13" ht="9.75">
      <c r="A222" s="15"/>
      <c r="B222" s="15"/>
      <c r="C222" s="11" t="s">
        <v>24</v>
      </c>
      <c r="D222" s="11">
        <f>E222+F222+G222+H222+I222+J222+K222+L222</f>
        <v>0</v>
      </c>
      <c r="E222" s="11">
        <v>0</v>
      </c>
      <c r="F222" s="11">
        <v>0</v>
      </c>
      <c r="G222" s="11">
        <v>0</v>
      </c>
      <c r="H222" s="11">
        <v>0</v>
      </c>
      <c r="I222" s="14">
        <v>0</v>
      </c>
      <c r="J222" s="11">
        <v>0</v>
      </c>
      <c r="K222" s="11">
        <v>0</v>
      </c>
      <c r="L222" s="11">
        <v>0</v>
      </c>
      <c r="M222" s="15"/>
    </row>
    <row r="223" spans="1:13" ht="9.75">
      <c r="A223" s="15"/>
      <c r="B223" s="15"/>
      <c r="C223" s="11" t="s">
        <v>26</v>
      </c>
      <c r="D223" s="11">
        <f>E223+F223+G223+H223+I223+J223+K223+L223</f>
        <v>0</v>
      </c>
      <c r="E223" s="11">
        <v>0</v>
      </c>
      <c r="F223" s="11">
        <v>0</v>
      </c>
      <c r="G223" s="11">
        <v>0</v>
      </c>
      <c r="H223" s="11">
        <v>0</v>
      </c>
      <c r="I223" s="14">
        <v>0</v>
      </c>
      <c r="J223" s="11">
        <v>0</v>
      </c>
      <c r="K223" s="11">
        <v>0</v>
      </c>
      <c r="L223" s="11">
        <v>0</v>
      </c>
      <c r="M223" s="15"/>
    </row>
    <row r="224" spans="1:13" ht="9.75">
      <c r="A224" s="15"/>
      <c r="B224" s="15"/>
      <c r="C224" s="11" t="s">
        <v>25</v>
      </c>
      <c r="D224" s="11">
        <f>E224+F224+G224+H224+I224+J224+K224+L224</f>
        <v>66.8</v>
      </c>
      <c r="E224" s="11">
        <v>66.8</v>
      </c>
      <c r="F224" s="11">
        <v>0</v>
      </c>
      <c r="G224" s="11">
        <v>0</v>
      </c>
      <c r="H224" s="11">
        <v>0</v>
      </c>
      <c r="I224" s="14">
        <v>0</v>
      </c>
      <c r="J224" s="11">
        <v>0</v>
      </c>
      <c r="K224" s="11">
        <v>0</v>
      </c>
      <c r="L224" s="11">
        <v>0</v>
      </c>
      <c r="M224" s="15"/>
    </row>
    <row r="225" spans="1:13" ht="76.5" customHeight="1">
      <c r="A225" s="15"/>
      <c r="B225" s="15"/>
      <c r="C225" s="11" t="s">
        <v>34</v>
      </c>
      <c r="D225" s="11">
        <f>E225+F225+G225+H225+I225+J225+K225+L225</f>
        <v>0</v>
      </c>
      <c r="E225" s="11">
        <v>0</v>
      </c>
      <c r="F225" s="11">
        <v>0</v>
      </c>
      <c r="G225" s="11">
        <v>0</v>
      </c>
      <c r="H225" s="11">
        <v>0</v>
      </c>
      <c r="I225" s="14">
        <v>0</v>
      </c>
      <c r="J225" s="11">
        <v>0</v>
      </c>
      <c r="K225" s="11">
        <v>0</v>
      </c>
      <c r="L225" s="11">
        <v>0</v>
      </c>
      <c r="M225" s="15"/>
    </row>
    <row r="226" spans="1:13" ht="9.75">
      <c r="A226" s="15" t="s">
        <v>69</v>
      </c>
      <c r="B226" s="15" t="s">
        <v>110</v>
      </c>
      <c r="C226" s="11" t="s">
        <v>11</v>
      </c>
      <c r="D226" s="11">
        <f aca="true" t="shared" si="47" ref="D226:L226">D228+D229+D230+D231</f>
        <v>130</v>
      </c>
      <c r="E226" s="11">
        <f t="shared" si="47"/>
        <v>0</v>
      </c>
      <c r="F226" s="11">
        <f t="shared" si="47"/>
        <v>130</v>
      </c>
      <c r="G226" s="11">
        <f t="shared" si="47"/>
        <v>0</v>
      </c>
      <c r="H226" s="11">
        <f t="shared" si="47"/>
        <v>0</v>
      </c>
      <c r="I226" s="14">
        <f t="shared" si="47"/>
        <v>0</v>
      </c>
      <c r="J226" s="11">
        <f t="shared" si="47"/>
        <v>0</v>
      </c>
      <c r="K226" s="11">
        <f t="shared" si="47"/>
        <v>0</v>
      </c>
      <c r="L226" s="11">
        <f t="shared" si="47"/>
        <v>0</v>
      </c>
      <c r="M226" s="15" t="s">
        <v>70</v>
      </c>
    </row>
    <row r="227" spans="1:13" ht="9.75">
      <c r="A227" s="15"/>
      <c r="B227" s="15"/>
      <c r="C227" s="11" t="s">
        <v>12</v>
      </c>
      <c r="D227" s="11"/>
      <c r="E227" s="11"/>
      <c r="F227" s="11"/>
      <c r="G227" s="11"/>
      <c r="H227" s="11"/>
      <c r="I227" s="14"/>
      <c r="J227" s="11"/>
      <c r="K227" s="11"/>
      <c r="L227" s="11"/>
      <c r="M227" s="15"/>
    </row>
    <row r="228" spans="1:13" ht="9.75">
      <c r="A228" s="15"/>
      <c r="B228" s="15"/>
      <c r="C228" s="11" t="s">
        <v>24</v>
      </c>
      <c r="D228" s="11">
        <f>E228+F228+G228+H228+I228+J228+K228+L228</f>
        <v>0</v>
      </c>
      <c r="E228" s="11">
        <v>0</v>
      </c>
      <c r="F228" s="11">
        <v>0</v>
      </c>
      <c r="G228" s="11">
        <v>0</v>
      </c>
      <c r="H228" s="11">
        <v>0</v>
      </c>
      <c r="I228" s="14">
        <v>0</v>
      </c>
      <c r="J228" s="11">
        <v>0</v>
      </c>
      <c r="K228" s="11">
        <v>0</v>
      </c>
      <c r="L228" s="11">
        <v>0</v>
      </c>
      <c r="M228" s="15"/>
    </row>
    <row r="229" spans="1:13" ht="9.75">
      <c r="A229" s="15"/>
      <c r="B229" s="15"/>
      <c r="C229" s="11" t="s">
        <v>26</v>
      </c>
      <c r="D229" s="11">
        <f>E229+F229+G229+H229+I229+J229+K229+L229</f>
        <v>0</v>
      </c>
      <c r="E229" s="11">
        <v>0</v>
      </c>
      <c r="F229" s="11">
        <v>0</v>
      </c>
      <c r="G229" s="11">
        <v>0</v>
      </c>
      <c r="H229" s="11">
        <v>0</v>
      </c>
      <c r="I229" s="14">
        <v>0</v>
      </c>
      <c r="J229" s="11">
        <v>0</v>
      </c>
      <c r="K229" s="11">
        <v>0</v>
      </c>
      <c r="L229" s="11">
        <v>0</v>
      </c>
      <c r="M229" s="15"/>
    </row>
    <row r="230" spans="1:13" ht="9.75">
      <c r="A230" s="15"/>
      <c r="B230" s="15"/>
      <c r="C230" s="11" t="s">
        <v>25</v>
      </c>
      <c r="D230" s="11">
        <f>E230+F230+G230+H230+I230+J230+K230+L230</f>
        <v>130</v>
      </c>
      <c r="E230" s="11">
        <v>0</v>
      </c>
      <c r="F230" s="11">
        <v>130</v>
      </c>
      <c r="G230" s="11">
        <v>0</v>
      </c>
      <c r="H230" s="11">
        <v>0</v>
      </c>
      <c r="I230" s="14">
        <v>0</v>
      </c>
      <c r="J230" s="11">
        <v>0</v>
      </c>
      <c r="K230" s="11">
        <v>0</v>
      </c>
      <c r="L230" s="11">
        <v>0</v>
      </c>
      <c r="M230" s="15"/>
    </row>
    <row r="231" spans="1:13" ht="58.5" customHeight="1">
      <c r="A231" s="15"/>
      <c r="B231" s="15"/>
      <c r="C231" s="11" t="s">
        <v>34</v>
      </c>
      <c r="D231" s="11">
        <f>E231+F231+G231+H231+I231+J231+K231+L231</f>
        <v>0</v>
      </c>
      <c r="E231" s="11">
        <v>0</v>
      </c>
      <c r="F231" s="11">
        <v>0</v>
      </c>
      <c r="G231" s="11">
        <v>0</v>
      </c>
      <c r="H231" s="11">
        <v>0</v>
      </c>
      <c r="I231" s="14">
        <v>0</v>
      </c>
      <c r="J231" s="11">
        <v>0</v>
      </c>
      <c r="K231" s="11">
        <v>0</v>
      </c>
      <c r="L231" s="11">
        <v>0</v>
      </c>
      <c r="M231" s="15"/>
    </row>
    <row r="232" spans="1:13" ht="27.75" customHeight="1">
      <c r="A232" s="15" t="s">
        <v>101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1:13" ht="18.75" customHeight="1">
      <c r="A233" s="16" t="s">
        <v>23</v>
      </c>
      <c r="B233" s="16" t="s">
        <v>110</v>
      </c>
      <c r="C233" s="11" t="s">
        <v>11</v>
      </c>
      <c r="D233" s="11">
        <f aca="true" t="shared" si="48" ref="D233:L233">D235+D236+D237+D238</f>
        <v>43032.1</v>
      </c>
      <c r="E233" s="11">
        <f t="shared" si="48"/>
        <v>4389.200000000001</v>
      </c>
      <c r="F233" s="11">
        <f t="shared" si="48"/>
        <v>2993.1</v>
      </c>
      <c r="G233" s="11">
        <f t="shared" si="48"/>
        <v>5982</v>
      </c>
      <c r="H233" s="11">
        <f t="shared" si="48"/>
        <v>20593.4</v>
      </c>
      <c r="I233" s="14">
        <f t="shared" si="48"/>
        <v>6350.1</v>
      </c>
      <c r="J233" s="11">
        <f t="shared" si="48"/>
        <v>2724.3</v>
      </c>
      <c r="K233" s="11">
        <f t="shared" si="48"/>
        <v>0</v>
      </c>
      <c r="L233" s="11">
        <f t="shared" si="48"/>
        <v>0</v>
      </c>
      <c r="M233" s="16" t="s">
        <v>121</v>
      </c>
    </row>
    <row r="234" spans="1:13" ht="9.75">
      <c r="A234" s="19"/>
      <c r="B234" s="19"/>
      <c r="C234" s="11" t="s">
        <v>12</v>
      </c>
      <c r="D234" s="11"/>
      <c r="E234" s="11"/>
      <c r="F234" s="11"/>
      <c r="G234" s="11"/>
      <c r="H234" s="11"/>
      <c r="I234" s="14"/>
      <c r="J234" s="11"/>
      <c r="K234" s="11"/>
      <c r="L234" s="11"/>
      <c r="M234" s="19"/>
    </row>
    <row r="235" spans="1:13" ht="9.75">
      <c r="A235" s="19"/>
      <c r="B235" s="19"/>
      <c r="C235" s="11" t="s">
        <v>24</v>
      </c>
      <c r="D235" s="11">
        <f>E235+F235+G235+H235+I235+J235+K235+L235</f>
        <v>3473.8</v>
      </c>
      <c r="E235" s="11">
        <v>1283.4</v>
      </c>
      <c r="F235" s="11">
        <v>0</v>
      </c>
      <c r="G235" s="11">
        <v>1117.6</v>
      </c>
      <c r="H235" s="11">
        <v>1072.8</v>
      </c>
      <c r="I235" s="14">
        <v>0</v>
      </c>
      <c r="J235" s="11">
        <v>0</v>
      </c>
      <c r="K235" s="11">
        <v>0</v>
      </c>
      <c r="L235" s="11">
        <v>0</v>
      </c>
      <c r="M235" s="19"/>
    </row>
    <row r="236" spans="1:13" ht="9.75">
      <c r="A236" s="19"/>
      <c r="B236" s="19"/>
      <c r="C236" s="11" t="s">
        <v>26</v>
      </c>
      <c r="D236" s="11">
        <f>E236+F236+G236+H236+I236+J236+K236+L236</f>
        <v>14083.5</v>
      </c>
      <c r="E236" s="11">
        <v>306.6</v>
      </c>
      <c r="F236" s="11">
        <v>0</v>
      </c>
      <c r="G236" s="11">
        <v>302.4</v>
      </c>
      <c r="H236" s="11">
        <f>2395.7+7043.2+1985.6</f>
        <v>11424.5</v>
      </c>
      <c r="I236" s="14">
        <v>2050</v>
      </c>
      <c r="J236" s="11">
        <v>0</v>
      </c>
      <c r="K236" s="11">
        <v>0</v>
      </c>
      <c r="L236" s="11">
        <v>0</v>
      </c>
      <c r="M236" s="19"/>
    </row>
    <row r="237" spans="1:13" ht="9.75">
      <c r="A237" s="19"/>
      <c r="B237" s="19"/>
      <c r="C237" s="11" t="s">
        <v>25</v>
      </c>
      <c r="D237" s="11">
        <f>E237+F237+G237+H237+I237+J237+K237+L237</f>
        <v>25474.8</v>
      </c>
      <c r="E237" s="11">
        <f>2859.4-60.2</f>
        <v>2799.2000000000003</v>
      </c>
      <c r="F237" s="11">
        <v>2993.1</v>
      </c>
      <c r="G237" s="11">
        <f>4427.4+94.6+20+20</f>
        <v>4562</v>
      </c>
      <c r="H237" s="11">
        <v>8096.1</v>
      </c>
      <c r="I237" s="14">
        <f>3970.5-35+262.5+102.1</f>
        <v>4300.1</v>
      </c>
      <c r="J237" s="11">
        <v>2724.3</v>
      </c>
      <c r="K237" s="11">
        <v>0</v>
      </c>
      <c r="L237" s="11">
        <v>0</v>
      </c>
      <c r="M237" s="19"/>
    </row>
    <row r="238" spans="1:13" ht="408" customHeight="1">
      <c r="A238" s="19"/>
      <c r="B238" s="19"/>
      <c r="C238" s="16" t="s">
        <v>34</v>
      </c>
      <c r="D238" s="16">
        <f>E238+F238+G238+H238+I238+J238+K238+L238</f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9"/>
    </row>
    <row r="239" spans="1:13" ht="363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</row>
    <row r="240" spans="1:13" ht="16.5" customHeight="1">
      <c r="A240" s="15" t="s">
        <v>28</v>
      </c>
      <c r="B240" s="15" t="s">
        <v>110</v>
      </c>
      <c r="C240" s="11" t="s">
        <v>11</v>
      </c>
      <c r="D240" s="11">
        <f aca="true" t="shared" si="49" ref="D240:L240">D242+D243+D244+D245</f>
        <v>173.2</v>
      </c>
      <c r="E240" s="11">
        <f t="shared" si="49"/>
        <v>0</v>
      </c>
      <c r="F240" s="11">
        <f t="shared" si="49"/>
        <v>0</v>
      </c>
      <c r="G240" s="11">
        <f t="shared" si="49"/>
        <v>0</v>
      </c>
      <c r="H240" s="11">
        <f t="shared" si="49"/>
        <v>0</v>
      </c>
      <c r="I240" s="14">
        <f t="shared" si="49"/>
        <v>0</v>
      </c>
      <c r="J240" s="11">
        <f t="shared" si="49"/>
        <v>71.9</v>
      </c>
      <c r="K240" s="11">
        <f t="shared" si="49"/>
        <v>57.6</v>
      </c>
      <c r="L240" s="11">
        <f t="shared" si="49"/>
        <v>43.7</v>
      </c>
      <c r="M240" s="15" t="s">
        <v>35</v>
      </c>
    </row>
    <row r="241" spans="1:13" ht="9.75">
      <c r="A241" s="15"/>
      <c r="B241" s="15"/>
      <c r="C241" s="11" t="s">
        <v>12</v>
      </c>
      <c r="D241" s="11"/>
      <c r="E241" s="11"/>
      <c r="F241" s="11"/>
      <c r="G241" s="11"/>
      <c r="H241" s="11"/>
      <c r="I241" s="14"/>
      <c r="J241" s="11"/>
      <c r="K241" s="11"/>
      <c r="L241" s="11"/>
      <c r="M241" s="15"/>
    </row>
    <row r="242" spans="1:13" ht="9.75">
      <c r="A242" s="15"/>
      <c r="B242" s="15"/>
      <c r="C242" s="11" t="s">
        <v>24</v>
      </c>
      <c r="D242" s="11">
        <f>E242+F242+G242+H242+I242+J242+K242+L242</f>
        <v>0</v>
      </c>
      <c r="E242" s="11">
        <f>F242+G242+H242+I242+J242+M242</f>
        <v>0</v>
      </c>
      <c r="F242" s="11">
        <f>G242+H242+I242+J242+M242+N242</f>
        <v>0</v>
      </c>
      <c r="G242" s="11">
        <f>H242+I242+J242+M242+N242+O242</f>
        <v>0</v>
      </c>
      <c r="H242" s="11">
        <f>I242+J242+M242+N242+O242+P242</f>
        <v>0</v>
      </c>
      <c r="I242" s="14">
        <f>J242+M242+N242+O242+P242+Q242</f>
        <v>0</v>
      </c>
      <c r="J242" s="11">
        <f aca="true" t="shared" si="50" ref="J242:L243">M242+N242+O242+P242+Q242+R242</f>
        <v>0</v>
      </c>
      <c r="K242" s="11">
        <f t="shared" si="50"/>
        <v>0</v>
      </c>
      <c r="L242" s="11">
        <f t="shared" si="50"/>
        <v>0</v>
      </c>
      <c r="M242" s="15"/>
    </row>
    <row r="243" spans="1:13" ht="9.75">
      <c r="A243" s="15"/>
      <c r="B243" s="15"/>
      <c r="C243" s="11" t="s">
        <v>26</v>
      </c>
      <c r="D243" s="11">
        <f>E243+F243+G243+H243+I243+J243+K243+L243</f>
        <v>0</v>
      </c>
      <c r="E243" s="11">
        <f>F243+G243+H243+I243+J243+M243</f>
        <v>0</v>
      </c>
      <c r="F243" s="11">
        <f>G243+H243+I243+J243+M243+N243</f>
        <v>0</v>
      </c>
      <c r="G243" s="11">
        <f>H243+I243+J243+M243+N243+O243</f>
        <v>0</v>
      </c>
      <c r="H243" s="11">
        <f>I243+J243+M243+N243+O243+P243</f>
        <v>0</v>
      </c>
      <c r="I243" s="14">
        <f>J243+M243+N243+O243+P243+Q243</f>
        <v>0</v>
      </c>
      <c r="J243" s="11">
        <f t="shared" si="50"/>
        <v>0</v>
      </c>
      <c r="K243" s="11">
        <f t="shared" si="50"/>
        <v>0</v>
      </c>
      <c r="L243" s="11">
        <f t="shared" si="50"/>
        <v>0</v>
      </c>
      <c r="M243" s="15"/>
    </row>
    <row r="244" spans="1:13" ht="9.75">
      <c r="A244" s="15"/>
      <c r="B244" s="15"/>
      <c r="C244" s="11" t="s">
        <v>25</v>
      </c>
      <c r="D244" s="11">
        <f>E244+F244+G244+H244+I244+J244+K244+L244</f>
        <v>173.2</v>
      </c>
      <c r="E244" s="11">
        <v>0</v>
      </c>
      <c r="F244" s="11">
        <v>0</v>
      </c>
      <c r="G244" s="11">
        <v>0</v>
      </c>
      <c r="H244" s="11">
        <v>0</v>
      </c>
      <c r="I244" s="14">
        <v>0</v>
      </c>
      <c r="J244" s="11">
        <v>71.9</v>
      </c>
      <c r="K244" s="11">
        <v>57.6</v>
      </c>
      <c r="L244" s="11">
        <v>43.7</v>
      </c>
      <c r="M244" s="15"/>
    </row>
    <row r="245" spans="1:13" ht="60" customHeight="1">
      <c r="A245" s="15"/>
      <c r="B245" s="15"/>
      <c r="C245" s="11" t="s">
        <v>34</v>
      </c>
      <c r="D245" s="11">
        <f>E245+F245+G245+H245+I245+J245+K245+L245</f>
        <v>0</v>
      </c>
      <c r="E245" s="11">
        <v>0</v>
      </c>
      <c r="F245" s="11">
        <v>0</v>
      </c>
      <c r="G245" s="11">
        <v>0</v>
      </c>
      <c r="H245" s="11">
        <v>0</v>
      </c>
      <c r="I245" s="14">
        <v>0</v>
      </c>
      <c r="J245" s="11">
        <v>0</v>
      </c>
      <c r="K245" s="11">
        <v>0</v>
      </c>
      <c r="L245" s="11">
        <v>0</v>
      </c>
      <c r="M245" s="15"/>
    </row>
    <row r="246" spans="1:13" ht="9.75">
      <c r="A246" s="15" t="s">
        <v>29</v>
      </c>
      <c r="B246" s="15" t="s">
        <v>110</v>
      </c>
      <c r="C246" s="11" t="s">
        <v>11</v>
      </c>
      <c r="D246" s="11">
        <f aca="true" t="shared" si="51" ref="D246:L246">D248+D249+D250+D251</f>
        <v>9536.9</v>
      </c>
      <c r="E246" s="11">
        <f t="shared" si="51"/>
        <v>276.2</v>
      </c>
      <c r="F246" s="11">
        <f t="shared" si="51"/>
        <v>195.9</v>
      </c>
      <c r="G246" s="11">
        <f t="shared" si="51"/>
        <v>2882.6</v>
      </c>
      <c r="H246" s="11">
        <f t="shared" si="51"/>
        <v>1205.5</v>
      </c>
      <c r="I246" s="14">
        <f t="shared" si="51"/>
        <v>0</v>
      </c>
      <c r="J246" s="11">
        <f t="shared" si="51"/>
        <v>1914.3</v>
      </c>
      <c r="K246" s="11">
        <f t="shared" si="51"/>
        <v>1531.2</v>
      </c>
      <c r="L246" s="11">
        <f t="shared" si="51"/>
        <v>1531.2</v>
      </c>
      <c r="M246" s="15" t="s">
        <v>36</v>
      </c>
    </row>
    <row r="247" spans="1:13" ht="15" customHeight="1">
      <c r="A247" s="15"/>
      <c r="B247" s="15"/>
      <c r="C247" s="11" t="s">
        <v>12</v>
      </c>
      <c r="D247" s="11"/>
      <c r="E247" s="11"/>
      <c r="F247" s="11"/>
      <c r="G247" s="11"/>
      <c r="H247" s="11"/>
      <c r="I247" s="14"/>
      <c r="J247" s="11"/>
      <c r="K247" s="11"/>
      <c r="L247" s="11"/>
      <c r="M247" s="15"/>
    </row>
    <row r="248" spans="1:13" ht="15" customHeight="1">
      <c r="A248" s="15"/>
      <c r="B248" s="15"/>
      <c r="C248" s="11" t="s">
        <v>24</v>
      </c>
      <c r="D248" s="11">
        <f>E248+F248+G248+H248+I248+J248+K248+L248</f>
        <v>0</v>
      </c>
      <c r="E248" s="11">
        <v>0</v>
      </c>
      <c r="F248" s="11">
        <v>0</v>
      </c>
      <c r="G248" s="11">
        <v>0</v>
      </c>
      <c r="H248" s="11">
        <v>0</v>
      </c>
      <c r="I248" s="14">
        <v>0</v>
      </c>
      <c r="J248" s="11">
        <v>0</v>
      </c>
      <c r="K248" s="11">
        <v>0</v>
      </c>
      <c r="L248" s="11">
        <v>0</v>
      </c>
      <c r="M248" s="15"/>
    </row>
    <row r="249" spans="1:13" ht="15" customHeight="1">
      <c r="A249" s="15"/>
      <c r="B249" s="15"/>
      <c r="C249" s="11" t="s">
        <v>26</v>
      </c>
      <c r="D249" s="11">
        <f>E249+F249+G249+H249+I249+J249+K249+L249</f>
        <v>0</v>
      </c>
      <c r="E249" s="11">
        <v>0</v>
      </c>
      <c r="F249" s="11">
        <v>0</v>
      </c>
      <c r="G249" s="11">
        <v>0</v>
      </c>
      <c r="H249" s="11">
        <v>0</v>
      </c>
      <c r="I249" s="14">
        <v>0</v>
      </c>
      <c r="J249" s="11">
        <v>0</v>
      </c>
      <c r="K249" s="11">
        <v>0</v>
      </c>
      <c r="L249" s="11">
        <v>0</v>
      </c>
      <c r="M249" s="15"/>
    </row>
    <row r="250" spans="1:13" ht="15" customHeight="1">
      <c r="A250" s="15"/>
      <c r="B250" s="15"/>
      <c r="C250" s="11" t="s">
        <v>25</v>
      </c>
      <c r="D250" s="11">
        <f>E250+F250+G250+H250+I250+J250+K250+L250</f>
        <v>9536.9</v>
      </c>
      <c r="E250" s="11">
        <f>216+60.2</f>
        <v>276.2</v>
      </c>
      <c r="F250" s="11">
        <v>195.9</v>
      </c>
      <c r="G250" s="11">
        <v>2882.6</v>
      </c>
      <c r="H250" s="11">
        <v>1205.5</v>
      </c>
      <c r="I250" s="14">
        <f>29.1-29.1</f>
        <v>0</v>
      </c>
      <c r="J250" s="11">
        <v>1914.3</v>
      </c>
      <c r="K250" s="11">
        <v>1531.2</v>
      </c>
      <c r="L250" s="11">
        <v>1531.2</v>
      </c>
      <c r="M250" s="15"/>
    </row>
    <row r="251" spans="1:13" ht="56.25" customHeight="1">
      <c r="A251" s="15"/>
      <c r="B251" s="15"/>
      <c r="C251" s="11" t="s">
        <v>34</v>
      </c>
      <c r="D251" s="11">
        <f>E251+F251+G251+H251+I251+J251+K251+L251</f>
        <v>0</v>
      </c>
      <c r="E251" s="11">
        <v>0</v>
      </c>
      <c r="F251" s="11">
        <v>0</v>
      </c>
      <c r="G251" s="11">
        <v>0</v>
      </c>
      <c r="H251" s="11">
        <v>0</v>
      </c>
      <c r="I251" s="14">
        <v>0</v>
      </c>
      <c r="J251" s="11">
        <v>0</v>
      </c>
      <c r="K251" s="11">
        <v>0</v>
      </c>
      <c r="L251" s="11">
        <v>0</v>
      </c>
      <c r="M251" s="15"/>
    </row>
    <row r="252" spans="1:13" ht="9.75">
      <c r="A252" s="15" t="s">
        <v>30</v>
      </c>
      <c r="B252" s="15" t="s">
        <v>110</v>
      </c>
      <c r="C252" s="11" t="s">
        <v>11</v>
      </c>
      <c r="D252" s="11">
        <f aca="true" t="shared" si="52" ref="D252:L252">D254+D255+D256+D257</f>
        <v>10808.7</v>
      </c>
      <c r="E252" s="11">
        <f t="shared" si="52"/>
        <v>0</v>
      </c>
      <c r="F252" s="11">
        <f t="shared" si="52"/>
        <v>0</v>
      </c>
      <c r="G252" s="11">
        <f t="shared" si="52"/>
        <v>4106.5</v>
      </c>
      <c r="H252" s="11">
        <f t="shared" si="52"/>
        <v>4171</v>
      </c>
      <c r="I252" s="14">
        <f t="shared" si="52"/>
        <v>1000</v>
      </c>
      <c r="J252" s="11">
        <f t="shared" si="52"/>
        <v>1531.2</v>
      </c>
      <c r="K252" s="11">
        <f t="shared" si="52"/>
        <v>0</v>
      </c>
      <c r="L252" s="11">
        <f t="shared" si="52"/>
        <v>0</v>
      </c>
      <c r="M252" s="15" t="s">
        <v>119</v>
      </c>
    </row>
    <row r="253" spans="1:13" ht="15" customHeight="1">
      <c r="A253" s="15"/>
      <c r="B253" s="15"/>
      <c r="C253" s="11" t="s">
        <v>12</v>
      </c>
      <c r="D253" s="11"/>
      <c r="E253" s="11"/>
      <c r="F253" s="11"/>
      <c r="G253" s="11"/>
      <c r="H253" s="11"/>
      <c r="I253" s="14"/>
      <c r="J253" s="11"/>
      <c r="K253" s="11"/>
      <c r="L253" s="11"/>
      <c r="M253" s="15"/>
    </row>
    <row r="254" spans="1:13" ht="9.75">
      <c r="A254" s="15"/>
      <c r="B254" s="15"/>
      <c r="C254" s="11" t="s">
        <v>24</v>
      </c>
      <c r="D254" s="11">
        <f>E254+F254+G254+H254+I254+J254+K254+L254</f>
        <v>0</v>
      </c>
      <c r="E254" s="11">
        <v>0</v>
      </c>
      <c r="F254" s="11">
        <v>0</v>
      </c>
      <c r="G254" s="11">
        <v>0</v>
      </c>
      <c r="H254" s="11">
        <v>0</v>
      </c>
      <c r="I254" s="14">
        <v>0</v>
      </c>
      <c r="J254" s="11">
        <v>0</v>
      </c>
      <c r="K254" s="11">
        <v>0</v>
      </c>
      <c r="L254" s="11">
        <v>0</v>
      </c>
      <c r="M254" s="15"/>
    </row>
    <row r="255" spans="1:13" ht="13.5" customHeight="1">
      <c r="A255" s="15"/>
      <c r="B255" s="15"/>
      <c r="C255" s="11" t="s">
        <v>26</v>
      </c>
      <c r="D255" s="11">
        <f>E255+F255+G255+H255+I255+J255+K255+L255</f>
        <v>2318.5</v>
      </c>
      <c r="E255" s="11">
        <v>0</v>
      </c>
      <c r="F255" s="11">
        <v>0</v>
      </c>
      <c r="G255" s="11">
        <v>2318.5</v>
      </c>
      <c r="H255" s="11">
        <v>0</v>
      </c>
      <c r="I255" s="14">
        <v>0</v>
      </c>
      <c r="J255" s="11">
        <v>0</v>
      </c>
      <c r="K255" s="11">
        <v>0</v>
      </c>
      <c r="L255" s="11">
        <v>0</v>
      </c>
      <c r="M255" s="15"/>
    </row>
    <row r="256" spans="1:13" ht="12" customHeight="1">
      <c r="A256" s="15"/>
      <c r="B256" s="15"/>
      <c r="C256" s="11" t="s">
        <v>25</v>
      </c>
      <c r="D256" s="11">
        <f>E256+F256+G256+H256+I256+J256+K256+L256</f>
        <v>8490.2</v>
      </c>
      <c r="E256" s="11">
        <v>0</v>
      </c>
      <c r="F256" s="11">
        <v>0</v>
      </c>
      <c r="G256" s="11">
        <v>1788</v>
      </c>
      <c r="H256" s="11">
        <v>4171</v>
      </c>
      <c r="I256" s="14">
        <v>1000</v>
      </c>
      <c r="J256" s="11">
        <v>1531.2</v>
      </c>
      <c r="K256" s="11">
        <v>0</v>
      </c>
      <c r="L256" s="11">
        <v>0</v>
      </c>
      <c r="M256" s="15"/>
    </row>
    <row r="257" spans="1:14" ht="354" customHeight="1">
      <c r="A257" s="15"/>
      <c r="B257" s="15"/>
      <c r="C257" s="11" t="s">
        <v>34</v>
      </c>
      <c r="D257" s="11">
        <f>E257+F257+G257+H257+I257+J257+K257+L257</f>
        <v>0</v>
      </c>
      <c r="E257" s="11">
        <v>0</v>
      </c>
      <c r="F257" s="11">
        <v>0</v>
      </c>
      <c r="G257" s="11">
        <v>0</v>
      </c>
      <c r="H257" s="11">
        <v>0</v>
      </c>
      <c r="I257" s="14">
        <v>0</v>
      </c>
      <c r="J257" s="11">
        <v>0</v>
      </c>
      <c r="K257" s="11">
        <v>0</v>
      </c>
      <c r="L257" s="11">
        <v>0</v>
      </c>
      <c r="M257" s="15"/>
      <c r="N257" s="18"/>
    </row>
    <row r="258" spans="1:14" ht="20.25" customHeight="1">
      <c r="A258" s="15" t="s">
        <v>37</v>
      </c>
      <c r="B258" s="15" t="s">
        <v>110</v>
      </c>
      <c r="C258" s="11" t="s">
        <v>11</v>
      </c>
      <c r="D258" s="11">
        <f aca="true" t="shared" si="53" ref="D258:L258">D260+D261+D262+D263</f>
        <v>7949.9</v>
      </c>
      <c r="E258" s="11">
        <f t="shared" si="53"/>
        <v>0</v>
      </c>
      <c r="F258" s="11">
        <f t="shared" si="53"/>
        <v>0</v>
      </c>
      <c r="G258" s="11">
        <f t="shared" si="53"/>
        <v>1957</v>
      </c>
      <c r="H258" s="11">
        <f t="shared" si="53"/>
        <v>3099</v>
      </c>
      <c r="I258" s="14">
        <f t="shared" si="53"/>
        <v>2893.9</v>
      </c>
      <c r="J258" s="11">
        <f t="shared" si="53"/>
        <v>0</v>
      </c>
      <c r="K258" s="11">
        <f t="shared" si="53"/>
        <v>0</v>
      </c>
      <c r="L258" s="11">
        <f t="shared" si="53"/>
        <v>0</v>
      </c>
      <c r="M258" s="15" t="s">
        <v>117</v>
      </c>
      <c r="N258" s="18"/>
    </row>
    <row r="259" spans="1:14" ht="17.25" customHeight="1">
      <c r="A259" s="15"/>
      <c r="B259" s="15"/>
      <c r="C259" s="11" t="s">
        <v>12</v>
      </c>
      <c r="D259" s="11"/>
      <c r="E259" s="11"/>
      <c r="F259" s="11"/>
      <c r="G259" s="11"/>
      <c r="H259" s="11"/>
      <c r="I259" s="14"/>
      <c r="J259" s="11"/>
      <c r="K259" s="11"/>
      <c r="L259" s="11"/>
      <c r="M259" s="15"/>
      <c r="N259" s="18"/>
    </row>
    <row r="260" spans="1:14" ht="24.75" customHeight="1">
      <c r="A260" s="15"/>
      <c r="B260" s="15"/>
      <c r="C260" s="11" t="s">
        <v>24</v>
      </c>
      <c r="D260" s="11">
        <f>E260+F260+G260+H260+I260+J260+K260+L260</f>
        <v>0</v>
      </c>
      <c r="E260" s="11">
        <v>0</v>
      </c>
      <c r="F260" s="11">
        <v>0</v>
      </c>
      <c r="G260" s="11">
        <v>0</v>
      </c>
      <c r="H260" s="11">
        <v>0</v>
      </c>
      <c r="I260" s="14">
        <v>0</v>
      </c>
      <c r="J260" s="11">
        <v>0</v>
      </c>
      <c r="K260" s="11">
        <v>0</v>
      </c>
      <c r="L260" s="11">
        <v>0</v>
      </c>
      <c r="M260" s="15"/>
      <c r="N260" s="18"/>
    </row>
    <row r="261" spans="1:14" ht="27" customHeight="1">
      <c r="A261" s="15"/>
      <c r="B261" s="15"/>
      <c r="C261" s="11" t="s">
        <v>26</v>
      </c>
      <c r="D261" s="11">
        <f>E261+F261+G261+H261+I261+J261+K261+L261</f>
        <v>3920</v>
      </c>
      <c r="E261" s="11">
        <v>0</v>
      </c>
      <c r="F261" s="11">
        <v>0</v>
      </c>
      <c r="G261" s="11">
        <v>957</v>
      </c>
      <c r="H261" s="11">
        <f>970+693</f>
        <v>1663</v>
      </c>
      <c r="I261" s="14">
        <v>1300</v>
      </c>
      <c r="J261" s="11">
        <v>0</v>
      </c>
      <c r="K261" s="11">
        <v>0</v>
      </c>
      <c r="L261" s="11">
        <v>0</v>
      </c>
      <c r="M261" s="15"/>
      <c r="N261" s="18"/>
    </row>
    <row r="262" spans="1:14" ht="54" customHeight="1">
      <c r="A262" s="15"/>
      <c r="B262" s="15"/>
      <c r="C262" s="11" t="s">
        <v>25</v>
      </c>
      <c r="D262" s="11">
        <f>E262+F262+G262+H262+I262+J262+K262+L262</f>
        <v>4029.9</v>
      </c>
      <c r="E262" s="11">
        <v>0</v>
      </c>
      <c r="F262" s="11">
        <v>0</v>
      </c>
      <c r="G262" s="11">
        <v>1000</v>
      </c>
      <c r="H262" s="11">
        <v>1436</v>
      </c>
      <c r="I262" s="14">
        <f>1800-204.1-2</f>
        <v>1593.9</v>
      </c>
      <c r="J262" s="11">
        <v>0</v>
      </c>
      <c r="K262" s="11">
        <v>0</v>
      </c>
      <c r="L262" s="11">
        <v>0</v>
      </c>
      <c r="M262" s="15"/>
      <c r="N262" s="18"/>
    </row>
    <row r="263" spans="1:14" ht="174" customHeight="1">
      <c r="A263" s="15"/>
      <c r="B263" s="15"/>
      <c r="C263" s="11" t="s">
        <v>34</v>
      </c>
      <c r="D263" s="11">
        <f>E263+F263+G263+H263+I263+J263+K263+L263</f>
        <v>0</v>
      </c>
      <c r="E263" s="11">
        <v>0</v>
      </c>
      <c r="F263" s="11">
        <v>0</v>
      </c>
      <c r="G263" s="11">
        <v>0</v>
      </c>
      <c r="H263" s="11">
        <v>0</v>
      </c>
      <c r="I263" s="14">
        <v>0</v>
      </c>
      <c r="J263" s="11">
        <v>0</v>
      </c>
      <c r="K263" s="11">
        <v>0</v>
      </c>
      <c r="L263" s="11">
        <v>0</v>
      </c>
      <c r="M263" s="15"/>
      <c r="N263" s="18"/>
    </row>
    <row r="264" spans="1:14" ht="14.25" customHeight="1">
      <c r="A264" s="15" t="s">
        <v>78</v>
      </c>
      <c r="B264" s="15" t="s">
        <v>110</v>
      </c>
      <c r="C264" s="11" t="s">
        <v>11</v>
      </c>
      <c r="D264" s="11">
        <f aca="true" t="shared" si="54" ref="D264:L264">D266+D267+D268+D269</f>
        <v>2222.3</v>
      </c>
      <c r="E264" s="11">
        <f t="shared" si="54"/>
        <v>0</v>
      </c>
      <c r="F264" s="11">
        <f t="shared" si="54"/>
        <v>0</v>
      </c>
      <c r="G264" s="11">
        <f t="shared" si="54"/>
        <v>0</v>
      </c>
      <c r="H264" s="11">
        <f t="shared" si="54"/>
        <v>2222.3</v>
      </c>
      <c r="I264" s="14">
        <f t="shared" si="54"/>
        <v>0</v>
      </c>
      <c r="J264" s="11">
        <f t="shared" si="54"/>
        <v>0</v>
      </c>
      <c r="K264" s="11">
        <f t="shared" si="54"/>
        <v>0</v>
      </c>
      <c r="L264" s="11">
        <f t="shared" si="54"/>
        <v>0</v>
      </c>
      <c r="M264" s="15" t="s">
        <v>79</v>
      </c>
      <c r="N264" s="18"/>
    </row>
    <row r="265" spans="1:14" ht="15" customHeight="1">
      <c r="A265" s="15"/>
      <c r="B265" s="15"/>
      <c r="C265" s="11" t="s">
        <v>12</v>
      </c>
      <c r="D265" s="11"/>
      <c r="E265" s="11"/>
      <c r="F265" s="11"/>
      <c r="G265" s="11"/>
      <c r="H265" s="11"/>
      <c r="I265" s="14"/>
      <c r="J265" s="11"/>
      <c r="K265" s="11"/>
      <c r="L265" s="11"/>
      <c r="M265" s="15"/>
      <c r="N265" s="18"/>
    </row>
    <row r="266" spans="1:14" ht="15" customHeight="1">
      <c r="A266" s="15"/>
      <c r="B266" s="15"/>
      <c r="C266" s="11" t="s">
        <v>24</v>
      </c>
      <c r="D266" s="11">
        <f>E266+F266+G266+H266+I266+J266+K266+L266</f>
        <v>1980</v>
      </c>
      <c r="E266" s="11">
        <v>0</v>
      </c>
      <c r="F266" s="11">
        <v>0</v>
      </c>
      <c r="G266" s="11">
        <v>0</v>
      </c>
      <c r="H266" s="11">
        <v>1980</v>
      </c>
      <c r="I266" s="14">
        <v>0</v>
      </c>
      <c r="J266" s="11">
        <v>0</v>
      </c>
      <c r="K266" s="11">
        <v>0</v>
      </c>
      <c r="L266" s="11">
        <v>0</v>
      </c>
      <c r="M266" s="15"/>
      <c r="N266" s="18"/>
    </row>
    <row r="267" spans="1:14" ht="15" customHeight="1">
      <c r="A267" s="15"/>
      <c r="B267" s="15"/>
      <c r="C267" s="11" t="s">
        <v>26</v>
      </c>
      <c r="D267" s="11">
        <f>E267+F267+G267+H267+I267+J267+K267+L267</f>
        <v>220</v>
      </c>
      <c r="E267" s="11">
        <v>0</v>
      </c>
      <c r="F267" s="11">
        <v>0</v>
      </c>
      <c r="G267" s="11">
        <v>0</v>
      </c>
      <c r="H267" s="11">
        <v>220</v>
      </c>
      <c r="I267" s="14">
        <v>0</v>
      </c>
      <c r="J267" s="11">
        <v>0</v>
      </c>
      <c r="K267" s="11">
        <v>0</v>
      </c>
      <c r="L267" s="11">
        <v>0</v>
      </c>
      <c r="M267" s="15"/>
      <c r="N267" s="18"/>
    </row>
    <row r="268" spans="1:14" ht="15" customHeight="1">
      <c r="A268" s="15"/>
      <c r="B268" s="15"/>
      <c r="C268" s="11" t="s">
        <v>25</v>
      </c>
      <c r="D268" s="11">
        <f>E268+F268+G268+H268+I268+J268+K268+L268</f>
        <v>22.3</v>
      </c>
      <c r="E268" s="11">
        <v>0</v>
      </c>
      <c r="F268" s="11">
        <v>0</v>
      </c>
      <c r="G268" s="11">
        <v>0</v>
      </c>
      <c r="H268" s="11">
        <v>22.3</v>
      </c>
      <c r="I268" s="14">
        <v>0</v>
      </c>
      <c r="J268" s="11">
        <v>0</v>
      </c>
      <c r="K268" s="11">
        <v>0</v>
      </c>
      <c r="L268" s="11">
        <v>0</v>
      </c>
      <c r="M268" s="15"/>
      <c r="N268" s="18"/>
    </row>
    <row r="269" spans="1:13" ht="69" customHeight="1">
      <c r="A269" s="15"/>
      <c r="B269" s="15"/>
      <c r="C269" s="11" t="s">
        <v>34</v>
      </c>
      <c r="D269" s="11">
        <f>E269+F269+G269+H269+I269+J269+K269+L269</f>
        <v>0</v>
      </c>
      <c r="E269" s="11">
        <v>0</v>
      </c>
      <c r="F269" s="11">
        <v>0</v>
      </c>
      <c r="G269" s="11">
        <v>0</v>
      </c>
      <c r="H269" s="11">
        <v>0</v>
      </c>
      <c r="I269" s="14">
        <v>0</v>
      </c>
      <c r="J269" s="11">
        <v>0</v>
      </c>
      <c r="K269" s="11">
        <v>0</v>
      </c>
      <c r="L269" s="11">
        <v>0</v>
      </c>
      <c r="M269" s="15"/>
    </row>
    <row r="270" spans="1:13" ht="21" customHeight="1">
      <c r="A270" s="15"/>
      <c r="B270" s="15" t="s">
        <v>17</v>
      </c>
      <c r="C270" s="11" t="s">
        <v>11</v>
      </c>
      <c r="D270" s="1">
        <f>D272+D273+D274+D275</f>
        <v>7845863.8</v>
      </c>
      <c r="E270" s="1">
        <f aca="true" t="shared" si="55" ref="E270:L270">E272+E273+E274+E275</f>
        <v>714891.2999999999</v>
      </c>
      <c r="F270" s="1">
        <f t="shared" si="55"/>
        <v>892214.3999999999</v>
      </c>
      <c r="G270" s="1">
        <f t="shared" si="55"/>
        <v>1090001.9000000004</v>
      </c>
      <c r="H270" s="1">
        <f t="shared" si="55"/>
        <v>1121994</v>
      </c>
      <c r="I270" s="1">
        <f t="shared" si="55"/>
        <v>994057.8999999999</v>
      </c>
      <c r="J270" s="1">
        <f>J272+J273+J274+J275</f>
        <v>986434.5999999997</v>
      </c>
      <c r="K270" s="1">
        <f t="shared" si="55"/>
        <v>1015102.9999999998</v>
      </c>
      <c r="L270" s="1">
        <f t="shared" si="55"/>
        <v>1031166.7</v>
      </c>
      <c r="M270" s="15"/>
    </row>
    <row r="271" spans="1:13" ht="13.5" customHeight="1">
      <c r="A271" s="15"/>
      <c r="B271" s="15"/>
      <c r="C271" s="11" t="s">
        <v>12</v>
      </c>
      <c r="D271" s="1"/>
      <c r="E271" s="1"/>
      <c r="F271" s="1"/>
      <c r="G271" s="1"/>
      <c r="H271" s="1"/>
      <c r="I271" s="1"/>
      <c r="J271" s="1"/>
      <c r="K271" s="1"/>
      <c r="L271" s="1"/>
      <c r="M271" s="15"/>
    </row>
    <row r="272" spans="1:13" ht="20.25">
      <c r="A272" s="15"/>
      <c r="B272" s="15"/>
      <c r="C272" s="11" t="s">
        <v>13</v>
      </c>
      <c r="D272" s="1">
        <f aca="true" t="shared" si="56" ref="D272:L272">D12+D30+D48+D55+D61+D67+D92+D129+D135+D141+D159+D178+D196+D203+D210+D216+D235+D242+D248+D254+D117+D18+D228+D85+D24+D222+D110+D266+D98+D147+D73+D104+D36+D260+D42+D184+D190+D79+D123+D153+D171+D165</f>
        <v>582736.4</v>
      </c>
      <c r="E272" s="1">
        <f t="shared" si="56"/>
        <v>1283.4</v>
      </c>
      <c r="F272" s="1">
        <f t="shared" si="56"/>
        <v>61584.7</v>
      </c>
      <c r="G272" s="1">
        <f t="shared" si="56"/>
        <v>179884.30000000002</v>
      </c>
      <c r="H272" s="1">
        <f t="shared" si="56"/>
        <v>159987.39999999997</v>
      </c>
      <c r="I272" s="1">
        <f t="shared" si="56"/>
        <v>60462.7</v>
      </c>
      <c r="J272" s="1">
        <f t="shared" si="56"/>
        <v>39476.7</v>
      </c>
      <c r="K272" s="1">
        <f t="shared" si="56"/>
        <v>39345.2</v>
      </c>
      <c r="L272" s="1">
        <f t="shared" si="56"/>
        <v>40712</v>
      </c>
      <c r="M272" s="15"/>
    </row>
    <row r="273" spans="1:13" ht="20.25">
      <c r="A273" s="15"/>
      <c r="B273" s="15"/>
      <c r="C273" s="11" t="s">
        <v>14</v>
      </c>
      <c r="D273" s="1">
        <f aca="true" t="shared" si="57" ref="D273:L273">D13+D31+D49+D56+D62+D68+D93+D130+D136+D142+D160+D179+D197+D204+D211+D217+D236+D243+D249+D255+D118+D19+D229+D86+D25+D223+D111+D267+D99+D148+D74+D105+D37+D261+D43+D185+D191+D80+D124+D154+D172+D166</f>
        <v>4660291.2</v>
      </c>
      <c r="E273" s="1">
        <f t="shared" si="57"/>
        <v>471589.79999999993</v>
      </c>
      <c r="F273" s="1">
        <f t="shared" si="57"/>
        <v>573124.4</v>
      </c>
      <c r="G273" s="1">
        <f t="shared" si="57"/>
        <v>587333.2000000002</v>
      </c>
      <c r="H273" s="1">
        <f t="shared" si="57"/>
        <v>618569.9</v>
      </c>
      <c r="I273" s="1">
        <f t="shared" si="57"/>
        <v>576765.1</v>
      </c>
      <c r="J273" s="1">
        <f t="shared" si="57"/>
        <v>581906.6999999998</v>
      </c>
      <c r="K273" s="1">
        <f t="shared" si="57"/>
        <v>618155.6999999998</v>
      </c>
      <c r="L273" s="1">
        <f t="shared" si="57"/>
        <v>632846.3999999999</v>
      </c>
      <c r="M273" s="15"/>
    </row>
    <row r="274" spans="1:13" ht="20.25">
      <c r="A274" s="15"/>
      <c r="B274" s="15"/>
      <c r="C274" s="11" t="s">
        <v>15</v>
      </c>
      <c r="D274" s="1">
        <f aca="true" t="shared" si="58" ref="D274:L274">D14+D32+D50+D57+D63+D69+D94+D131+D137+D143+D161+D180+D198+D205+D212+D218+D237+D244+D250+D256+D119+D20+D230+D87+D26+D224+D112+D268+D100+D149+D75+D106+D38+D262+D44+D186+D192+D81+D125+D155+D173+D167</f>
        <v>2602516.1999999993</v>
      </c>
      <c r="E274" s="1">
        <f t="shared" si="58"/>
        <v>241978.1</v>
      </c>
      <c r="F274" s="1">
        <f t="shared" si="58"/>
        <v>257465.3</v>
      </c>
      <c r="G274" s="1">
        <f t="shared" si="58"/>
        <v>322744.4</v>
      </c>
      <c r="H274" s="1">
        <f t="shared" si="58"/>
        <v>343396.69999999995</v>
      </c>
      <c r="I274" s="1">
        <f t="shared" si="58"/>
        <v>356790.1</v>
      </c>
      <c r="J274" s="1">
        <f t="shared" si="58"/>
        <v>365011.19999999995</v>
      </c>
      <c r="K274" s="1">
        <f t="shared" si="58"/>
        <v>357562.1</v>
      </c>
      <c r="L274" s="1">
        <f t="shared" si="58"/>
        <v>357568.3</v>
      </c>
      <c r="M274" s="15"/>
    </row>
    <row r="275" spans="1:13" ht="16.5" customHeight="1">
      <c r="A275" s="15"/>
      <c r="B275" s="15"/>
      <c r="C275" s="11" t="s">
        <v>34</v>
      </c>
      <c r="D275" s="1">
        <f aca="true" t="shared" si="59" ref="D275:L275">D15+D33+D51+D58+D64+D70+D95+D132+D138+D144+D162+D181+D199+D206+D213+D219+D238+D245+D251+D257+D120+D21+D231+D88+D27+D225+D113+D269+D101+D150+D76+D107+D39+D263+D45+D187+D193+D82+D126+D156+D174+D168</f>
        <v>320</v>
      </c>
      <c r="E275" s="1">
        <f t="shared" si="59"/>
        <v>40</v>
      </c>
      <c r="F275" s="1">
        <f t="shared" si="59"/>
        <v>40</v>
      </c>
      <c r="G275" s="1">
        <f t="shared" si="59"/>
        <v>40</v>
      </c>
      <c r="H275" s="1">
        <f t="shared" si="59"/>
        <v>40</v>
      </c>
      <c r="I275" s="1">
        <f t="shared" si="59"/>
        <v>40</v>
      </c>
      <c r="J275" s="1">
        <f t="shared" si="59"/>
        <v>40</v>
      </c>
      <c r="K275" s="1">
        <f t="shared" si="59"/>
        <v>40</v>
      </c>
      <c r="L275" s="1">
        <f t="shared" si="59"/>
        <v>40</v>
      </c>
      <c r="M275" s="15"/>
    </row>
    <row r="279" ht="9.75">
      <c r="A279" s="5"/>
    </row>
    <row r="280" spans="1:8" ht="14.25" customHeight="1">
      <c r="A280" s="5"/>
      <c r="C280" s="5"/>
      <c r="D280" s="5"/>
      <c r="H280" s="5"/>
    </row>
    <row r="281" spans="1:14" s="6" customFormat="1" ht="9.75">
      <c r="A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9"/>
      <c r="N281" s="2"/>
    </row>
    <row r="282" spans="1:14" s="6" customFormat="1" ht="9.75">
      <c r="A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9"/>
      <c r="N282" s="2"/>
    </row>
  </sheetData>
  <sheetProtection/>
  <mergeCells count="155">
    <mergeCell ref="A3:M3"/>
    <mergeCell ref="A5:A6"/>
    <mergeCell ref="B5:B6"/>
    <mergeCell ref="C5:C6"/>
    <mergeCell ref="D5:M5"/>
    <mergeCell ref="H1:M1"/>
    <mergeCell ref="A8:M8"/>
    <mergeCell ref="A9:M9"/>
    <mergeCell ref="A10:A15"/>
    <mergeCell ref="B10:B15"/>
    <mergeCell ref="M10:M15"/>
    <mergeCell ref="A16:A21"/>
    <mergeCell ref="B16:B21"/>
    <mergeCell ref="M16:M21"/>
    <mergeCell ref="A22:A27"/>
    <mergeCell ref="B22:B27"/>
    <mergeCell ref="M22:M27"/>
    <mergeCell ref="A28:A33"/>
    <mergeCell ref="B28:B33"/>
    <mergeCell ref="M28:M33"/>
    <mergeCell ref="A34:A39"/>
    <mergeCell ref="B34:B39"/>
    <mergeCell ref="M34:M39"/>
    <mergeCell ref="A40:A45"/>
    <mergeCell ref="B40:B45"/>
    <mergeCell ref="M40:M45"/>
    <mergeCell ref="A46:A51"/>
    <mergeCell ref="B46:B51"/>
    <mergeCell ref="M46:M51"/>
    <mergeCell ref="A52:M52"/>
    <mergeCell ref="A53:A58"/>
    <mergeCell ref="B53:B58"/>
    <mergeCell ref="M53:M58"/>
    <mergeCell ref="A59:A64"/>
    <mergeCell ref="B59:B64"/>
    <mergeCell ref="M59:M64"/>
    <mergeCell ref="A65:A70"/>
    <mergeCell ref="B65:B70"/>
    <mergeCell ref="M65:M70"/>
    <mergeCell ref="A71:A76"/>
    <mergeCell ref="B71:B76"/>
    <mergeCell ref="M71:M76"/>
    <mergeCell ref="A77:A82"/>
    <mergeCell ref="B77:B82"/>
    <mergeCell ref="M77:M82"/>
    <mergeCell ref="A83:A88"/>
    <mergeCell ref="B83:B88"/>
    <mergeCell ref="M83:M88"/>
    <mergeCell ref="A89:M89"/>
    <mergeCell ref="A90:A95"/>
    <mergeCell ref="B90:B95"/>
    <mergeCell ref="M90:M95"/>
    <mergeCell ref="A96:A101"/>
    <mergeCell ref="B96:B101"/>
    <mergeCell ref="M96:M101"/>
    <mergeCell ref="A102:A107"/>
    <mergeCell ref="B102:B107"/>
    <mergeCell ref="M102:M107"/>
    <mergeCell ref="A108:A113"/>
    <mergeCell ref="B108:B113"/>
    <mergeCell ref="M108:M113"/>
    <mergeCell ref="A114:M114"/>
    <mergeCell ref="A115:A120"/>
    <mergeCell ref="B115:B120"/>
    <mergeCell ref="M115:M120"/>
    <mergeCell ref="A121:A126"/>
    <mergeCell ref="B121:B126"/>
    <mergeCell ref="M121:M126"/>
    <mergeCell ref="A127:A132"/>
    <mergeCell ref="B127:B132"/>
    <mergeCell ref="M127:M132"/>
    <mergeCell ref="A133:A138"/>
    <mergeCell ref="B133:B138"/>
    <mergeCell ref="M133:M138"/>
    <mergeCell ref="A139:A144"/>
    <mergeCell ref="B139:B144"/>
    <mergeCell ref="M139:M144"/>
    <mergeCell ref="A145:A150"/>
    <mergeCell ref="B145:B150"/>
    <mergeCell ref="M145:M150"/>
    <mergeCell ref="A151:A156"/>
    <mergeCell ref="B151:B156"/>
    <mergeCell ref="M151:M156"/>
    <mergeCell ref="A157:A162"/>
    <mergeCell ref="B157:B162"/>
    <mergeCell ref="M157:M162"/>
    <mergeCell ref="A163:A168"/>
    <mergeCell ref="B163:B168"/>
    <mergeCell ref="M163:M168"/>
    <mergeCell ref="A169:A174"/>
    <mergeCell ref="B169:B174"/>
    <mergeCell ref="M169:M174"/>
    <mergeCell ref="A175:M175"/>
    <mergeCell ref="A176:A181"/>
    <mergeCell ref="B176:B181"/>
    <mergeCell ref="M176:M181"/>
    <mergeCell ref="A182:A187"/>
    <mergeCell ref="B182:B187"/>
    <mergeCell ref="M182:M187"/>
    <mergeCell ref="A188:A193"/>
    <mergeCell ref="B188:B193"/>
    <mergeCell ref="M188:M193"/>
    <mergeCell ref="A194:A199"/>
    <mergeCell ref="B194:B199"/>
    <mergeCell ref="M194:M199"/>
    <mergeCell ref="A200:M200"/>
    <mergeCell ref="A201:A206"/>
    <mergeCell ref="B201:B206"/>
    <mergeCell ref="M201:M206"/>
    <mergeCell ref="A207:M207"/>
    <mergeCell ref="A208:A213"/>
    <mergeCell ref="B208:B213"/>
    <mergeCell ref="M208:M213"/>
    <mergeCell ref="A214:A219"/>
    <mergeCell ref="B214:B219"/>
    <mergeCell ref="M214:M219"/>
    <mergeCell ref="A220:A225"/>
    <mergeCell ref="B220:B225"/>
    <mergeCell ref="M220:M225"/>
    <mergeCell ref="A226:A231"/>
    <mergeCell ref="B226:B231"/>
    <mergeCell ref="M226:M231"/>
    <mergeCell ref="A232:M232"/>
    <mergeCell ref="A233:A239"/>
    <mergeCell ref="B233:B239"/>
    <mergeCell ref="M233:M239"/>
    <mergeCell ref="E238:E239"/>
    <mergeCell ref="F238:F239"/>
    <mergeCell ref="G238:G239"/>
    <mergeCell ref="H238:H239"/>
    <mergeCell ref="I238:I239"/>
    <mergeCell ref="J238:J239"/>
    <mergeCell ref="A240:A245"/>
    <mergeCell ref="B240:B245"/>
    <mergeCell ref="M240:M245"/>
    <mergeCell ref="A246:A251"/>
    <mergeCell ref="B246:B251"/>
    <mergeCell ref="M246:M251"/>
    <mergeCell ref="N257:N268"/>
    <mergeCell ref="A258:A263"/>
    <mergeCell ref="B258:B263"/>
    <mergeCell ref="M258:M263"/>
    <mergeCell ref="A264:A269"/>
    <mergeCell ref="B264:B269"/>
    <mergeCell ref="M264:M269"/>
    <mergeCell ref="A270:A275"/>
    <mergeCell ref="B270:B275"/>
    <mergeCell ref="M270:M275"/>
    <mergeCell ref="K238:K239"/>
    <mergeCell ref="L238:L239"/>
    <mergeCell ref="D238:D239"/>
    <mergeCell ref="C238:C239"/>
    <mergeCell ref="A252:A257"/>
    <mergeCell ref="B252:B257"/>
    <mergeCell ref="M252:M257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2021-11-10T06:35:20Z</cp:lastPrinted>
  <dcterms:created xsi:type="dcterms:W3CDTF">2016-06-30T09:33:54Z</dcterms:created>
  <dcterms:modified xsi:type="dcterms:W3CDTF">2021-11-30T08:09:43Z</dcterms:modified>
  <cp:category/>
  <cp:version/>
  <cp:contentType/>
  <cp:contentStatus/>
</cp:coreProperties>
</file>