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bookViews>
    <workbookView xWindow="480" yWindow="60" windowWidth="18075" windowHeight="9900"/>
  </bookViews>
  <sheets>
    <sheet name="Лист2" sheetId="2" r:id="rId1"/>
  </sheets>
  <definedNames>
    <definedName name="_xlnm.Print_Area" localSheetId="0">Лист2!$A$1:$U$86</definedName>
  </definedNames>
  <calcPr calcId="144525"/>
</workbook>
</file>

<file path=xl/calcChain.xml><?xml version="1.0" encoding="utf-8"?>
<calcChain xmlns="http://schemas.openxmlformats.org/spreadsheetml/2006/main">
  <c r="Q73" i="2" l="1"/>
  <c r="T74" i="2"/>
  <c r="S74" i="2"/>
  <c r="R74" i="2"/>
  <c r="Q74" i="2"/>
  <c r="P74" i="2"/>
  <c r="O74" i="2"/>
  <c r="T73" i="2"/>
  <c r="T64" i="2" s="1"/>
  <c r="S73" i="2"/>
  <c r="S64" i="2" s="1"/>
  <c r="R73" i="2"/>
  <c r="R64" i="2" s="1"/>
  <c r="P73" i="2"/>
  <c r="P64" i="2" s="1"/>
  <c r="O73" i="2"/>
  <c r="O64" i="2" s="1"/>
  <c r="T62" i="2"/>
  <c r="S62" i="2"/>
  <c r="R62" i="2"/>
  <c r="Q62" i="2"/>
  <c r="P62" i="2"/>
  <c r="O62" i="2"/>
  <c r="R52" i="2"/>
  <c r="Q52" i="2"/>
  <c r="P52" i="2"/>
  <c r="O52" i="2"/>
  <c r="P49" i="2"/>
  <c r="O49" i="2"/>
  <c r="Q48" i="2"/>
  <c r="O48" i="2"/>
  <c r="T44" i="2"/>
  <c r="S44" i="2"/>
  <c r="R44" i="2"/>
  <c r="Q44" i="2"/>
  <c r="P44" i="2"/>
  <c r="O44" i="2"/>
  <c r="T41" i="2"/>
  <c r="S41" i="2"/>
  <c r="R41" i="2"/>
  <c r="Q41" i="2"/>
  <c r="P41" i="2"/>
  <c r="O41" i="2"/>
  <c r="T40" i="2"/>
  <c r="T39" i="2" s="1"/>
  <c r="S40" i="2"/>
  <c r="S39" i="2" s="1"/>
  <c r="R40" i="2"/>
  <c r="R39" i="2" s="1"/>
  <c r="Q40" i="2"/>
  <c r="Q39" i="2" s="1"/>
  <c r="P40" i="2"/>
  <c r="P39" i="2" s="1"/>
  <c r="O40" i="2"/>
  <c r="O39" i="2" s="1"/>
  <c r="Q64" i="2" l="1"/>
  <c r="R80" i="2"/>
  <c r="S80" i="2"/>
  <c r="T80" i="2"/>
  <c r="Q80" i="2"/>
  <c r="P80" i="2"/>
  <c r="O80" i="2"/>
  <c r="P61" i="2"/>
  <c r="Q61" i="2"/>
  <c r="R61" i="2"/>
  <c r="S61" i="2"/>
  <c r="T61" i="2"/>
  <c r="O61" i="2"/>
  <c r="O38" i="2" s="1"/>
  <c r="T84" i="2"/>
  <c r="Q38" i="2"/>
  <c r="P84" i="2"/>
  <c r="T35" i="2"/>
  <c r="S35" i="2"/>
  <c r="R35" i="2"/>
  <c r="T31" i="2"/>
  <c r="S31" i="2"/>
  <c r="R31" i="2"/>
  <c r="Q31" i="2"/>
  <c r="O31" i="2"/>
  <c r="P9" i="2"/>
  <c r="T24" i="2"/>
  <c r="S24" i="2"/>
  <c r="R24" i="2"/>
  <c r="Q24" i="2"/>
  <c r="O24" i="2"/>
  <c r="T20" i="2"/>
  <c r="T9" i="2" s="1"/>
  <c r="S20" i="2"/>
  <c r="R20" i="2"/>
  <c r="R9" i="2" s="1"/>
  <c r="Q20" i="2"/>
  <c r="Q18" i="2"/>
  <c r="O18" i="2"/>
  <c r="Q15" i="2"/>
  <c r="O15" i="2"/>
  <c r="Q14" i="2"/>
  <c r="O14" i="2"/>
  <c r="Q13" i="2"/>
  <c r="Q9" i="2" s="1"/>
  <c r="O13" i="2"/>
  <c r="O9" i="2" s="1"/>
  <c r="R84" i="2" l="1"/>
  <c r="S9" i="2"/>
  <c r="S38" i="2"/>
  <c r="T38" i="2"/>
  <c r="S84" i="2"/>
  <c r="R38" i="2"/>
  <c r="Q84" i="2"/>
  <c r="P38" i="2"/>
  <c r="O84" i="2"/>
  <c r="T32" i="2"/>
  <c r="S32" i="2"/>
  <c r="R32" i="2"/>
  <c r="Q32" i="2"/>
  <c r="P32" i="2"/>
  <c r="O32" i="2"/>
  <c r="P30" i="2"/>
  <c r="P37" i="2" s="1"/>
  <c r="Q30" i="2"/>
  <c r="R30" i="2"/>
  <c r="R37" i="2" s="1"/>
  <c r="S30" i="2"/>
  <c r="T30" i="2"/>
  <c r="T8" i="2" s="1"/>
  <c r="T85" i="2" s="1"/>
  <c r="O30" i="2"/>
  <c r="O8" i="2" s="1"/>
  <c r="O85" i="2" s="1"/>
  <c r="Q37" i="2" l="1"/>
  <c r="S37" i="2"/>
  <c r="R8" i="2"/>
  <c r="R85" i="2" s="1"/>
  <c r="P8" i="2"/>
  <c r="P85" i="2" s="1"/>
  <c r="T37" i="2"/>
  <c r="S8" i="2"/>
  <c r="S85" i="2" s="1"/>
  <c r="Q8" i="2"/>
  <c r="Q85" i="2" s="1"/>
  <c r="O37" i="2"/>
</calcChain>
</file>

<file path=xl/sharedStrings.xml><?xml version="1.0" encoding="utf-8"?>
<sst xmlns="http://schemas.openxmlformats.org/spreadsheetml/2006/main" count="639" uniqueCount="371">
  <si>
    <t>0405</t>
  </si>
  <si>
    <t>РП-В-0100</t>
  </si>
  <si>
    <t xml:space="preserve"> 2.3</t>
  </si>
  <si>
    <t>подп. 9, п. 1, ст. 14</t>
  </si>
  <si>
    <t xml:space="preserve"> 2.4.8.</t>
  </si>
  <si>
    <t>участие в предупреждении и ликвидации последствий чрезвычайных ситуаций на территории муниципального района</t>
  </si>
  <si>
    <t>0102, 0103, 0104, 0106, 0113, 0709, 0804</t>
  </si>
  <si>
    <t>РМ-А-2800</t>
  </si>
  <si>
    <t>финансирование расходов на содержание органов местного самоуправления муниципальных районов</t>
  </si>
  <si>
    <t>РМ-Г</t>
  </si>
  <si>
    <t xml:space="preserve"> 1.3.4.</t>
  </si>
  <si>
    <t>Закон Архангельской области от 22.10.2009 № 78-6-ОЗ "О реализации полномочий Архангельской области в сфере регулирования межбюджетных отношений"</t>
  </si>
  <si>
    <t>РП-А-2900</t>
  </si>
  <si>
    <t xml:space="preserve"> 2.2.1.</t>
  </si>
  <si>
    <t>РМ-А-3500</t>
  </si>
  <si>
    <t xml:space="preserve"> 2.3.10.</t>
  </si>
  <si>
    <t xml:space="preserve"> 1.1.14.</t>
  </si>
  <si>
    <t>РМ-Г-0800</t>
  </si>
  <si>
    <t>подп. 14, п. 1, ст. 14</t>
  </si>
  <si>
    <t>гр.12</t>
  </si>
  <si>
    <t>подп. 3, п. 1, ст. 14</t>
  </si>
  <si>
    <t>Федеральный Закон от 06.10.2003 № 131-ФЗ "Об общих принципах организации местного самоуправления в Российской Федерации"</t>
  </si>
  <si>
    <t>Субвенции на реализацию основных общеобразовательных программ в общеобразовательных учреждениях</t>
  </si>
  <si>
    <t>РМ-В-3800</t>
  </si>
  <si>
    <t>Субвенции на осуществление гос.полномочий по выплате вознаграждений профессиональным опекунам за осуществление ими профессиональной опеки за недееспособными гражданами</t>
  </si>
  <si>
    <t>подп. 26, п. 1, ст. 15</t>
  </si>
  <si>
    <t>ст. 65.1</t>
  </si>
  <si>
    <t>п. 3, ст. 8</t>
  </si>
  <si>
    <t xml:space="preserve"> 1.1.16.</t>
  </si>
  <si>
    <t xml:space="preserve"> 2.3.27.</t>
  </si>
  <si>
    <t>0309</t>
  </si>
  <si>
    <t>РМ-Г-0700</t>
  </si>
  <si>
    <t>п. 9, ст. 34</t>
  </si>
  <si>
    <t>доведение до сведения  жителей муниципального образования  официальной информации о социально-экономическом и культурном развитии муниципального образования, о развитии его общественной инфраструктуры и иной официальной информации</t>
  </si>
  <si>
    <t>ИТОГО Расходные обязательства поселений</t>
  </si>
  <si>
    <t>подп. 20, п. 1, ст. 15</t>
  </si>
  <si>
    <t xml:space="preserve"> 2.1.8.</t>
  </si>
  <si>
    <t>Приложение к Порядку представления реестров расходных обязательств субъектов Российской Федерации и сводов реестров расходных обязательств муниципальных образований, входящих в состав субъекта Российской Федерации, утвержденному приказом Минфина РФ от 19 апреля 2012 г. N 49н</t>
  </si>
  <si>
    <t>РП-А-1700</t>
  </si>
  <si>
    <t xml:space="preserve"> 2.1</t>
  </si>
  <si>
    <t>РП-А-2400</t>
  </si>
  <si>
    <t>гр.4</t>
  </si>
  <si>
    <t>очередной</t>
  </si>
  <si>
    <t>подп. 33, п. 1, ст. 15</t>
  </si>
  <si>
    <t>РМ-Б</t>
  </si>
  <si>
    <t>РМ-В-2600</t>
  </si>
  <si>
    <t>РП-А-3100</t>
  </si>
  <si>
    <t>Межбюджетные трансферты на осуществление части полномочий местного значения из бюджетов поселений бюджетам муниципальных районов в соответствии с заключенными соглашениями по решению вопросов местного значения</t>
  </si>
  <si>
    <t>0106</t>
  </si>
  <si>
    <t>0707</t>
  </si>
  <si>
    <t>подп. 8, п. 1, ст. 15.1</t>
  </si>
  <si>
    <t xml:space="preserve"> 1.2.1.</t>
  </si>
  <si>
    <t>гр.10</t>
  </si>
  <si>
    <t>Расходные обязательства, возникшие в результате реализации органами местного самоуправления муниципальных районов делегированных полномочий за счет субвенций, переданных из других бюджетов бюджетной системы Российской Федерации</t>
  </si>
  <si>
    <t>0701, 0702</t>
  </si>
  <si>
    <t>ст. 11</t>
  </si>
  <si>
    <t>РМ-А-2200</t>
  </si>
  <si>
    <t xml:space="preserve"> 1.1</t>
  </si>
  <si>
    <t>организация и осуществление мероприятий по территориальной обороне и гражданской обороне, защите населения и территории поселения от чрезвычайных ситуаций природного и техногенного характера</t>
  </si>
  <si>
    <t xml:space="preserve"> 1.1.23.</t>
  </si>
  <si>
    <t>1003</t>
  </si>
  <si>
    <t>0310, 0503</t>
  </si>
  <si>
    <t>РП-А-2300</t>
  </si>
  <si>
    <t>0801</t>
  </si>
  <si>
    <t xml:space="preserve"> 2.1.36.</t>
  </si>
  <si>
    <t>0111</t>
  </si>
  <si>
    <t>осуществление мер по противодействию коррупции в границах муниципального района</t>
  </si>
  <si>
    <t>подп. 3, п. 1, ст. 15</t>
  </si>
  <si>
    <t>Примечание</t>
  </si>
  <si>
    <t>подп. 4, п. 1, ст. 14</t>
  </si>
  <si>
    <t>ст. 45</t>
  </si>
  <si>
    <t>РП-А-1200</t>
  </si>
  <si>
    <t xml:space="preserve"> 2.3.21.</t>
  </si>
  <si>
    <t>текущий</t>
  </si>
  <si>
    <t/>
  </si>
  <si>
    <t>РМ-В-1400</t>
  </si>
  <si>
    <t>гр.17</t>
  </si>
  <si>
    <t xml:space="preserve"> 1.1.8.</t>
  </si>
  <si>
    <t>обеспечение первичных мер пожарной безопасности в границах населенных пунктов поселения</t>
  </si>
  <si>
    <t>Субвенции на осуществление гос.полномочий в сфере охраны труда</t>
  </si>
  <si>
    <t>1401</t>
  </si>
  <si>
    <t>гр.2</t>
  </si>
  <si>
    <t>участие в предупреждении и ликвидации последствий чрезвычайных ситуаций в границах поселения</t>
  </si>
  <si>
    <t>подп. 18, п. 1, ст. 15</t>
  </si>
  <si>
    <t>ст. 65</t>
  </si>
  <si>
    <t>РМ-А-1000</t>
  </si>
  <si>
    <t>РМ-В-3100</t>
  </si>
  <si>
    <t>подп. 7, п. 1, ст. 15</t>
  </si>
  <si>
    <t>подп. 19, п. 1, ст. 14</t>
  </si>
  <si>
    <t>финансовый год</t>
  </si>
  <si>
    <t>подп. 8, п. 1, ст. 14</t>
  </si>
  <si>
    <t>РП-А-1100</t>
  </si>
  <si>
    <t xml:space="preserve"> 2.2.2.</t>
  </si>
  <si>
    <t xml:space="preserve"> 2.1.82.</t>
  </si>
  <si>
    <t>субвенция на осуществление государственных полномочий по присвоению спортивных разрядов</t>
  </si>
  <si>
    <t>РМ-В-1300</t>
  </si>
  <si>
    <t xml:space="preserve"> 2.1.28.</t>
  </si>
  <si>
    <t>Закон Архангельской области от 20.09.2005 № 84-5-ОЗ "О наделении органов местного самоуправления муниципальных образований Архангельской области отдельными государственными полномочиями"</t>
  </si>
  <si>
    <t>Субвенции на обеспечение жилыми помещениями детей-сирот и детей, находящихся под опекой (попечительством), не имеющих закрепленного жилого помещения</t>
  </si>
  <si>
    <t>дорожная деятельность в отношении автомобильных дорог местного значения в границах населенных пунктов поселения и обеспечение безопасности дорожного движения на них, включая создание и обеспечение функционирования парковок (парковочных мест), осуществление муниципального контроля за сохранностью автомобильных дорог местного значения в границах населенных пунктов поселения,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</si>
  <si>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РМ-В</t>
  </si>
  <si>
    <t>подп. 1, п. 1, ст. 15</t>
  </si>
  <si>
    <t>0408</t>
  </si>
  <si>
    <t>ст. 15.1</t>
  </si>
  <si>
    <t>РП</t>
  </si>
  <si>
    <t xml:space="preserve"> 2.3.13.</t>
  </si>
  <si>
    <t xml:space="preserve"> 1.1.17.</t>
  </si>
  <si>
    <t>РП-А-3900</t>
  </si>
  <si>
    <t>РМ-В-0200</t>
  </si>
  <si>
    <t>01.09.2013-не установлен</t>
  </si>
  <si>
    <t>гр.9</t>
  </si>
  <si>
    <t xml:space="preserve"> 2.1.30.</t>
  </si>
  <si>
    <t>подп. 25, п. 1, ст. 15</t>
  </si>
  <si>
    <t>0502, 0801</t>
  </si>
  <si>
    <t>подп. 26, п. 1, ст. 14</t>
  </si>
  <si>
    <t>организация предоставления общедоступного и бесплатного дошкольного,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организация предоставления дополнительного образования детей в муниципальных образовательных организациях (за исключением дополнительного образования детей, финансовое обеспечение которого осуществляется органами государственной власти субъекта Российской Федерации), создание условий для осуществления присмотра и ухода за детьми, содержания детей в муниципальных образовательных организациях, а также организация отдыха детей в каникулярное время</t>
  </si>
  <si>
    <t>Общегосударственные расходы</t>
  </si>
  <si>
    <t>финансирование расходов на содержание органов местного самоуправления поселений</t>
  </si>
  <si>
    <t>гр.15</t>
  </si>
  <si>
    <t>0405, 0412</t>
  </si>
  <si>
    <t>обеспечение условий для развития на территории поселения физической культуры и массового спорта, организация проведения официальных физкультурно-оздоровительных и спортивных мероприятий поселения</t>
  </si>
  <si>
    <t>РМ-А-3700</t>
  </si>
  <si>
    <t>1001, 1003</t>
  </si>
  <si>
    <t>организация ритуальных услуг и содержание мест захоронения</t>
  </si>
  <si>
    <t>РМ-В-0100</t>
  </si>
  <si>
    <t>РП-В-0200</t>
  </si>
  <si>
    <t>подп. 20, п. 1, ст. 14</t>
  </si>
  <si>
    <t>Субвенция на осуществление гос.полномочий по организации и осуществлению деятельности по опеке и попечительству</t>
  </si>
  <si>
    <t>21.10.2005-не установлен</t>
  </si>
  <si>
    <t>Нормативные правовые акты, договоры, соглашения Российской Федерации</t>
  </si>
  <si>
    <t>РМ-А-3600</t>
  </si>
  <si>
    <t>Федеральный Закон от 29.12.2012 № 273-ФЗ "Об образовании в Российской Федерации"</t>
  </si>
  <si>
    <t>РМ-А</t>
  </si>
  <si>
    <t>выравнивание уровня бюджетной обеспеченности поселений, входящих в состав муниципального района, за счет средств бюджета муниципального района</t>
  </si>
  <si>
    <t>01.01.2006-не установлен</t>
  </si>
  <si>
    <t>РМ-А-4300</t>
  </si>
  <si>
    <t>владение, пользование и распоряжение имуществом, находящимся в муниципальной собственности муниципального района</t>
  </si>
  <si>
    <t xml:space="preserve"> 2.1.22.</t>
  </si>
  <si>
    <t xml:space="preserve"> 2.1.37.</t>
  </si>
  <si>
    <t>РМ-А-1800</t>
  </si>
  <si>
    <t>0402, 0502</t>
  </si>
  <si>
    <t>гр.7</t>
  </si>
  <si>
    <t>ст. 39</t>
  </si>
  <si>
    <t>Субвенции на выплату компенсации части родительской платы за содержание ребенка в гос. и муниципальных образовательных учреждениях, реализующих основную общеобразовательную программу дошкольного образования</t>
  </si>
  <si>
    <t xml:space="preserve"> 2.1.1.</t>
  </si>
  <si>
    <t xml:space="preserve"> 1.1.11.</t>
  </si>
  <si>
    <t>Субвенции на возмещение гражданам ведущим личное подсобное хозяйство с-х потреб.кооперативам, крестьянским хозяйствам на уплату процентов по кредитам</t>
  </si>
  <si>
    <t>Расходные обязательства муниципальных районов</t>
  </si>
  <si>
    <t>0409</t>
  </si>
  <si>
    <t>РМ-А-0700</t>
  </si>
  <si>
    <t>создание условий для обеспечения поселений, входящих в состав муниципального района, услугами связи, общественного питания, торговли и бытового обслуживания</t>
  </si>
  <si>
    <t xml:space="preserve"> 2.3.38</t>
  </si>
  <si>
    <t>РП-А-0800</t>
  </si>
  <si>
    <t>осуществление мероприятий по обеспечению безопасности людей на водных объектах, охране их жизни и здоровья</t>
  </si>
  <si>
    <t>0503</t>
  </si>
  <si>
    <t>РМ-Б-0100</t>
  </si>
  <si>
    <t>Субвенции на осуществление гос.полномочий по формированию торгового реестра</t>
  </si>
  <si>
    <t xml:space="preserve"> 1.1.28.</t>
  </si>
  <si>
    <t xml:space="preserve"> 1.3.6.</t>
  </si>
  <si>
    <t xml:space="preserve"> 2.3.12.</t>
  </si>
  <si>
    <t>гр.16</t>
  </si>
  <si>
    <t xml:space="preserve"> 2.1.83.</t>
  </si>
  <si>
    <t>РМ-А-3100</t>
  </si>
  <si>
    <t>ст. 17</t>
  </si>
  <si>
    <t>РМ-В-2700</t>
  </si>
  <si>
    <t>РП-А-3200</t>
  </si>
  <si>
    <t>гр.1</t>
  </si>
  <si>
    <t>Дата вступления в силу и срок действия</t>
  </si>
  <si>
    <t>Наименование полномочия, расходного обязательства</t>
  </si>
  <si>
    <t>Нормативные правовые акты, договоры, соглашения субъекта Российской Федерации</t>
  </si>
  <si>
    <t>организация в границах поселения электро-, тепло-, газо- и водоснабжения населения, водоотведения, снабжения населения топливом в пределах полномочий, установленных законодательством Российской Федерации</t>
  </si>
  <si>
    <t>РМ-И-9999</t>
  </si>
  <si>
    <t>подп. 6, п. 1, ст. 15</t>
  </si>
  <si>
    <t>подп. 18, п. 1, ст. 14</t>
  </si>
  <si>
    <t>РМ-А-1300</t>
  </si>
  <si>
    <t>подп. 7, п. 1, ст. 14</t>
  </si>
  <si>
    <t>финансовый год +2</t>
  </si>
  <si>
    <t>Расходные обязательства поселений</t>
  </si>
  <si>
    <t>РП-А-1400</t>
  </si>
  <si>
    <t xml:space="preserve"> 2.3.14.</t>
  </si>
  <si>
    <t>РМ-В-1600</t>
  </si>
  <si>
    <t>Нормативное правовое регулирование, определяющее финансовое обеспечение и порядок расходования средств</t>
  </si>
  <si>
    <t>РП-Б-0100</t>
  </si>
  <si>
    <t>РМ-А-3000</t>
  </si>
  <si>
    <t xml:space="preserve"> 2.1.31.</t>
  </si>
  <si>
    <t>подп. 11, п. 1, ст. 15</t>
  </si>
  <si>
    <t xml:space="preserve"> 1.1.1.</t>
  </si>
  <si>
    <t>РП-В</t>
  </si>
  <si>
    <t>Межбюджетные трансферты на осуществление части полномочий местного значения из бюджетов муниципальных районов бюджетам поселений в соответствии с заключенными соглашениями по решению вопросов местного значения</t>
  </si>
  <si>
    <t>подп. 12, п. 1, ст. 14</t>
  </si>
  <si>
    <t>формирование, утверждение, исполнение бюджета муниципального района, контроль за исполнением данного бюджета</t>
  </si>
  <si>
    <t>установление официальных символов муниципального образования</t>
  </si>
  <si>
    <t>Межбюджетные трансферты на осуществление части полномочий местного значения из бюджетов муниципальных районов бюджетам поселений</t>
  </si>
  <si>
    <t>Номер статьи, части, пункта, подпункта, абзаца</t>
  </si>
  <si>
    <t>РС-И-9999</t>
  </si>
  <si>
    <t>подп. 1, п. 1, ст. 14</t>
  </si>
  <si>
    <t>Субвенции бюджетам МО на осуществление гос.полномочий в сфере административных правонарушений</t>
  </si>
  <si>
    <t>РМ-А-1200</t>
  </si>
  <si>
    <t>0113, 0701, 0702, 0707</t>
  </si>
  <si>
    <t>РП-И-9999</t>
  </si>
  <si>
    <t>гр.8</t>
  </si>
  <si>
    <t xml:space="preserve"> 1.1.20.</t>
  </si>
  <si>
    <t xml:space="preserve"> 2.3.31.</t>
  </si>
  <si>
    <t xml:space="preserve"> 1.1.35.</t>
  </si>
  <si>
    <t>ст. 26</t>
  </si>
  <si>
    <t>РП-А-2000</t>
  </si>
  <si>
    <t>Развитие туризма</t>
  </si>
  <si>
    <t>0104, 0113, 0310, 0406, 0409, 0412, 0501, 0502, 0707, 0801, 1403</t>
  </si>
  <si>
    <t>РМ-А-0100</t>
  </si>
  <si>
    <t>Расходные обязательства, возникшие в результате принятия нормативных правовых актов органов местного самоуправления, предусматривающих предоставление межбюджетных трансфертов другим бюджетам бюджетной системы Российской Федерации</t>
  </si>
  <si>
    <t>ИТОГО расходные обязательства муниципальных образований субъекта Российской Федерации</t>
  </si>
  <si>
    <t>0412</t>
  </si>
  <si>
    <t>гр.14</t>
  </si>
  <si>
    <t>ст. 31</t>
  </si>
  <si>
    <t>0502, 0503</t>
  </si>
  <si>
    <t xml:space="preserve"> 1.1.10.</t>
  </si>
  <si>
    <t>ст. 62</t>
  </si>
  <si>
    <t>РМ-А-8200</t>
  </si>
  <si>
    <t>Расходные обязательства, возникшие в результате решения органами местного самоуправления муниципальных районов вопросов, не отнесенных к вопросам местного значения, в соответствии со статьей 15.1 Федерального закона от 6 октября 2003 г. № 131-ФЗ "Об общих принципах организации местного самоуправления в Российской Федерации".</t>
  </si>
  <si>
    <t>РМ-В-2100</t>
  </si>
  <si>
    <t>1101</t>
  </si>
  <si>
    <t>Расходные обязательства, возникшие в результате реализации органами местного самоуправления поселений делегированных полномочий за счет субвенций, переданных из других бюджетов бюджетной системы Российской Федерации</t>
  </si>
  <si>
    <t>утверждение и реализация муниципальных программ в области энергосбережения и повышения энергетической эффективности, организация проведения энергетического обследования многоквартирных домов, помещения в которых составляют муниципальный жилищный фонд в границах муниципального образования, организация и проведение иных мероприятий, предусмотренных законодательством об энергосбережении и о повышении энергетической эффективности</t>
  </si>
  <si>
    <t>РП-А-0100</t>
  </si>
  <si>
    <t xml:space="preserve"> 2.1.2.</t>
  </si>
  <si>
    <t>Субвенции на осуществление полномочий по первичному воинскому учету на территориях, где отсутствуют военные комиссариаты</t>
  </si>
  <si>
    <t xml:space="preserve"> 1.1.12.</t>
  </si>
  <si>
    <t>0402, 0502, 0503</t>
  </si>
  <si>
    <t xml:space="preserve"> 1.1.27.</t>
  </si>
  <si>
    <t>РМ-В-0300</t>
  </si>
  <si>
    <t>0104</t>
  </si>
  <si>
    <t>РМ</t>
  </si>
  <si>
    <t>РП-В-0400</t>
  </si>
  <si>
    <t>РМ-В-1000</t>
  </si>
  <si>
    <t>подп. 23, п. 1, ст. 14</t>
  </si>
  <si>
    <t>гр.6</t>
  </si>
  <si>
    <t>создание условий для предоставления транспортных услуг населению и организация транспортного обслуживания населения в границах поселения</t>
  </si>
  <si>
    <t>организация и осуществление мероприятий межпоселенческого характера по работе с детьми и молодежью</t>
  </si>
  <si>
    <t xml:space="preserve"> 2.1.13.</t>
  </si>
  <si>
    <t>0104, 0702</t>
  </si>
  <si>
    <t>создание условий для развития сельскохозяйственного производства в поселениях, расширения рынка сельскохозяйственной продукции, сырья и продовольствия, содействие развития малого и среднего предпринимательства, оказание поддержки социально ориентированным некоммерческим организациям, благотворительной деятельности и добровольчеству</t>
  </si>
  <si>
    <t>владение, пользование и распоряжение имуществом, находящимся в муниципальной собственности поселения</t>
  </si>
  <si>
    <t>запланировано</t>
  </si>
  <si>
    <t>0113, 0501, 0502</t>
  </si>
  <si>
    <t xml:space="preserve"> 1.1.29.</t>
  </si>
  <si>
    <t>Расходные обязательства, связанные с реализацией вопросов местного значения муниципальных районов и полномочий органов местного самоуправления по решению вопросов местного значения</t>
  </si>
  <si>
    <t>Объем средств на исполнение расходного обязательства (тыс. рублей)</t>
  </si>
  <si>
    <t xml:space="preserve"> 2.3.1.</t>
  </si>
  <si>
    <t>п. 4, ст. 15</t>
  </si>
  <si>
    <t xml:space="preserve"> 1.3</t>
  </si>
  <si>
    <t>создание условий для обеспечения поселений, входящих в состав муниципального района, услугами по организации досуга и услугами организаций культуры</t>
  </si>
  <si>
    <t xml:space="preserve"> 2.1.15.</t>
  </si>
  <si>
    <t>Субвенции бюджетам муниципальных районов на осуществление гос.полномочий по расчету и предоставлению дотаций из обл.фонда финансовой поддержки поселений</t>
  </si>
  <si>
    <t>формирование, утверждение, исполнение бюджета поселения и контроль за исполнением данного бюджета</t>
  </si>
  <si>
    <t>0113</t>
  </si>
  <si>
    <t xml:space="preserve"> 1.1.31.</t>
  </si>
  <si>
    <t>РП-А-2800</t>
  </si>
  <si>
    <t>подп. 3, п. 1, ст. 17</t>
  </si>
  <si>
    <t>подп. 30, п. 1, ст. 14</t>
  </si>
  <si>
    <t>0113, 0801</t>
  </si>
  <si>
    <t xml:space="preserve"> 2.3.3.</t>
  </si>
  <si>
    <t>РП-А-3500</t>
  </si>
  <si>
    <t>гр.0</t>
  </si>
  <si>
    <t>подп. 5, п. 1, ст. 15</t>
  </si>
  <si>
    <t>создание условий для массового отдыха жителей поселения и организация обустройства мест массового отдыха населения, включая обеспечение свободного доступа граждан к водным объектам общего пользования и их береговым полосам</t>
  </si>
  <si>
    <t>финансовый год +1</t>
  </si>
  <si>
    <t>обеспечение условий для развития на территории муниципального района физической культуры и массового спорта, организация проведения официальных физкультурно-оздоровительных и спортивных мероприятий муниципального района</t>
  </si>
  <si>
    <t>гр.19</t>
  </si>
  <si>
    <t>организация и осуществление мероприятий по работе с детьми и молодежью в поселении</t>
  </si>
  <si>
    <t>Код  бюджетной классификации (Рз, Прз)</t>
  </si>
  <si>
    <t>РМ-А-2600</t>
  </si>
  <si>
    <t>РП-А-2700</t>
  </si>
  <si>
    <t>ст. 9</t>
  </si>
  <si>
    <t>РП-Б</t>
  </si>
  <si>
    <t>РМ-А-0800</t>
  </si>
  <si>
    <t>Субсидии бюджетам поселений</t>
  </si>
  <si>
    <t>0102, 0103, 0104, 1001</t>
  </si>
  <si>
    <t>Межбюджетные трансферты муниципальным районам на осуществление части полномочий  по решению вопросов местного значения поселений</t>
  </si>
  <si>
    <t>0113, 0406, 0501</t>
  </si>
  <si>
    <t>РМ-А-1500</t>
  </si>
  <si>
    <t xml:space="preserve"> 2.4</t>
  </si>
  <si>
    <t>01.01.2010-не установлен</t>
  </si>
  <si>
    <t>РП-А-1600</t>
  </si>
  <si>
    <t>РМ-Б-0200</t>
  </si>
  <si>
    <t xml:space="preserve"> 1.3.1.</t>
  </si>
  <si>
    <t>РМ-В-1800</t>
  </si>
  <si>
    <t>утверждение правил благоустройства территории поселения, устанавливающих в том числе требования по содержанию зданий (включая жилые дома), сооружений и земельных участков, на которых они расположены, к внешнему виду фасадов и ограждений соответствующих зданий и сооружений, перечень работ по благоустройству и периодичность их выполнения; установление порядка участия собственников зданий (помещений в них) и сооружений в благоустройстве прилегающих территорий; организация благоустройства территории поселения (включая освещение улиц, озеленение территории, установку указателей с наименованиями улиц и номерами домов, размещение и содержание малых архитектурных форм), а также использования, охраны, защиты, воспроизводства городских лесов, лесов особо охраняемых природных территорий, расположенных в границах населенных пунктов поселения</t>
  </si>
  <si>
    <t>создание условий для предоставления транспортных услуг населению и организация транспортного обслуживания населения между поселениями в границах муниципального района</t>
  </si>
  <si>
    <t>подп. 8.2, п. 1, ст. 17</t>
  </si>
  <si>
    <t>плановый период</t>
  </si>
  <si>
    <t xml:space="preserve"> 2.4.7.</t>
  </si>
  <si>
    <t>гр.13</t>
  </si>
  <si>
    <t>Нормативные правовые акты, договоры, соглашения муниципальных образований</t>
  </si>
  <si>
    <t>подп. 15, п. 1, ст. 14</t>
  </si>
  <si>
    <t>абз. 1, п. 4, ст. 15</t>
  </si>
  <si>
    <t>РМ-Г-1200</t>
  </si>
  <si>
    <t xml:space="preserve"> 2.1.12</t>
  </si>
  <si>
    <t>Социальная политика</t>
  </si>
  <si>
    <t>0203</t>
  </si>
  <si>
    <t>1006</t>
  </si>
  <si>
    <t xml:space="preserve"> 2.3.24.</t>
  </si>
  <si>
    <t>отчетный  финансовый год</t>
  </si>
  <si>
    <t>подп. 27, п. 1, ст. 15</t>
  </si>
  <si>
    <t>организация и осуществление мероприятий по территориальной обороне и гражданской обороне, защите населения и территории муниципального района от чрезвычайных ситуаций природного и техногенного характера</t>
  </si>
  <si>
    <t>создание условий для организации досуга и обеспечения жителей поселения услугами организаций культуры</t>
  </si>
  <si>
    <t xml:space="preserve"> 2.1.26.</t>
  </si>
  <si>
    <t>РМ-В-2400</t>
  </si>
  <si>
    <t>Субвенции на осуществление гос.полномочий по созданию и функционированию комиссий по делам несовершеннолетних и защите их прав</t>
  </si>
  <si>
    <t>Наименование и реквизиты нормативного правового акта</t>
  </si>
  <si>
    <t>Субвенции на осуществление гос.полномочий по регистрации и учету граждан, имеющих право на получение жилищных субсидий в связи с переселением из районов Крайнего Севера и приравненных к ним местностей</t>
  </si>
  <si>
    <t>0103</t>
  </si>
  <si>
    <t>подп. 21, п. 1, ст. 15</t>
  </si>
  <si>
    <t xml:space="preserve"> 2.3.26.</t>
  </si>
  <si>
    <t>ИТОГО Расходные обязательства муниципальных районов</t>
  </si>
  <si>
    <t xml:space="preserve"> 2.2</t>
  </si>
  <si>
    <t>подп. 22, п. 1, ст. 14</t>
  </si>
  <si>
    <t>организация сбора и вывоза бытовых отходов и мусора</t>
  </si>
  <si>
    <t>гр.5</t>
  </si>
  <si>
    <t xml:space="preserve"> 2.3.2.</t>
  </si>
  <si>
    <t xml:space="preserve"> 2.1.43.</t>
  </si>
  <si>
    <t>утверждение схем территориального планирования муниципального района, утверждение подготовленной на основе схемы территориального планирования муниципального района документации по планировке территории, ведение информационной системы обеспечения градостроительной деятельности, осуществляемой на территории муниципального района, резервирование и изъятие, в том числе путем выкупа, земельных участков в границах муниципального района для муниципальных нужд</t>
  </si>
  <si>
    <t>Субвенции на осуществление государственных полномочий по первичному воинскому учету на территориях, где отсутствуют военные комиссариаты</t>
  </si>
  <si>
    <t>РМ-А-0200</t>
  </si>
  <si>
    <t>фактически исполнено</t>
  </si>
  <si>
    <t xml:space="preserve"> </t>
  </si>
  <si>
    <t xml:space="preserve"> 2.1.7.</t>
  </si>
  <si>
    <t>утверждение генеральных планов поселения, правил землепользования и застройки, утверждение подготовленной на основе генеральных планов поселения документации по планировке территории, выдача разрешений на строительство (за исключением случаев, предусмотренных Градостроительным кодексом Российской Федерации, иными федеральными законами), разрешений на ввод объектов в эксплуатацию при осуществлении строительства, реконструкции объектов капитального строительства, расположенных на территории поселения, утверждение местных нормативов градостроительного проектирования поселений, резервирование земель и изъятие, в том числе путем выкупа, земельных участков в границах поселения для муниципальных нужд, осуществление муниципального земельного контроля за использованием земель поселения, осуществление в случаях, предусмотренных Градостроительным кодексом Российской Федерации, осмотров зданий, сооружений и выдача рекомендаций об устранении выявленных в ходе таких осмотров нарушений</t>
  </si>
  <si>
    <t>гр.11</t>
  </si>
  <si>
    <t xml:space="preserve"> 1.1.32.</t>
  </si>
  <si>
    <t>РП-А-1000</t>
  </si>
  <si>
    <t xml:space="preserve"> 2.3.16.</t>
  </si>
  <si>
    <t xml:space="preserve"> 2.1.10</t>
  </si>
  <si>
    <t xml:space="preserve"> 1.2</t>
  </si>
  <si>
    <t>РП-В-0600</t>
  </si>
  <si>
    <t>РМ-А-8300</t>
  </si>
  <si>
    <t>ст. 57</t>
  </si>
  <si>
    <t>РМ-В-1200</t>
  </si>
  <si>
    <t>1004</t>
  </si>
  <si>
    <t xml:space="preserve"> 2.1.18.</t>
  </si>
  <si>
    <t>Расходные обязательства, связанные с реализацией вопросов местного значения поселений и полномочий органов местного самоуправления по решению вопросов местного значения</t>
  </si>
  <si>
    <t>создание муниципальных предприятий и учреждений, осуществление финансового обеспечения деятельности муниципальных казенных учреждений и финансового обеспечения выполнения муниципального задания бюджетными и автономными муниципальными учреждениями, а также осуществление закупок товаров, работ, услуг для обеспечения муниципальных нужд</t>
  </si>
  <si>
    <t>подп. 15, п. 1, ст. 15</t>
  </si>
  <si>
    <t>1101, 1102</t>
  </si>
  <si>
    <t xml:space="preserve"> 2.3.18.</t>
  </si>
  <si>
    <t>подп. 5, п. 1, ст. 14</t>
  </si>
  <si>
    <t>ст. 112</t>
  </si>
  <si>
    <t>п. 2, ст. 47</t>
  </si>
  <si>
    <t xml:space="preserve"> 2.1.35.</t>
  </si>
  <si>
    <t xml:space="preserve"> 2.4.12.</t>
  </si>
  <si>
    <t>гр.18</t>
  </si>
  <si>
    <t>гр.3</t>
  </si>
  <si>
    <t>ст. 101</t>
  </si>
  <si>
    <t xml:space="preserve"> 1.1.24.</t>
  </si>
  <si>
    <t xml:space="preserve"> 1.3.2.</t>
  </si>
  <si>
    <t xml:space="preserve"> 1.1.39.</t>
  </si>
  <si>
    <t>дорожная деятельность в отношении автомобильных дорог местного значения вне границ населенных пунктов в границах муниципального района, осуществление муниципального контроля за сохранностью автомобильных дорог местного значения вне границ населенных пунктов в границах муниципального района, и обеспечение безопасности дорожного движения на них,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</si>
  <si>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ст. 66</t>
  </si>
  <si>
    <t>РП-А</t>
  </si>
  <si>
    <t>подп. 19, п. 1, ст. 15</t>
  </si>
  <si>
    <t xml:space="preserve"> 1.1.4.</t>
  </si>
  <si>
    <t xml:space="preserve"> организационное и материально-техническое обеспечение подготовки и проведения муниципальных выборов, местного референдума, голосования по отзыву депутата, члена выборного органа местного самоуправления, выборного должностного лица местного самоуправления, голосования по вопросам изменения границ муниципального образования, преобразования муниципального образования;</t>
  </si>
  <si>
    <t>п.5, ст. 17</t>
  </si>
  <si>
    <t>создание условий для обеспечения жителей поселения услугами связи,общественного питания,торговли и бытового обслуживания</t>
  </si>
  <si>
    <t xml:space="preserve"> 1.1.18.</t>
  </si>
  <si>
    <t>0410</t>
  </si>
  <si>
    <t>подп. 10, п. 1, ст. 14</t>
  </si>
  <si>
    <t xml:space="preserve"> 2.1.27.</t>
  </si>
  <si>
    <t>организация библиотечного обслуживания населения межпоселенческими библиотеками, комплектование и обеспечение сохранности их библиотечных фондов</t>
  </si>
  <si>
    <t>РМ-А-2700</t>
  </si>
  <si>
    <t>подп. 19.1, п. 1, ст. 15</t>
  </si>
  <si>
    <t>Реестр  расходных обязательств муниципальных образований "Пинежский муниципальный район" (плановый) 01.06.2015г.</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</si>
</sst>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1" x14ac:knownFonts="1">
    <font>
      <sz val="11"/>
      <color theme="1"/>
      <name val="Calibri"/>
      <family val="2"/>
      <scheme val="minor"/>
    </font>
    <font>
      <sz val="10"/>
      <color rgb="FF000000"/>
      <name val="Arial"/>
      <family val="2"/>
      <charset val="204"/>
    </font>
    <font>
      <sz val="10"/>
      <name val="Arial"/>
      <family val="2"/>
      <charset val="204"/>
    </font>
    <font>
      <sz val="10"/>
      <name val="Arial Cyr"/>
    </font>
    <font>
      <sz val="10"/>
      <color rgb="FFFFFFFF"/>
      <name val="Arial Cyr"/>
    </font>
    <font>
      <sz val="8"/>
      <name val="Arial"/>
      <family val="2"/>
      <charset val="204"/>
    </font>
    <font>
      <b/>
      <sz val="14"/>
      <name val="Arial"/>
      <family val="2"/>
      <charset val="204"/>
    </font>
    <font>
      <sz val="10"/>
      <name val="Times New Roman"/>
      <family val="1"/>
      <charset val="204"/>
    </font>
    <font>
      <b/>
      <sz val="16"/>
      <name val="Arial"/>
      <family val="2"/>
      <charset val="204"/>
    </font>
    <font>
      <b/>
      <sz val="10"/>
      <name val="Arial Cyr"/>
      <charset val="204"/>
    </font>
    <font>
      <sz val="10"/>
      <color rgb="FF000000"/>
      <name val="Arial Cyr"/>
      <charset val="204"/>
    </font>
  </fonts>
  <fills count="4">
    <fill>
      <patternFill patternType="none"/>
    </fill>
    <fill>
      <patternFill patternType="gray125"/>
    </fill>
    <fill>
      <patternFill patternType="solid">
        <fgColor rgb="FFC0C0C0"/>
        <bgColor indexed="64"/>
      </patternFill>
    </fill>
    <fill>
      <patternFill patternType="solid">
        <fgColor auto="1"/>
        <bgColor indexed="64"/>
      </patternFill>
    </fill>
  </fills>
  <borders count="10">
    <border>
      <left/>
      <right/>
      <top/>
      <bottom/>
      <diagonal/>
    </border>
    <border>
      <left/>
      <right style="thin">
        <color auto="1"/>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right/>
      <top style="thin">
        <color auto="1"/>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bottom/>
      <diagonal/>
    </border>
    <border>
      <left style="thin">
        <color rgb="FF000000"/>
      </left>
      <right style="thin">
        <color rgb="FF000000"/>
      </right>
      <top style="thin">
        <color rgb="FF000000"/>
      </top>
      <bottom style="thin">
        <color rgb="FF000000"/>
      </bottom>
      <diagonal/>
    </border>
  </borders>
  <cellStyleXfs count="32">
    <xf numFmtId="0" fontId="0" fillId="0" borderId="0"/>
    <xf numFmtId="0" fontId="1" fillId="0" borderId="0">
      <alignment horizontal="left"/>
    </xf>
    <xf numFmtId="0" fontId="1" fillId="0" borderId="0">
      <alignment horizontal="left"/>
    </xf>
    <xf numFmtId="0" fontId="2" fillId="0" borderId="0"/>
    <xf numFmtId="0" fontId="2" fillId="0" borderId="0"/>
    <xf numFmtId="0" fontId="1" fillId="0" borderId="0">
      <alignment horizontal="left"/>
    </xf>
    <xf numFmtId="0" fontId="3" fillId="2" borderId="0">
      <alignment horizontal="left"/>
    </xf>
    <xf numFmtId="0" fontId="4" fillId="3" borderId="0"/>
    <xf numFmtId="0" fontId="4" fillId="3" borderId="1"/>
    <xf numFmtId="0" fontId="4" fillId="3" borderId="1">
      <alignment shrinkToFit="1"/>
    </xf>
    <xf numFmtId="0" fontId="3" fillId="0" borderId="0"/>
    <xf numFmtId="0" fontId="5" fillId="3" borderId="0">
      <alignment horizontal="center" vertical="top"/>
    </xf>
    <xf numFmtId="0" fontId="6" fillId="3" borderId="2">
      <alignment horizontal="center" wrapText="1"/>
    </xf>
    <xf numFmtId="0" fontId="7" fillId="3" borderId="3">
      <alignment horizontal="center" vertical="center" wrapText="1"/>
    </xf>
    <xf numFmtId="0" fontId="7" fillId="3" borderId="3">
      <alignment horizontal="center" vertical="center" wrapText="1"/>
    </xf>
    <xf numFmtId="0" fontId="3" fillId="2" borderId="4">
      <alignment horizontal="left"/>
    </xf>
    <xf numFmtId="0" fontId="3" fillId="3" borderId="3">
      <alignment horizontal="center" vertical="top" wrapText="1"/>
    </xf>
    <xf numFmtId="0" fontId="3" fillId="2" borderId="5">
      <alignment horizontal="left"/>
    </xf>
    <xf numFmtId="0" fontId="5" fillId="3" borderId="0">
      <alignment vertical="top"/>
    </xf>
    <xf numFmtId="0" fontId="3" fillId="3" borderId="3">
      <alignment horizontal="left" vertical="top" wrapText="1"/>
    </xf>
    <xf numFmtId="0" fontId="3" fillId="3" borderId="3">
      <alignment horizontal="center" vertical="top" shrinkToFit="1"/>
    </xf>
    <xf numFmtId="0" fontId="8" fillId="3" borderId="0">
      <alignment horizontal="center" vertical="center"/>
    </xf>
    <xf numFmtId="0" fontId="7" fillId="3" borderId="3">
      <alignment horizontal="center" vertical="center" wrapText="1"/>
    </xf>
    <xf numFmtId="49" fontId="3" fillId="3" borderId="3">
      <alignment horizontal="center" vertical="top" wrapText="1"/>
    </xf>
    <xf numFmtId="0" fontId="7" fillId="3" borderId="3">
      <alignment horizontal="center" vertical="center" wrapText="1"/>
    </xf>
    <xf numFmtId="0" fontId="3" fillId="3" borderId="3">
      <alignment horizontal="left" vertical="top" wrapText="1"/>
    </xf>
    <xf numFmtId="0" fontId="3" fillId="3" borderId="3">
      <alignment horizontal="left" vertical="top" shrinkToFit="1"/>
    </xf>
    <xf numFmtId="164" fontId="3" fillId="3" borderId="3">
      <alignment horizontal="right" vertical="top" shrinkToFit="1"/>
    </xf>
    <xf numFmtId="0" fontId="7" fillId="3" borderId="0">
      <alignment wrapText="1"/>
    </xf>
    <xf numFmtId="0" fontId="7" fillId="3" borderId="6">
      <alignment horizontal="center" wrapText="1"/>
    </xf>
    <xf numFmtId="0" fontId="7" fillId="3" borderId="7">
      <alignment horizontal="center" vertical="top" wrapText="1"/>
    </xf>
    <xf numFmtId="0" fontId="3" fillId="0" borderId="8"/>
  </cellStyleXfs>
  <cellXfs count="35">
    <xf numFmtId="0" fontId="0" fillId="0" borderId="0" xfId="0"/>
    <xf numFmtId="4" fontId="10" fillId="0" borderId="9" xfId="0" applyNumberFormat="1" applyFont="1" applyFill="1" applyBorder="1" applyAlignment="1">
      <alignment horizontal="right" vertical="top" shrinkToFit="1"/>
    </xf>
    <xf numFmtId="0" fontId="4" fillId="0" borderId="0" xfId="7" applyNumberFormat="1" applyFill="1" applyProtection="1"/>
    <xf numFmtId="0" fontId="5" fillId="0" borderId="0" xfId="11" applyNumberFormat="1" applyFill="1" applyProtection="1">
      <alignment horizontal="center" vertical="top"/>
    </xf>
    <xf numFmtId="0" fontId="5" fillId="0" borderId="0" xfId="18" applyNumberFormat="1" applyFill="1" applyProtection="1">
      <alignment vertical="top"/>
    </xf>
    <xf numFmtId="0" fontId="3" fillId="0" borderId="0" xfId="10" applyNumberFormat="1" applyFill="1" applyProtection="1"/>
    <xf numFmtId="0" fontId="0" fillId="0" borderId="0" xfId="0" applyFill="1" applyProtection="1">
      <protection locked="0"/>
    </xf>
    <xf numFmtId="0" fontId="4" fillId="0" borderId="1" xfId="8" applyNumberFormat="1" applyFill="1" applyProtection="1"/>
    <xf numFmtId="0" fontId="3" fillId="0" borderId="8" xfId="31" applyNumberFormat="1" applyFill="1" applyProtection="1"/>
    <xf numFmtId="0" fontId="7" fillId="0" borderId="6" xfId="29" applyNumberFormat="1" applyFill="1" applyProtection="1">
      <alignment horizontal="center" wrapText="1"/>
    </xf>
    <xf numFmtId="0" fontId="7" fillId="0" borderId="3" xfId="14" applyNumberFormat="1" applyFill="1" applyProtection="1">
      <alignment horizontal="center" vertical="center" wrapText="1"/>
    </xf>
    <xf numFmtId="0" fontId="7" fillId="0" borderId="7" xfId="30" applyNumberFormat="1" applyFill="1" applyProtection="1">
      <alignment horizontal="center" vertical="top" wrapText="1"/>
    </xf>
    <xf numFmtId="0" fontId="4" fillId="0" borderId="1" xfId="9" applyNumberFormat="1" applyFill="1" applyProtection="1">
      <alignment shrinkToFit="1"/>
    </xf>
    <xf numFmtId="0" fontId="3" fillId="0" borderId="3" xfId="16" applyNumberFormat="1" applyFill="1" applyProtection="1">
      <alignment horizontal="center" vertical="top" wrapText="1"/>
    </xf>
    <xf numFmtId="0" fontId="3" fillId="0" borderId="3" xfId="19" applyNumberFormat="1" applyFill="1" applyProtection="1">
      <alignment horizontal="left" vertical="top" wrapText="1"/>
    </xf>
    <xf numFmtId="0" fontId="3" fillId="0" borderId="3" xfId="20" applyNumberFormat="1" applyFill="1" applyProtection="1">
      <alignment horizontal="center" vertical="top" shrinkToFit="1"/>
    </xf>
    <xf numFmtId="49" fontId="3" fillId="0" borderId="3" xfId="23" applyNumberFormat="1" applyFill="1" applyProtection="1">
      <alignment horizontal="center" vertical="top" wrapText="1"/>
    </xf>
    <xf numFmtId="0" fontId="3" fillId="0" borderId="3" xfId="25" applyNumberFormat="1" applyFill="1" applyProtection="1">
      <alignment horizontal="left" vertical="top" wrapText="1"/>
    </xf>
    <xf numFmtId="0" fontId="3" fillId="0" borderId="3" xfId="26" applyNumberFormat="1" applyFill="1" applyProtection="1">
      <alignment horizontal="left" vertical="top" shrinkToFit="1"/>
    </xf>
    <xf numFmtId="164" fontId="9" fillId="0" borderId="3" xfId="27" applyNumberFormat="1" applyFont="1" applyFill="1" applyProtection="1">
      <alignment horizontal="right" vertical="top" shrinkToFit="1"/>
    </xf>
    <xf numFmtId="14" fontId="3" fillId="0" borderId="3" xfId="26" applyNumberFormat="1" applyFill="1" applyProtection="1">
      <alignment horizontal="left" vertical="top" shrinkToFit="1"/>
    </xf>
    <xf numFmtId="164" fontId="3" fillId="0" borderId="3" xfId="27" applyNumberFormat="1" applyFill="1" applyProtection="1">
      <alignment horizontal="right" vertical="top" shrinkToFit="1"/>
    </xf>
    <xf numFmtId="164" fontId="3" fillId="0" borderId="0" xfId="10" applyNumberFormat="1" applyFill="1" applyProtection="1"/>
    <xf numFmtId="0" fontId="7" fillId="0" borderId="0" xfId="28" applyNumberFormat="1" applyFill="1" applyProtection="1">
      <alignment wrapText="1"/>
    </xf>
    <xf numFmtId="0" fontId="7" fillId="0" borderId="0" xfId="28" applyNumberFormat="1" applyFill="1">
      <alignment wrapText="1"/>
    </xf>
    <xf numFmtId="0" fontId="8" fillId="0" borderId="0" xfId="21" applyNumberFormat="1" applyFill="1" applyProtection="1">
      <alignment horizontal="center" vertical="center"/>
    </xf>
    <xf numFmtId="0" fontId="8" fillId="0" borderId="0" xfId="21" applyNumberFormat="1" applyFill="1">
      <alignment horizontal="center" vertical="center"/>
    </xf>
    <xf numFmtId="0" fontId="6" fillId="0" borderId="2" xfId="12" applyNumberFormat="1" applyFill="1" applyProtection="1">
      <alignment horizontal="center" wrapText="1"/>
    </xf>
    <xf numFmtId="0" fontId="6" fillId="0" borderId="2" xfId="12" applyNumberFormat="1" applyFill="1">
      <alignment horizontal="center" wrapText="1"/>
    </xf>
    <xf numFmtId="0" fontId="7" fillId="0" borderId="3" xfId="13" applyNumberFormat="1" applyFill="1" applyProtection="1">
      <alignment horizontal="center" vertical="center" wrapText="1"/>
    </xf>
    <xf numFmtId="0" fontId="7" fillId="0" borderId="3" xfId="13" applyNumberFormat="1" applyFill="1">
      <alignment horizontal="center" vertical="center" wrapText="1"/>
    </xf>
    <xf numFmtId="0" fontId="7" fillId="0" borderId="3" xfId="22" applyNumberFormat="1" applyFill="1" applyProtection="1">
      <alignment horizontal="center" vertical="center" wrapText="1"/>
    </xf>
    <xf numFmtId="0" fontId="7" fillId="0" borderId="3" xfId="22" applyNumberFormat="1" applyFill="1">
      <alignment horizontal="center" vertical="center" wrapText="1"/>
    </xf>
    <xf numFmtId="0" fontId="7" fillId="0" borderId="3" xfId="24" applyNumberFormat="1" applyFill="1" applyProtection="1">
      <alignment horizontal="center" vertical="center" wrapText="1"/>
    </xf>
    <xf numFmtId="0" fontId="7" fillId="0" borderId="3" xfId="24" applyNumberFormat="1" applyFill="1">
      <alignment horizontal="center" vertical="center" wrapText="1"/>
    </xf>
  </cellXfs>
  <cellStyles count="32">
    <cellStyle name="br" xfId="1"/>
    <cellStyle name="col" xfId="2"/>
    <cellStyle name="style0" xfId="3"/>
    <cellStyle name="td" xfId="4"/>
    <cellStyle name="tr" xfId="5"/>
    <cellStyle name="xl21" xfId="6"/>
    <cellStyle name="xl22" xfId="7"/>
    <cellStyle name="xl23" xfId="8"/>
    <cellStyle name="xl24" xfId="9"/>
    <cellStyle name="xl25" xfId="10"/>
    <cellStyle name="xl26" xfId="11"/>
    <cellStyle name="xl27" xfId="12"/>
    <cellStyle name="xl28" xfId="13"/>
    <cellStyle name="xl29" xfId="14"/>
    <cellStyle name="xl30" xfId="15"/>
    <cellStyle name="xl31" xfId="16"/>
    <cellStyle name="xl32" xfId="17"/>
    <cellStyle name="xl33" xfId="18"/>
    <cellStyle name="xl34" xfId="19"/>
    <cellStyle name="xl35" xfId="20"/>
    <cellStyle name="xl36" xfId="21"/>
    <cellStyle name="xl37" xfId="22"/>
    <cellStyle name="xl38" xfId="23"/>
    <cellStyle name="xl39" xfId="24"/>
    <cellStyle name="xl40" xfId="25"/>
    <cellStyle name="xl41" xfId="26"/>
    <cellStyle name="xl42" xfId="27"/>
    <cellStyle name="xl43" xfId="28"/>
    <cellStyle name="xl44" xfId="29"/>
    <cellStyle name="xl45" xfId="30"/>
    <cellStyle name="xl46" xfId="31"/>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86"/>
  <sheetViews>
    <sheetView tabSelected="1" zoomScaleNormal="100" workbookViewId="0">
      <pane xSplit="5" ySplit="7" topLeftCell="F35" activePane="bottomRight" state="frozen"/>
      <selection pane="topRight" activeCell="F1" sqref="F1"/>
      <selection pane="bottomLeft" activeCell="A8" sqref="A8"/>
      <selection pane="bottomRight" activeCell="C39" sqref="C39"/>
    </sheetView>
  </sheetViews>
  <sheetFormatPr defaultColWidth="8.85546875" defaultRowHeight="15" x14ac:dyDescent="0.25"/>
  <cols>
    <col min="1" max="1" width="3" style="6" hidden="1" customWidth="1"/>
    <col min="2" max="2" width="7.85546875" style="6" customWidth="1"/>
    <col min="3" max="3" width="41" style="6" customWidth="1"/>
    <col min="4" max="4" width="10" style="6" customWidth="1"/>
    <col min="5" max="5" width="13.140625" style="6" customWidth="1"/>
    <col min="6" max="6" width="41" style="6" customWidth="1"/>
    <col min="7" max="8" width="27" style="6" customWidth="1"/>
    <col min="9" max="9" width="41" style="6" customWidth="1"/>
    <col min="10" max="11" width="27" style="6" customWidth="1"/>
    <col min="12" max="12" width="41" style="6" hidden="1" customWidth="1"/>
    <col min="13" max="14" width="27" style="6" hidden="1" customWidth="1"/>
    <col min="15" max="15" width="13.85546875" style="6" customWidth="1"/>
    <col min="16" max="16" width="12.140625" style="6" customWidth="1"/>
    <col min="17" max="20" width="13.85546875" style="6" customWidth="1"/>
    <col min="21" max="21" width="15" style="6" customWidth="1"/>
    <col min="22" max="22" width="9.7109375" style="6" customWidth="1"/>
    <col min="23" max="16384" width="8.85546875" style="6"/>
  </cols>
  <sheetData>
    <row r="1" spans="1:22" ht="30.75" hidden="1" customHeight="1" x14ac:dyDescent="0.25">
      <c r="A1" s="2"/>
      <c r="B1" s="3"/>
      <c r="C1" s="4"/>
      <c r="D1" s="4"/>
      <c r="E1" s="4"/>
      <c r="F1" s="4"/>
      <c r="G1" s="4"/>
      <c r="H1" s="4"/>
      <c r="I1" s="4"/>
      <c r="J1" s="4"/>
      <c r="K1" s="4"/>
      <c r="L1" s="4"/>
      <c r="M1" s="4"/>
      <c r="N1" s="4"/>
      <c r="O1" s="4"/>
      <c r="P1" s="23" t="s">
        <v>37</v>
      </c>
      <c r="Q1" s="24"/>
      <c r="R1" s="24"/>
      <c r="S1" s="24"/>
      <c r="T1" s="24"/>
      <c r="U1" s="24"/>
      <c r="V1" s="5" t="s">
        <v>324</v>
      </c>
    </row>
    <row r="2" spans="1:22" ht="19.899999999999999" customHeight="1" x14ac:dyDescent="0.25">
      <c r="A2" s="2"/>
      <c r="B2" s="3"/>
      <c r="C2" s="4"/>
      <c r="D2" s="4"/>
      <c r="E2" s="25"/>
      <c r="F2" s="26"/>
      <c r="G2" s="26"/>
      <c r="H2" s="26"/>
      <c r="I2" s="26"/>
      <c r="J2" s="26"/>
      <c r="K2" s="26"/>
      <c r="L2" s="26"/>
      <c r="M2" s="26"/>
      <c r="N2" s="26"/>
      <c r="O2" s="26"/>
      <c r="P2" s="24"/>
      <c r="Q2" s="24"/>
      <c r="R2" s="24"/>
      <c r="S2" s="24"/>
      <c r="T2" s="24"/>
      <c r="U2" s="24"/>
      <c r="V2" s="5" t="s">
        <v>324</v>
      </c>
    </row>
    <row r="3" spans="1:22" ht="18" customHeight="1" x14ac:dyDescent="0.25">
      <c r="A3" s="2"/>
      <c r="B3" s="27" t="s">
        <v>370</v>
      </c>
      <c r="C3" s="28"/>
      <c r="D3" s="28"/>
      <c r="E3" s="28"/>
      <c r="F3" s="28"/>
      <c r="G3" s="28"/>
      <c r="H3" s="28"/>
      <c r="I3" s="28"/>
      <c r="J3" s="28"/>
      <c r="K3" s="28"/>
      <c r="L3" s="28"/>
      <c r="M3" s="28"/>
      <c r="N3" s="28"/>
      <c r="O3" s="28"/>
      <c r="P3" s="28"/>
      <c r="Q3" s="28"/>
      <c r="R3" s="28"/>
      <c r="S3" s="28"/>
      <c r="T3" s="28"/>
      <c r="U3" s="28"/>
      <c r="V3" s="5" t="s">
        <v>324</v>
      </c>
    </row>
    <row r="4" spans="1:22" ht="13.9" customHeight="1" x14ac:dyDescent="0.25">
      <c r="A4" s="7"/>
      <c r="B4" s="29" t="s">
        <v>168</v>
      </c>
      <c r="C4" s="30"/>
      <c r="D4" s="30"/>
      <c r="E4" s="31" t="s">
        <v>269</v>
      </c>
      <c r="F4" s="33" t="s">
        <v>181</v>
      </c>
      <c r="G4" s="34"/>
      <c r="H4" s="34"/>
      <c r="I4" s="34"/>
      <c r="J4" s="34"/>
      <c r="K4" s="34"/>
      <c r="L4" s="34"/>
      <c r="M4" s="34"/>
      <c r="N4" s="34"/>
      <c r="O4" s="33" t="s">
        <v>246</v>
      </c>
      <c r="P4" s="34"/>
      <c r="Q4" s="34"/>
      <c r="R4" s="34"/>
      <c r="S4" s="34"/>
      <c r="T4" s="34"/>
      <c r="U4" s="31" t="s">
        <v>68</v>
      </c>
      <c r="V4" s="8" t="s">
        <v>324</v>
      </c>
    </row>
    <row r="5" spans="1:22" ht="12.75" customHeight="1" x14ac:dyDescent="0.25">
      <c r="A5" s="7"/>
      <c r="B5" s="30"/>
      <c r="C5" s="30"/>
      <c r="D5" s="30"/>
      <c r="E5" s="32"/>
      <c r="F5" s="33" t="s">
        <v>129</v>
      </c>
      <c r="G5" s="34"/>
      <c r="H5" s="34"/>
      <c r="I5" s="33" t="s">
        <v>169</v>
      </c>
      <c r="J5" s="34"/>
      <c r="K5" s="34"/>
      <c r="L5" s="33" t="s">
        <v>292</v>
      </c>
      <c r="M5" s="34"/>
      <c r="N5" s="34"/>
      <c r="O5" s="33" t="s">
        <v>301</v>
      </c>
      <c r="P5" s="34"/>
      <c r="Q5" s="9" t="s">
        <v>73</v>
      </c>
      <c r="R5" s="9" t="s">
        <v>42</v>
      </c>
      <c r="S5" s="33" t="s">
        <v>289</v>
      </c>
      <c r="T5" s="34"/>
      <c r="U5" s="32"/>
      <c r="V5" s="8" t="s">
        <v>324</v>
      </c>
    </row>
    <row r="6" spans="1:22" ht="25.7" customHeight="1" x14ac:dyDescent="0.25">
      <c r="A6" s="7"/>
      <c r="B6" s="30"/>
      <c r="C6" s="30"/>
      <c r="D6" s="30"/>
      <c r="E6" s="32"/>
      <c r="F6" s="10" t="s">
        <v>308</v>
      </c>
      <c r="G6" s="10" t="s">
        <v>193</v>
      </c>
      <c r="H6" s="10" t="s">
        <v>167</v>
      </c>
      <c r="I6" s="10" t="s">
        <v>308</v>
      </c>
      <c r="J6" s="10" t="s">
        <v>193</v>
      </c>
      <c r="K6" s="10" t="s">
        <v>167</v>
      </c>
      <c r="L6" s="10" t="s">
        <v>308</v>
      </c>
      <c r="M6" s="10" t="s">
        <v>193</v>
      </c>
      <c r="N6" s="10" t="s">
        <v>167</v>
      </c>
      <c r="O6" s="10" t="s">
        <v>242</v>
      </c>
      <c r="P6" s="10" t="s">
        <v>323</v>
      </c>
      <c r="Q6" s="11" t="s">
        <v>89</v>
      </c>
      <c r="R6" s="11" t="s">
        <v>89</v>
      </c>
      <c r="S6" s="10" t="s">
        <v>265</v>
      </c>
      <c r="T6" s="10" t="s">
        <v>176</v>
      </c>
      <c r="U6" s="32"/>
      <c r="V6" s="8" t="s">
        <v>324</v>
      </c>
    </row>
    <row r="7" spans="1:22" ht="13.9" customHeight="1" x14ac:dyDescent="0.25">
      <c r="A7" s="7"/>
      <c r="B7" s="10" t="s">
        <v>262</v>
      </c>
      <c r="C7" s="10" t="s">
        <v>166</v>
      </c>
      <c r="D7" s="10" t="s">
        <v>81</v>
      </c>
      <c r="E7" s="10" t="s">
        <v>350</v>
      </c>
      <c r="F7" s="10" t="s">
        <v>41</v>
      </c>
      <c r="G7" s="10" t="s">
        <v>317</v>
      </c>
      <c r="H7" s="10" t="s">
        <v>235</v>
      </c>
      <c r="I7" s="10" t="s">
        <v>141</v>
      </c>
      <c r="J7" s="10" t="s">
        <v>200</v>
      </c>
      <c r="K7" s="10" t="s">
        <v>110</v>
      </c>
      <c r="L7" s="10" t="s">
        <v>52</v>
      </c>
      <c r="M7" s="10" t="s">
        <v>327</v>
      </c>
      <c r="N7" s="10" t="s">
        <v>19</v>
      </c>
      <c r="O7" s="10" t="s">
        <v>291</v>
      </c>
      <c r="P7" s="10" t="s">
        <v>212</v>
      </c>
      <c r="Q7" s="10" t="s">
        <v>118</v>
      </c>
      <c r="R7" s="10" t="s">
        <v>160</v>
      </c>
      <c r="S7" s="10" t="s">
        <v>76</v>
      </c>
      <c r="T7" s="10" t="s">
        <v>349</v>
      </c>
      <c r="U7" s="10" t="s">
        <v>267</v>
      </c>
      <c r="V7" s="8" t="s">
        <v>324</v>
      </c>
    </row>
    <row r="8" spans="1:22" hidden="1" x14ac:dyDescent="0.25">
      <c r="A8" s="12"/>
      <c r="B8" s="13">
        <v>1</v>
      </c>
      <c r="C8" s="14" t="s">
        <v>177</v>
      </c>
      <c r="D8" s="15" t="s">
        <v>104</v>
      </c>
      <c r="E8" s="16" t="s">
        <v>74</v>
      </c>
      <c r="F8" s="17"/>
      <c r="G8" s="18"/>
      <c r="H8" s="18"/>
      <c r="I8" s="17"/>
      <c r="J8" s="18"/>
      <c r="K8" s="18"/>
      <c r="L8" s="17"/>
      <c r="M8" s="18"/>
      <c r="N8" s="18"/>
      <c r="O8" s="19">
        <f>O9+O30+O32</f>
        <v>195995.5</v>
      </c>
      <c r="P8" s="19">
        <f>P9+P30+P32</f>
        <v>177857</v>
      </c>
      <c r="Q8" s="19">
        <f t="shared" ref="Q8:T8" si="0">Q9+Q30+Q32</f>
        <v>156341.69999999998</v>
      </c>
      <c r="R8" s="19">
        <f t="shared" si="0"/>
        <v>130330.30000000002</v>
      </c>
      <c r="S8" s="19">
        <f t="shared" si="0"/>
        <v>128379.90000000001</v>
      </c>
      <c r="T8" s="19">
        <f t="shared" si="0"/>
        <v>128379.90000000001</v>
      </c>
      <c r="U8" s="17"/>
      <c r="V8" s="8" t="s">
        <v>324</v>
      </c>
    </row>
    <row r="9" spans="1:22" ht="63.75" hidden="1" x14ac:dyDescent="0.25">
      <c r="A9" s="12"/>
      <c r="B9" s="13" t="s">
        <v>57</v>
      </c>
      <c r="C9" s="14" t="s">
        <v>339</v>
      </c>
      <c r="D9" s="15" t="s">
        <v>357</v>
      </c>
      <c r="E9" s="16" t="s">
        <v>74</v>
      </c>
      <c r="F9" s="17"/>
      <c r="G9" s="18"/>
      <c r="H9" s="18"/>
      <c r="I9" s="17"/>
      <c r="J9" s="18"/>
      <c r="K9" s="18"/>
      <c r="L9" s="17"/>
      <c r="M9" s="18"/>
      <c r="N9" s="18"/>
      <c r="O9" s="19">
        <f>O10+O12+O13+O14+O15+O16+O17+O18+O20+O21+O22+O23+O24+O25+O26+O27+O28+O29+O11+O19</f>
        <v>152656.30000000002</v>
      </c>
      <c r="P9" s="19">
        <f t="shared" ref="P9:T9" si="1">P10+P12+P13+P14+P15+P16+P17+P18+P20+P21+P22+P23+P24+P25+P26+P27+P28+P29+P11+P19</f>
        <v>140572</v>
      </c>
      <c r="Q9" s="19">
        <f t="shared" si="1"/>
        <v>108967</v>
      </c>
      <c r="R9" s="19">
        <f t="shared" si="1"/>
        <v>93473.500000000015</v>
      </c>
      <c r="S9" s="19">
        <f t="shared" si="1"/>
        <v>91371.500000000015</v>
      </c>
      <c r="T9" s="19">
        <f t="shared" si="1"/>
        <v>91371.500000000015</v>
      </c>
      <c r="U9" s="17"/>
      <c r="V9" s="8" t="s">
        <v>324</v>
      </c>
    </row>
    <row r="10" spans="1:22" ht="38.25" hidden="1" x14ac:dyDescent="0.25">
      <c r="A10" s="12"/>
      <c r="B10" s="13" t="s">
        <v>186</v>
      </c>
      <c r="C10" s="14" t="s">
        <v>117</v>
      </c>
      <c r="D10" s="15" t="s">
        <v>223</v>
      </c>
      <c r="E10" s="16" t="s">
        <v>276</v>
      </c>
      <c r="F10" s="17" t="s">
        <v>21</v>
      </c>
      <c r="G10" s="18" t="s">
        <v>32</v>
      </c>
      <c r="H10" s="20" t="s">
        <v>134</v>
      </c>
      <c r="I10" s="17"/>
      <c r="J10" s="18"/>
      <c r="K10" s="18"/>
      <c r="L10" s="17"/>
      <c r="M10" s="18"/>
      <c r="N10" s="18"/>
      <c r="O10" s="21">
        <v>37534.5</v>
      </c>
      <c r="P10" s="21">
        <v>36371.199999999997</v>
      </c>
      <c r="Q10" s="21">
        <v>38579.1</v>
      </c>
      <c r="R10" s="21">
        <v>37954.300000000003</v>
      </c>
      <c r="S10" s="21">
        <v>37954.300000000003</v>
      </c>
      <c r="T10" s="21">
        <v>37954.300000000003</v>
      </c>
      <c r="U10" s="17"/>
      <c r="V10" s="8" t="s">
        <v>324</v>
      </c>
    </row>
    <row r="11" spans="1:22" ht="140.25" hidden="1" x14ac:dyDescent="0.25">
      <c r="A11" s="12"/>
      <c r="B11" s="13" t="s">
        <v>359</v>
      </c>
      <c r="C11" s="14" t="s">
        <v>360</v>
      </c>
      <c r="D11" s="15"/>
      <c r="E11" s="16"/>
      <c r="F11" s="17" t="s">
        <v>21</v>
      </c>
      <c r="G11" s="18" t="s">
        <v>361</v>
      </c>
      <c r="H11" s="20" t="s">
        <v>134</v>
      </c>
      <c r="I11" s="17"/>
      <c r="J11" s="18"/>
      <c r="K11" s="18"/>
      <c r="L11" s="17"/>
      <c r="M11" s="18"/>
      <c r="N11" s="18"/>
      <c r="O11" s="21">
        <v>0</v>
      </c>
      <c r="P11" s="21">
        <v>0</v>
      </c>
      <c r="Q11" s="21">
        <v>458.2</v>
      </c>
      <c r="R11" s="21">
        <v>0</v>
      </c>
      <c r="S11" s="21">
        <v>0</v>
      </c>
      <c r="T11" s="21">
        <v>0</v>
      </c>
      <c r="U11" s="17"/>
      <c r="V11" s="8"/>
    </row>
    <row r="12" spans="1:22" ht="38.25" hidden="1" x14ac:dyDescent="0.25">
      <c r="A12" s="12"/>
      <c r="B12" s="13" t="s">
        <v>77</v>
      </c>
      <c r="C12" s="14" t="s">
        <v>253</v>
      </c>
      <c r="D12" s="15" t="s">
        <v>152</v>
      </c>
      <c r="E12" s="16" t="s">
        <v>230</v>
      </c>
      <c r="F12" s="17" t="s">
        <v>21</v>
      </c>
      <c r="G12" s="18" t="s">
        <v>195</v>
      </c>
      <c r="H12" s="20" t="s">
        <v>134</v>
      </c>
      <c r="I12" s="17"/>
      <c r="J12" s="18"/>
      <c r="K12" s="18"/>
      <c r="L12" s="17"/>
      <c r="M12" s="18"/>
      <c r="N12" s="18"/>
      <c r="O12" s="1">
        <v>6326</v>
      </c>
      <c r="P12" s="1">
        <v>6232.2</v>
      </c>
      <c r="Q12" s="1">
        <v>6308.6</v>
      </c>
      <c r="R12" s="1">
        <v>6308.6</v>
      </c>
      <c r="S12" s="1">
        <v>6308.6</v>
      </c>
      <c r="T12" s="1">
        <v>6308.6</v>
      </c>
      <c r="U12" s="17"/>
      <c r="V12" s="8" t="s">
        <v>324</v>
      </c>
    </row>
    <row r="13" spans="1:22" ht="38.25" hidden="1" x14ac:dyDescent="0.25">
      <c r="A13" s="12"/>
      <c r="B13" s="13" t="s">
        <v>215</v>
      </c>
      <c r="C13" s="14" t="s">
        <v>241</v>
      </c>
      <c r="D13" s="15" t="s">
        <v>329</v>
      </c>
      <c r="E13" s="16" t="s">
        <v>278</v>
      </c>
      <c r="F13" s="17" t="s">
        <v>21</v>
      </c>
      <c r="G13" s="18" t="s">
        <v>20</v>
      </c>
      <c r="H13" s="20" t="s">
        <v>134</v>
      </c>
      <c r="I13" s="17"/>
      <c r="J13" s="18"/>
      <c r="K13" s="18"/>
      <c r="L13" s="17"/>
      <c r="M13" s="18"/>
      <c r="N13" s="18"/>
      <c r="O13" s="1">
        <f>630.1+25704.9+10917.2</f>
        <v>37252.199999999997</v>
      </c>
      <c r="P13" s="1">
        <v>33622.199999999997</v>
      </c>
      <c r="Q13" s="1">
        <f>1137+3434+6625.7</f>
        <v>11196.7</v>
      </c>
      <c r="R13" s="1">
        <v>5582.7</v>
      </c>
      <c r="S13" s="1">
        <v>5582.7</v>
      </c>
      <c r="T13" s="1">
        <v>5582.7</v>
      </c>
      <c r="U13" s="17"/>
      <c r="V13" s="8" t="s">
        <v>324</v>
      </c>
    </row>
    <row r="14" spans="1:22" ht="76.5" hidden="1" x14ac:dyDescent="0.25">
      <c r="A14" s="12"/>
      <c r="B14" s="13" t="s">
        <v>145</v>
      </c>
      <c r="C14" s="14" t="s">
        <v>170</v>
      </c>
      <c r="D14" s="15" t="s">
        <v>91</v>
      </c>
      <c r="E14" s="16" t="s">
        <v>227</v>
      </c>
      <c r="F14" s="17" t="s">
        <v>21</v>
      </c>
      <c r="G14" s="18" t="s">
        <v>69</v>
      </c>
      <c r="H14" s="20" t="s">
        <v>134</v>
      </c>
      <c r="I14" s="17"/>
      <c r="J14" s="18"/>
      <c r="K14" s="18"/>
      <c r="L14" s="17"/>
      <c r="M14" s="18"/>
      <c r="N14" s="18"/>
      <c r="O14" s="1">
        <f>22334.7+281.8</f>
        <v>22616.5</v>
      </c>
      <c r="P14" s="1">
        <v>21113.599999999999</v>
      </c>
      <c r="Q14" s="1">
        <f>14214.4-8908.7-427+290</f>
        <v>5168.6999999999989</v>
      </c>
      <c r="R14" s="1">
        <v>3049.4</v>
      </c>
      <c r="S14" s="1">
        <v>3049.4</v>
      </c>
      <c r="T14" s="1">
        <v>3049.4</v>
      </c>
      <c r="U14" s="17"/>
      <c r="V14" s="8" t="s">
        <v>324</v>
      </c>
    </row>
    <row r="15" spans="1:22" ht="191.25" hidden="1" x14ac:dyDescent="0.25">
      <c r="A15" s="12"/>
      <c r="B15" s="13" t="s">
        <v>226</v>
      </c>
      <c r="C15" s="14" t="s">
        <v>99</v>
      </c>
      <c r="D15" s="15" t="s">
        <v>71</v>
      </c>
      <c r="E15" s="16" t="s">
        <v>148</v>
      </c>
      <c r="F15" s="17" t="s">
        <v>21</v>
      </c>
      <c r="G15" s="18" t="s">
        <v>344</v>
      </c>
      <c r="H15" s="20" t="s">
        <v>134</v>
      </c>
      <c r="I15" s="17"/>
      <c r="J15" s="18"/>
      <c r="K15" s="18"/>
      <c r="L15" s="17"/>
      <c r="M15" s="18"/>
      <c r="N15" s="18"/>
      <c r="O15" s="1">
        <f>19042.4-4977.2</f>
        <v>14065.2</v>
      </c>
      <c r="P15" s="1">
        <v>12275.1</v>
      </c>
      <c r="Q15" s="1">
        <f>10824-3625</f>
        <v>7199</v>
      </c>
      <c r="R15" s="1">
        <v>4956.8999999999996</v>
      </c>
      <c r="S15" s="1">
        <v>2854.9</v>
      </c>
      <c r="T15" s="1">
        <v>2854.9</v>
      </c>
      <c r="U15" s="17"/>
      <c r="V15" s="8" t="s">
        <v>324</v>
      </c>
    </row>
    <row r="16" spans="1:22" ht="51" hidden="1" x14ac:dyDescent="0.25">
      <c r="A16" s="12"/>
      <c r="B16" s="13" t="s">
        <v>16</v>
      </c>
      <c r="C16" s="14" t="s">
        <v>236</v>
      </c>
      <c r="D16" s="15" t="s">
        <v>178</v>
      </c>
      <c r="E16" s="16" t="s">
        <v>102</v>
      </c>
      <c r="F16" s="17" t="s">
        <v>21</v>
      </c>
      <c r="G16" s="18" t="s">
        <v>175</v>
      </c>
      <c r="H16" s="20" t="s">
        <v>134</v>
      </c>
      <c r="I16" s="17"/>
      <c r="J16" s="18"/>
      <c r="K16" s="18"/>
      <c r="L16" s="17"/>
      <c r="M16" s="18"/>
      <c r="N16" s="18"/>
      <c r="O16" s="1">
        <v>163.69999999999999</v>
      </c>
      <c r="P16" s="1">
        <v>155</v>
      </c>
      <c r="Q16" s="1">
        <v>62.2</v>
      </c>
      <c r="R16" s="1">
        <v>62.2</v>
      </c>
      <c r="S16" s="1">
        <v>62.2</v>
      </c>
      <c r="T16" s="1">
        <v>62.2</v>
      </c>
      <c r="U16" s="17"/>
      <c r="V16" s="8" t="s">
        <v>324</v>
      </c>
    </row>
    <row r="17" spans="1:22" ht="38.25" hidden="1" x14ac:dyDescent="0.25">
      <c r="A17" s="12"/>
      <c r="B17" s="13" t="s">
        <v>28</v>
      </c>
      <c r="C17" s="14" t="s">
        <v>82</v>
      </c>
      <c r="D17" s="15" t="s">
        <v>282</v>
      </c>
      <c r="E17" s="16" t="s">
        <v>65</v>
      </c>
      <c r="F17" s="17" t="s">
        <v>21</v>
      </c>
      <c r="G17" s="18" t="s">
        <v>90</v>
      </c>
      <c r="H17" s="20" t="s">
        <v>134</v>
      </c>
      <c r="I17" s="17"/>
      <c r="J17" s="18"/>
      <c r="K17" s="18"/>
      <c r="L17" s="17"/>
      <c r="M17" s="18"/>
      <c r="N17" s="18"/>
      <c r="O17" s="1">
        <v>31</v>
      </c>
      <c r="P17" s="1">
        <v>0</v>
      </c>
      <c r="Q17" s="1">
        <v>128.80000000000001</v>
      </c>
      <c r="R17" s="1">
        <v>77</v>
      </c>
      <c r="S17" s="1">
        <v>77</v>
      </c>
      <c r="T17" s="1">
        <v>77</v>
      </c>
      <c r="U17" s="17"/>
      <c r="V17" s="8" t="s">
        <v>324</v>
      </c>
    </row>
    <row r="18" spans="1:22" ht="38.25" hidden="1" x14ac:dyDescent="0.25">
      <c r="A18" s="12"/>
      <c r="B18" s="13" t="s">
        <v>106</v>
      </c>
      <c r="C18" s="14" t="s">
        <v>78</v>
      </c>
      <c r="D18" s="15" t="s">
        <v>38</v>
      </c>
      <c r="E18" s="16" t="s">
        <v>61</v>
      </c>
      <c r="F18" s="17" t="s">
        <v>21</v>
      </c>
      <c r="G18" s="18" t="s">
        <v>3</v>
      </c>
      <c r="H18" s="20" t="s">
        <v>134</v>
      </c>
      <c r="I18" s="17"/>
      <c r="J18" s="18"/>
      <c r="K18" s="18"/>
      <c r="L18" s="17"/>
      <c r="M18" s="18"/>
      <c r="N18" s="18"/>
      <c r="O18" s="1">
        <f>1724.1+681.3</f>
        <v>2405.3999999999996</v>
      </c>
      <c r="P18" s="1">
        <v>2375.8000000000002</v>
      </c>
      <c r="Q18" s="1">
        <f>1031.7+1654.1</f>
        <v>2685.8</v>
      </c>
      <c r="R18" s="1">
        <v>2318.4</v>
      </c>
      <c r="S18" s="1">
        <v>2318.4</v>
      </c>
      <c r="T18" s="1">
        <v>2318.4</v>
      </c>
      <c r="U18" s="17"/>
      <c r="V18" s="8" t="s">
        <v>324</v>
      </c>
    </row>
    <row r="19" spans="1:22" ht="38.25" hidden="1" x14ac:dyDescent="0.25">
      <c r="A19" s="12"/>
      <c r="B19" s="13" t="s">
        <v>363</v>
      </c>
      <c r="C19" s="14" t="s">
        <v>362</v>
      </c>
      <c r="D19" s="15"/>
      <c r="E19" s="16" t="s">
        <v>364</v>
      </c>
      <c r="F19" s="17" t="s">
        <v>21</v>
      </c>
      <c r="G19" s="18" t="s">
        <v>365</v>
      </c>
      <c r="H19" s="20" t="s">
        <v>134</v>
      </c>
      <c r="I19" s="17"/>
      <c r="J19" s="18"/>
      <c r="K19" s="18"/>
      <c r="L19" s="17"/>
      <c r="M19" s="18"/>
      <c r="N19" s="18"/>
      <c r="O19" s="1">
        <v>0</v>
      </c>
      <c r="P19" s="1">
        <v>0</v>
      </c>
      <c r="Q19" s="1">
        <v>17.100000000000001</v>
      </c>
      <c r="R19" s="1"/>
      <c r="S19" s="1"/>
      <c r="T19" s="1"/>
      <c r="U19" s="17"/>
      <c r="V19" s="8"/>
    </row>
    <row r="20" spans="1:22" ht="38.25" hidden="1" x14ac:dyDescent="0.25">
      <c r="A20" s="12"/>
      <c r="B20" s="13" t="s">
        <v>201</v>
      </c>
      <c r="C20" s="14" t="s">
        <v>304</v>
      </c>
      <c r="D20" s="15" t="s">
        <v>205</v>
      </c>
      <c r="E20" s="16" t="s">
        <v>63</v>
      </c>
      <c r="F20" s="17" t="s">
        <v>21</v>
      </c>
      <c r="G20" s="18" t="s">
        <v>189</v>
      </c>
      <c r="H20" s="20" t="s">
        <v>134</v>
      </c>
      <c r="I20" s="17"/>
      <c r="J20" s="18"/>
      <c r="K20" s="18"/>
      <c r="L20" s="17"/>
      <c r="M20" s="18"/>
      <c r="N20" s="18"/>
      <c r="O20" s="1">
        <v>22321.200000000001</v>
      </c>
      <c r="P20" s="1">
        <v>22321.200000000001</v>
      </c>
      <c r="Q20" s="1">
        <f>55546.8-19282.8-6524.3</f>
        <v>29739.7</v>
      </c>
      <c r="R20" s="1">
        <f>54386.5-19282.8-6524.3</f>
        <v>28579.399999999998</v>
      </c>
      <c r="S20" s="1">
        <f t="shared" ref="S20:T20" si="2">54386.5-19282.8-6524.3</f>
        <v>28579.399999999998</v>
      </c>
      <c r="T20" s="1">
        <f t="shared" si="2"/>
        <v>28579.399999999998</v>
      </c>
      <c r="U20" s="17"/>
      <c r="V20" s="8" t="s">
        <v>324</v>
      </c>
    </row>
    <row r="21" spans="1:22" ht="76.5" hidden="1" x14ac:dyDescent="0.25">
      <c r="A21" s="12"/>
      <c r="B21" s="13" t="s">
        <v>59</v>
      </c>
      <c r="C21" s="14" t="s">
        <v>120</v>
      </c>
      <c r="D21" s="15" t="s">
        <v>62</v>
      </c>
      <c r="E21" s="16" t="s">
        <v>220</v>
      </c>
      <c r="F21" s="17" t="s">
        <v>21</v>
      </c>
      <c r="G21" s="18" t="s">
        <v>18</v>
      </c>
      <c r="H21" s="20" t="s">
        <v>134</v>
      </c>
      <c r="I21" s="17"/>
      <c r="J21" s="18"/>
      <c r="K21" s="18"/>
      <c r="L21" s="17"/>
      <c r="M21" s="18"/>
      <c r="N21" s="18"/>
      <c r="O21" s="1">
        <v>169</v>
      </c>
      <c r="P21" s="1">
        <v>169</v>
      </c>
      <c r="Q21" s="1">
        <v>345</v>
      </c>
      <c r="R21" s="1">
        <v>21</v>
      </c>
      <c r="S21" s="1">
        <v>21</v>
      </c>
      <c r="T21" s="1">
        <v>21</v>
      </c>
      <c r="U21" s="17"/>
      <c r="V21" s="8" t="s">
        <v>324</v>
      </c>
    </row>
    <row r="22" spans="1:22" ht="89.25" hidden="1" x14ac:dyDescent="0.25">
      <c r="A22" s="12"/>
      <c r="B22" s="13" t="s">
        <v>352</v>
      </c>
      <c r="C22" s="14" t="s">
        <v>264</v>
      </c>
      <c r="D22" s="15" t="s">
        <v>40</v>
      </c>
      <c r="E22" s="16" t="s">
        <v>154</v>
      </c>
      <c r="F22" s="17" t="s">
        <v>21</v>
      </c>
      <c r="G22" s="18" t="s">
        <v>293</v>
      </c>
      <c r="H22" s="20" t="s">
        <v>134</v>
      </c>
      <c r="I22" s="17"/>
      <c r="J22" s="18"/>
      <c r="K22" s="18"/>
      <c r="L22" s="17"/>
      <c r="M22" s="18"/>
      <c r="N22" s="18"/>
      <c r="O22" s="1">
        <v>1285.5999999999999</v>
      </c>
      <c r="P22" s="1">
        <v>687.2</v>
      </c>
      <c r="Q22" s="1">
        <v>682.2</v>
      </c>
      <c r="R22" s="1">
        <v>439.3</v>
      </c>
      <c r="S22" s="1">
        <v>439.3</v>
      </c>
      <c r="T22" s="1">
        <v>439.3</v>
      </c>
      <c r="U22" s="17"/>
      <c r="V22" s="8" t="s">
        <v>324</v>
      </c>
    </row>
    <row r="23" spans="1:22" ht="38.25" hidden="1" x14ac:dyDescent="0.25">
      <c r="A23" s="12"/>
      <c r="B23" s="13" t="s">
        <v>228</v>
      </c>
      <c r="C23" s="14" t="s">
        <v>316</v>
      </c>
      <c r="D23" s="15" t="s">
        <v>271</v>
      </c>
      <c r="E23" s="16" t="s">
        <v>214</v>
      </c>
      <c r="F23" s="17" t="s">
        <v>21</v>
      </c>
      <c r="G23" s="18" t="s">
        <v>173</v>
      </c>
      <c r="H23" s="20" t="s">
        <v>134</v>
      </c>
      <c r="I23" s="17"/>
      <c r="J23" s="18"/>
      <c r="K23" s="18"/>
      <c r="L23" s="17"/>
      <c r="M23" s="18"/>
      <c r="N23" s="18"/>
      <c r="O23" s="1">
        <v>403.2</v>
      </c>
      <c r="P23" s="1">
        <v>323.5</v>
      </c>
      <c r="Q23" s="1">
        <v>390.2</v>
      </c>
      <c r="R23" s="1">
        <v>161.9</v>
      </c>
      <c r="S23" s="1">
        <v>161.9</v>
      </c>
      <c r="T23" s="1">
        <v>161.9</v>
      </c>
      <c r="U23" s="17"/>
      <c r="V23" s="8" t="s">
        <v>324</v>
      </c>
    </row>
    <row r="24" spans="1:22" ht="293.25" hidden="1" x14ac:dyDescent="0.25">
      <c r="A24" s="12"/>
      <c r="B24" s="13" t="s">
        <v>157</v>
      </c>
      <c r="C24" s="14" t="s">
        <v>286</v>
      </c>
      <c r="D24" s="15" t="s">
        <v>256</v>
      </c>
      <c r="E24" s="16" t="s">
        <v>154</v>
      </c>
      <c r="F24" s="17" t="s">
        <v>21</v>
      </c>
      <c r="G24" s="18" t="s">
        <v>88</v>
      </c>
      <c r="H24" s="20" t="s">
        <v>134</v>
      </c>
      <c r="I24" s="17"/>
      <c r="J24" s="18"/>
      <c r="K24" s="18"/>
      <c r="L24" s="17"/>
      <c r="M24" s="18"/>
      <c r="N24" s="18"/>
      <c r="O24" s="1">
        <f>3377.3+222.7</f>
        <v>3600</v>
      </c>
      <c r="P24" s="1">
        <v>3525</v>
      </c>
      <c r="Q24" s="1">
        <f>3219.4+288.2</f>
        <v>3507.6</v>
      </c>
      <c r="R24" s="1">
        <f>2964.8+34.5</f>
        <v>2999.3</v>
      </c>
      <c r="S24" s="1">
        <f t="shared" ref="S24:T24" si="3">2964.8+34.5</f>
        <v>2999.3</v>
      </c>
      <c r="T24" s="1">
        <f t="shared" si="3"/>
        <v>2999.3</v>
      </c>
      <c r="U24" s="17"/>
      <c r="V24" s="8" t="s">
        <v>324</v>
      </c>
    </row>
    <row r="25" spans="1:22" ht="344.25" hidden="1" x14ac:dyDescent="0.25">
      <c r="A25" s="12"/>
      <c r="B25" s="13" t="s">
        <v>244</v>
      </c>
      <c r="C25" s="14" t="s">
        <v>326</v>
      </c>
      <c r="D25" s="15" t="s">
        <v>12</v>
      </c>
      <c r="E25" s="16" t="s">
        <v>211</v>
      </c>
      <c r="F25" s="17" t="s">
        <v>21</v>
      </c>
      <c r="G25" s="18" t="s">
        <v>126</v>
      </c>
      <c r="H25" s="20" t="s">
        <v>134</v>
      </c>
      <c r="I25" s="17"/>
      <c r="J25" s="18"/>
      <c r="K25" s="18"/>
      <c r="L25" s="17"/>
      <c r="M25" s="18"/>
      <c r="N25" s="18"/>
      <c r="O25" s="1">
        <v>4347.3999999999996</v>
      </c>
      <c r="P25" s="1">
        <v>1321.6</v>
      </c>
      <c r="Q25" s="1">
        <v>2115.1999999999998</v>
      </c>
      <c r="R25" s="1">
        <v>631.29999999999995</v>
      </c>
      <c r="S25" s="1">
        <v>631.29999999999995</v>
      </c>
      <c r="T25" s="1">
        <v>631.29999999999995</v>
      </c>
      <c r="U25" s="17"/>
      <c r="V25" s="8" t="s">
        <v>324</v>
      </c>
    </row>
    <row r="26" spans="1:22" ht="38.25" hidden="1" x14ac:dyDescent="0.25">
      <c r="A26" s="12"/>
      <c r="B26" s="13" t="s">
        <v>255</v>
      </c>
      <c r="C26" s="14" t="s">
        <v>123</v>
      </c>
      <c r="D26" s="15" t="s">
        <v>46</v>
      </c>
      <c r="E26" s="16" t="s">
        <v>154</v>
      </c>
      <c r="F26" s="17" t="s">
        <v>21</v>
      </c>
      <c r="G26" s="18" t="s">
        <v>315</v>
      </c>
      <c r="H26" s="20" t="s">
        <v>134</v>
      </c>
      <c r="I26" s="17"/>
      <c r="J26" s="18"/>
      <c r="K26" s="18"/>
      <c r="L26" s="17"/>
      <c r="M26" s="18"/>
      <c r="N26" s="18"/>
      <c r="O26" s="1">
        <v>60.7</v>
      </c>
      <c r="P26" s="1">
        <v>59.5</v>
      </c>
      <c r="Q26" s="1">
        <v>88.7</v>
      </c>
      <c r="R26" s="1">
        <v>82.6</v>
      </c>
      <c r="S26" s="1">
        <v>82.6</v>
      </c>
      <c r="T26" s="1">
        <v>82.6</v>
      </c>
      <c r="U26" s="17"/>
      <c r="V26" s="8" t="s">
        <v>324</v>
      </c>
    </row>
    <row r="27" spans="1:22" ht="63.75" hidden="1" x14ac:dyDescent="0.25">
      <c r="A27" s="12"/>
      <c r="B27" s="13" t="s">
        <v>328</v>
      </c>
      <c r="C27" s="14" t="s">
        <v>58</v>
      </c>
      <c r="D27" s="15" t="s">
        <v>165</v>
      </c>
      <c r="E27" s="16" t="s">
        <v>30</v>
      </c>
      <c r="F27" s="17" t="s">
        <v>21</v>
      </c>
      <c r="G27" s="18" t="s">
        <v>234</v>
      </c>
      <c r="H27" s="20" t="s">
        <v>134</v>
      </c>
      <c r="I27" s="17"/>
      <c r="J27" s="18"/>
      <c r="K27" s="18"/>
      <c r="L27" s="17"/>
      <c r="M27" s="18"/>
      <c r="N27" s="18"/>
      <c r="O27" s="1">
        <v>62.7</v>
      </c>
      <c r="P27" s="1">
        <v>7.9</v>
      </c>
      <c r="Q27" s="1">
        <v>159.6</v>
      </c>
      <c r="R27" s="1">
        <v>164.6</v>
      </c>
      <c r="S27" s="1">
        <v>164.6</v>
      </c>
      <c r="T27" s="1">
        <v>164.6</v>
      </c>
      <c r="U27" s="17"/>
      <c r="V27" s="8" t="s">
        <v>324</v>
      </c>
    </row>
    <row r="28" spans="1:22" ht="51" hidden="1" x14ac:dyDescent="0.25">
      <c r="A28" s="12"/>
      <c r="B28" s="13" t="s">
        <v>203</v>
      </c>
      <c r="C28" s="14" t="s">
        <v>153</v>
      </c>
      <c r="D28" s="15" t="s">
        <v>261</v>
      </c>
      <c r="E28" s="16" t="s">
        <v>154</v>
      </c>
      <c r="F28" s="17" t="s">
        <v>21</v>
      </c>
      <c r="G28" s="18" t="s">
        <v>114</v>
      </c>
      <c r="H28" s="20" t="s">
        <v>134</v>
      </c>
      <c r="I28" s="17"/>
      <c r="J28" s="18"/>
      <c r="K28" s="18"/>
      <c r="L28" s="17"/>
      <c r="M28" s="18"/>
      <c r="N28" s="18"/>
      <c r="O28" s="1">
        <v>0</v>
      </c>
      <c r="P28" s="1">
        <v>0</v>
      </c>
      <c r="Q28" s="1">
        <v>24.6</v>
      </c>
      <c r="R28" s="1">
        <v>24.6</v>
      </c>
      <c r="S28" s="1">
        <v>24.6</v>
      </c>
      <c r="T28" s="1">
        <v>24.6</v>
      </c>
      <c r="U28" s="17"/>
      <c r="V28" s="8" t="s">
        <v>324</v>
      </c>
    </row>
    <row r="29" spans="1:22" ht="38.25" hidden="1" x14ac:dyDescent="0.25">
      <c r="A29" s="12"/>
      <c r="B29" s="13" t="s">
        <v>354</v>
      </c>
      <c r="C29" s="14" t="s">
        <v>268</v>
      </c>
      <c r="D29" s="15" t="s">
        <v>107</v>
      </c>
      <c r="E29" s="16" t="s">
        <v>49</v>
      </c>
      <c r="F29" s="17" t="s">
        <v>21</v>
      </c>
      <c r="G29" s="18" t="s">
        <v>258</v>
      </c>
      <c r="H29" s="20" t="s">
        <v>134</v>
      </c>
      <c r="I29" s="17"/>
      <c r="J29" s="18"/>
      <c r="K29" s="18"/>
      <c r="L29" s="17"/>
      <c r="M29" s="18"/>
      <c r="N29" s="18"/>
      <c r="O29" s="1">
        <v>12</v>
      </c>
      <c r="P29" s="1">
        <v>12</v>
      </c>
      <c r="Q29" s="1">
        <v>110</v>
      </c>
      <c r="R29" s="1">
        <v>60</v>
      </c>
      <c r="S29" s="1">
        <v>60</v>
      </c>
      <c r="T29" s="1">
        <v>60</v>
      </c>
      <c r="U29" s="17"/>
      <c r="V29" s="8" t="s">
        <v>324</v>
      </c>
    </row>
    <row r="30" spans="1:22" ht="89.25" hidden="1" x14ac:dyDescent="0.25">
      <c r="A30" s="12"/>
      <c r="B30" s="13" t="s">
        <v>332</v>
      </c>
      <c r="C30" s="14" t="s">
        <v>209</v>
      </c>
      <c r="D30" s="15" t="s">
        <v>273</v>
      </c>
      <c r="E30" s="16" t="s">
        <v>74</v>
      </c>
      <c r="F30" s="17"/>
      <c r="G30" s="18"/>
      <c r="H30" s="18"/>
      <c r="I30" s="17"/>
      <c r="J30" s="18"/>
      <c r="K30" s="18"/>
      <c r="L30" s="17"/>
      <c r="M30" s="18"/>
      <c r="N30" s="18"/>
      <c r="O30" s="19">
        <f>O31</f>
        <v>28215.3</v>
      </c>
      <c r="P30" s="19">
        <f t="shared" ref="P30:T30" si="4">P31</f>
        <v>23563.4</v>
      </c>
      <c r="Q30" s="19">
        <f t="shared" si="4"/>
        <v>35142.800000000003</v>
      </c>
      <c r="R30" s="19">
        <f t="shared" si="4"/>
        <v>29238</v>
      </c>
      <c r="S30" s="19">
        <f t="shared" si="4"/>
        <v>29238</v>
      </c>
      <c r="T30" s="19">
        <f t="shared" si="4"/>
        <v>29238</v>
      </c>
      <c r="U30" s="17"/>
      <c r="V30" s="8" t="s">
        <v>324</v>
      </c>
    </row>
    <row r="31" spans="1:22" ht="76.5" hidden="1" x14ac:dyDescent="0.25">
      <c r="A31" s="12"/>
      <c r="B31" s="13" t="s">
        <v>51</v>
      </c>
      <c r="C31" s="14" t="s">
        <v>47</v>
      </c>
      <c r="D31" s="15" t="s">
        <v>182</v>
      </c>
      <c r="E31" s="16" t="s">
        <v>113</v>
      </c>
      <c r="F31" s="17" t="s">
        <v>21</v>
      </c>
      <c r="G31" s="18" t="s">
        <v>248</v>
      </c>
      <c r="H31" s="20" t="s">
        <v>134</v>
      </c>
      <c r="I31" s="17"/>
      <c r="J31" s="18"/>
      <c r="K31" s="18"/>
      <c r="L31" s="17"/>
      <c r="M31" s="18"/>
      <c r="N31" s="18"/>
      <c r="O31" s="1">
        <f>5177.8+23037.5</f>
        <v>28215.3</v>
      </c>
      <c r="P31" s="1">
        <v>23563.4</v>
      </c>
      <c r="Q31" s="1">
        <f>8908.7+427+19282.8+6524.3</f>
        <v>35142.800000000003</v>
      </c>
      <c r="R31" s="1">
        <f>19282.8+9955.2</f>
        <v>29238</v>
      </c>
      <c r="S31" s="1">
        <f>19282.8+9955.2</f>
        <v>29238</v>
      </c>
      <c r="T31" s="1">
        <f>19282.8+9955.2</f>
        <v>29238</v>
      </c>
      <c r="U31" s="17"/>
      <c r="V31" s="8" t="s">
        <v>324</v>
      </c>
    </row>
    <row r="32" spans="1:22" ht="76.5" hidden="1" x14ac:dyDescent="0.25">
      <c r="A32" s="12"/>
      <c r="B32" s="13" t="s">
        <v>249</v>
      </c>
      <c r="C32" s="14" t="s">
        <v>221</v>
      </c>
      <c r="D32" s="15" t="s">
        <v>187</v>
      </c>
      <c r="E32" s="16" t="s">
        <v>74</v>
      </c>
      <c r="F32" s="17"/>
      <c r="G32" s="18"/>
      <c r="H32" s="18"/>
      <c r="I32" s="17"/>
      <c r="J32" s="18"/>
      <c r="K32" s="18"/>
      <c r="L32" s="17"/>
      <c r="M32" s="18"/>
      <c r="N32" s="18"/>
      <c r="O32" s="19">
        <f t="shared" ref="O32:T32" si="5">O33+O34+O35+O36</f>
        <v>15123.900000000001</v>
      </c>
      <c r="P32" s="19">
        <f t="shared" si="5"/>
        <v>13721.6</v>
      </c>
      <c r="Q32" s="19">
        <f t="shared" si="5"/>
        <v>12231.9</v>
      </c>
      <c r="R32" s="19">
        <f t="shared" si="5"/>
        <v>7618.8</v>
      </c>
      <c r="S32" s="19">
        <f t="shared" si="5"/>
        <v>7770.4000000000005</v>
      </c>
      <c r="T32" s="19">
        <f t="shared" si="5"/>
        <v>7770.4000000000005</v>
      </c>
      <c r="U32" s="17"/>
      <c r="V32" s="8" t="s">
        <v>324</v>
      </c>
    </row>
    <row r="33" spans="1:22" ht="51" hidden="1" x14ac:dyDescent="0.25">
      <c r="A33" s="12"/>
      <c r="B33" s="13" t="s">
        <v>284</v>
      </c>
      <c r="C33" s="14" t="s">
        <v>192</v>
      </c>
      <c r="D33" s="15" t="s">
        <v>1</v>
      </c>
      <c r="E33" s="16" t="s">
        <v>148</v>
      </c>
      <c r="F33" s="17" t="s">
        <v>21</v>
      </c>
      <c r="G33" s="18" t="s">
        <v>248</v>
      </c>
      <c r="H33" s="20" t="s">
        <v>134</v>
      </c>
      <c r="I33" s="17"/>
      <c r="J33" s="18"/>
      <c r="K33" s="18"/>
      <c r="L33" s="17"/>
      <c r="M33" s="18"/>
      <c r="N33" s="18"/>
      <c r="O33" s="1">
        <v>4977.2</v>
      </c>
      <c r="P33" s="1">
        <v>4443.6000000000004</v>
      </c>
      <c r="Q33" s="1">
        <v>3625</v>
      </c>
      <c r="R33" s="1">
        <v>0</v>
      </c>
      <c r="S33" s="1">
        <v>0</v>
      </c>
      <c r="T33" s="1">
        <v>0</v>
      </c>
      <c r="U33" s="17"/>
      <c r="V33" s="8" t="s">
        <v>324</v>
      </c>
    </row>
    <row r="34" spans="1:22" ht="76.5" hidden="1" x14ac:dyDescent="0.25">
      <c r="A34" s="12"/>
      <c r="B34" s="13" t="s">
        <v>353</v>
      </c>
      <c r="C34" s="14" t="s">
        <v>225</v>
      </c>
      <c r="D34" s="15" t="s">
        <v>125</v>
      </c>
      <c r="E34" s="16" t="s">
        <v>298</v>
      </c>
      <c r="F34" s="17"/>
      <c r="G34" s="18"/>
      <c r="H34" s="18"/>
      <c r="I34" s="17" t="s">
        <v>97</v>
      </c>
      <c r="J34" s="18" t="s">
        <v>335</v>
      </c>
      <c r="K34" s="20" t="s">
        <v>128</v>
      </c>
      <c r="L34" s="17"/>
      <c r="M34" s="18"/>
      <c r="N34" s="18"/>
      <c r="O34" s="1">
        <v>2195.4</v>
      </c>
      <c r="P34" s="1">
        <v>2026.7</v>
      </c>
      <c r="Q34" s="1">
        <v>2310</v>
      </c>
      <c r="R34" s="1">
        <v>2339.1999999999998</v>
      </c>
      <c r="S34" s="1">
        <v>2233.4</v>
      </c>
      <c r="T34" s="1">
        <v>2233.4</v>
      </c>
      <c r="U34" s="17"/>
      <c r="V34" s="8" t="s">
        <v>324</v>
      </c>
    </row>
    <row r="35" spans="1:22" ht="76.5" hidden="1" x14ac:dyDescent="0.25">
      <c r="A35" s="12"/>
      <c r="B35" s="13" t="s">
        <v>10</v>
      </c>
      <c r="C35" s="14" t="s">
        <v>98</v>
      </c>
      <c r="D35" s="15" t="s">
        <v>232</v>
      </c>
      <c r="E35" s="16" t="s">
        <v>337</v>
      </c>
      <c r="F35" s="17"/>
      <c r="G35" s="18"/>
      <c r="H35" s="18"/>
      <c r="I35" s="17" t="s">
        <v>97</v>
      </c>
      <c r="J35" s="18" t="s">
        <v>70</v>
      </c>
      <c r="K35" s="20" t="s">
        <v>128</v>
      </c>
      <c r="L35" s="17"/>
      <c r="M35" s="18"/>
      <c r="N35" s="18"/>
      <c r="O35" s="1">
        <v>7013.8</v>
      </c>
      <c r="P35" s="1">
        <v>6313.8</v>
      </c>
      <c r="Q35" s="1">
        <v>5359.4</v>
      </c>
      <c r="R35" s="1">
        <f>3101.4+1592.6</f>
        <v>4694</v>
      </c>
      <c r="S35" s="1">
        <f>3101.4+1573.8</f>
        <v>4675.2</v>
      </c>
      <c r="T35" s="1">
        <f>3101.4+1573.8</f>
        <v>4675.2</v>
      </c>
      <c r="U35" s="17"/>
      <c r="V35" s="8" t="s">
        <v>324</v>
      </c>
    </row>
    <row r="36" spans="1:22" ht="76.5" hidden="1" x14ac:dyDescent="0.25">
      <c r="A36" s="12"/>
      <c r="B36" s="13" t="s">
        <v>158</v>
      </c>
      <c r="C36" s="14" t="s">
        <v>196</v>
      </c>
      <c r="D36" s="15" t="s">
        <v>333</v>
      </c>
      <c r="E36" s="16" t="s">
        <v>230</v>
      </c>
      <c r="F36" s="17"/>
      <c r="G36" s="18"/>
      <c r="H36" s="18"/>
      <c r="I36" s="17" t="s">
        <v>97</v>
      </c>
      <c r="J36" s="18"/>
      <c r="K36" s="20" t="s">
        <v>128</v>
      </c>
      <c r="L36" s="17"/>
      <c r="M36" s="18"/>
      <c r="N36" s="18"/>
      <c r="O36" s="1">
        <v>937.5</v>
      </c>
      <c r="P36" s="1">
        <v>937.5</v>
      </c>
      <c r="Q36" s="1">
        <v>937.5</v>
      </c>
      <c r="R36" s="1">
        <v>585.6</v>
      </c>
      <c r="S36" s="1">
        <v>861.8</v>
      </c>
      <c r="T36" s="1">
        <v>861.8</v>
      </c>
      <c r="U36" s="17"/>
      <c r="V36" s="8" t="s">
        <v>324</v>
      </c>
    </row>
    <row r="37" spans="1:22" hidden="1" x14ac:dyDescent="0.25">
      <c r="A37" s="12"/>
      <c r="B37" s="13" t="s">
        <v>324</v>
      </c>
      <c r="C37" s="14" t="s">
        <v>34</v>
      </c>
      <c r="D37" s="15" t="s">
        <v>199</v>
      </c>
      <c r="E37" s="16" t="s">
        <v>74</v>
      </c>
      <c r="F37" s="17"/>
      <c r="G37" s="18"/>
      <c r="H37" s="18"/>
      <c r="I37" s="17"/>
      <c r="J37" s="18"/>
      <c r="K37" s="18"/>
      <c r="L37" s="17"/>
      <c r="M37" s="18"/>
      <c r="N37" s="18"/>
      <c r="O37" s="19">
        <f t="shared" ref="O37:T37" si="6">O32+O30+O9</f>
        <v>195995.5</v>
      </c>
      <c r="P37" s="19">
        <f t="shared" si="6"/>
        <v>177857</v>
      </c>
      <c r="Q37" s="19">
        <f t="shared" si="6"/>
        <v>156341.70000000001</v>
      </c>
      <c r="R37" s="19">
        <f t="shared" si="6"/>
        <v>130330.30000000002</v>
      </c>
      <c r="S37" s="19">
        <f t="shared" si="6"/>
        <v>128379.90000000002</v>
      </c>
      <c r="T37" s="19">
        <f t="shared" si="6"/>
        <v>128379.90000000002</v>
      </c>
      <c r="U37" s="17"/>
      <c r="V37" s="8" t="s">
        <v>324</v>
      </c>
    </row>
    <row r="38" spans="1:22" ht="40.5" customHeight="1" x14ac:dyDescent="0.25">
      <c r="A38" s="12"/>
      <c r="B38" s="13">
        <v>2</v>
      </c>
      <c r="C38" s="14" t="s">
        <v>147</v>
      </c>
      <c r="D38" s="15" t="s">
        <v>231</v>
      </c>
      <c r="E38" s="16" t="s">
        <v>74</v>
      </c>
      <c r="F38" s="17" t="s">
        <v>21</v>
      </c>
      <c r="G38" s="18" t="s">
        <v>257</v>
      </c>
      <c r="H38" s="20" t="s">
        <v>134</v>
      </c>
      <c r="I38" s="17"/>
      <c r="J38" s="18"/>
      <c r="K38" s="18"/>
      <c r="L38" s="17"/>
      <c r="M38" s="18"/>
      <c r="N38" s="18"/>
      <c r="O38" s="19">
        <f t="shared" ref="O38:T38" si="7">O39+O61+O64+O80</f>
        <v>1066534.6000000001</v>
      </c>
      <c r="P38" s="19">
        <f t="shared" si="7"/>
        <v>1049420.7999999998</v>
      </c>
      <c r="Q38" s="19">
        <f t="shared" si="7"/>
        <v>984211.39999999991</v>
      </c>
      <c r="R38" s="19">
        <f t="shared" si="7"/>
        <v>708436.10000000009</v>
      </c>
      <c r="S38" s="19">
        <f t="shared" si="7"/>
        <v>914932.7</v>
      </c>
      <c r="T38" s="19">
        <f t="shared" si="7"/>
        <v>914932.7</v>
      </c>
      <c r="U38" s="17"/>
      <c r="V38" s="8" t="s">
        <v>324</v>
      </c>
    </row>
    <row r="39" spans="1:22" ht="63.75" x14ac:dyDescent="0.25">
      <c r="A39" s="12"/>
      <c r="B39" s="13" t="s">
        <v>39</v>
      </c>
      <c r="C39" s="14" t="s">
        <v>245</v>
      </c>
      <c r="D39" s="15" t="s">
        <v>132</v>
      </c>
      <c r="E39" s="16" t="s">
        <v>310</v>
      </c>
      <c r="F39" s="17"/>
      <c r="G39" s="18"/>
      <c r="H39" s="18"/>
      <c r="I39" s="17"/>
      <c r="J39" s="18"/>
      <c r="K39" s="18"/>
      <c r="L39" s="17"/>
      <c r="M39" s="18"/>
      <c r="N39" s="18"/>
      <c r="O39" s="19">
        <f>O40+O41+O51+O42+O43+O44+O45+O46+O47+O48+O49+O50+O52+O53+O54+O55+O56+O57+O58+O59+O60</f>
        <v>427283.9</v>
      </c>
      <c r="P39" s="19">
        <f t="shared" ref="P39:T39" si="8">P40+P41+P51+P42+P43+P44+P45+P46+P47+P48+P49+P50+P52+P53+P54+P55+P56+P57+P58+P59+P60</f>
        <v>420294.49999999994</v>
      </c>
      <c r="Q39" s="19">
        <f t="shared" si="8"/>
        <v>412615.2</v>
      </c>
      <c r="R39" s="19">
        <f t="shared" si="8"/>
        <v>395791.9</v>
      </c>
      <c r="S39" s="19">
        <f t="shared" si="8"/>
        <v>394156.79999999999</v>
      </c>
      <c r="T39" s="19">
        <f t="shared" si="8"/>
        <v>394156.79999999999</v>
      </c>
      <c r="U39" s="17"/>
      <c r="V39" s="8" t="s">
        <v>324</v>
      </c>
    </row>
    <row r="40" spans="1:22" ht="51" x14ac:dyDescent="0.25">
      <c r="A40" s="12"/>
      <c r="B40" s="13" t="s">
        <v>144</v>
      </c>
      <c r="C40" s="14" t="s">
        <v>8</v>
      </c>
      <c r="D40" s="15" t="s">
        <v>208</v>
      </c>
      <c r="E40" s="16" t="s">
        <v>6</v>
      </c>
      <c r="F40" s="17" t="s">
        <v>21</v>
      </c>
      <c r="G40" s="18" t="s">
        <v>32</v>
      </c>
      <c r="H40" s="20" t="s">
        <v>134</v>
      </c>
      <c r="I40" s="17"/>
      <c r="J40" s="18"/>
      <c r="K40" s="18"/>
      <c r="L40" s="17"/>
      <c r="M40" s="18"/>
      <c r="N40" s="18"/>
      <c r="O40" s="21">
        <f>1879.6+1668.9+6794.2+10071.7+28541.2+3702.5</f>
        <v>52658.100000000006</v>
      </c>
      <c r="P40" s="21">
        <f>1877.8+1668.9+6790.4+10071.7+28524+3702.5</f>
        <v>52635.3</v>
      </c>
      <c r="Q40" s="21">
        <f>2086.3+1685.6+6951.6+10275.3+29219.1+3785.4</f>
        <v>54003.299999999996</v>
      </c>
      <c r="R40" s="21">
        <f>1911+1685.6+6951.6+10275.3+29219.1+3785.4</f>
        <v>53828</v>
      </c>
      <c r="S40" s="21">
        <f>1911+1685.6+6951.6+10275.3+29219.1+3785.4</f>
        <v>53828</v>
      </c>
      <c r="T40" s="21">
        <f>1911+1685.6+6951.6+10275.3+29219.1+3785.4</f>
        <v>53828</v>
      </c>
      <c r="U40" s="17"/>
      <c r="V40" s="8" t="s">
        <v>324</v>
      </c>
    </row>
    <row r="41" spans="1:22" ht="127.5" x14ac:dyDescent="0.25">
      <c r="A41" s="12"/>
      <c r="B41" s="13" t="s">
        <v>224</v>
      </c>
      <c r="C41" s="14" t="s">
        <v>340</v>
      </c>
      <c r="D41" s="15" t="s">
        <v>322</v>
      </c>
      <c r="E41" s="16" t="s">
        <v>259</v>
      </c>
      <c r="F41" s="17" t="s">
        <v>21</v>
      </c>
      <c r="G41" s="18" t="s">
        <v>257</v>
      </c>
      <c r="H41" s="20" t="s">
        <v>134</v>
      </c>
      <c r="I41" s="17"/>
      <c r="J41" s="18"/>
      <c r="K41" s="18"/>
      <c r="L41" s="17"/>
      <c r="M41" s="18"/>
      <c r="N41" s="18"/>
      <c r="O41" s="21">
        <f>9123.3+32775.7</f>
        <v>41899</v>
      </c>
      <c r="P41" s="21">
        <f>9109.6+32651.2</f>
        <v>41760.800000000003</v>
      </c>
      <c r="Q41" s="21">
        <f>9730.5+17313.1</f>
        <v>27043.599999999999</v>
      </c>
      <c r="R41" s="21">
        <f>9730.5+27055.9</f>
        <v>36786.400000000001</v>
      </c>
      <c r="S41" s="21">
        <f t="shared" ref="S41:T41" si="9">9730.5+27055.9</f>
        <v>36786.400000000001</v>
      </c>
      <c r="T41" s="21">
        <f t="shared" si="9"/>
        <v>36786.400000000001</v>
      </c>
      <c r="U41" s="17"/>
      <c r="V41" s="8" t="s">
        <v>324</v>
      </c>
    </row>
    <row r="42" spans="1:22" ht="89.25" x14ac:dyDescent="0.25">
      <c r="A42" s="12"/>
      <c r="B42" s="13" t="s">
        <v>325</v>
      </c>
      <c r="C42" s="14" t="s">
        <v>33</v>
      </c>
      <c r="D42" s="15" t="s">
        <v>149</v>
      </c>
      <c r="E42" s="16" t="s">
        <v>254</v>
      </c>
      <c r="F42" s="17" t="s">
        <v>21</v>
      </c>
      <c r="G42" s="18" t="s">
        <v>346</v>
      </c>
      <c r="H42" s="20" t="s">
        <v>134</v>
      </c>
      <c r="I42" s="17"/>
      <c r="J42" s="18"/>
      <c r="K42" s="18"/>
      <c r="L42" s="17"/>
      <c r="M42" s="18"/>
      <c r="N42" s="18"/>
      <c r="O42" s="21">
        <v>108.7</v>
      </c>
      <c r="P42" s="21">
        <v>75.400000000000006</v>
      </c>
      <c r="Q42" s="21">
        <v>132</v>
      </c>
      <c r="R42" s="21">
        <v>132</v>
      </c>
      <c r="S42" s="21">
        <v>132</v>
      </c>
      <c r="T42" s="21">
        <v>132</v>
      </c>
      <c r="U42" s="17"/>
      <c r="V42" s="8" t="s">
        <v>324</v>
      </c>
    </row>
    <row r="43" spans="1:22" ht="38.25" x14ac:dyDescent="0.25">
      <c r="A43" s="12"/>
      <c r="B43" s="13" t="s">
        <v>36</v>
      </c>
      <c r="C43" s="14" t="s">
        <v>190</v>
      </c>
      <c r="D43" s="15" t="s">
        <v>274</v>
      </c>
      <c r="E43" s="16" t="s">
        <v>48</v>
      </c>
      <c r="F43" s="17" t="s">
        <v>21</v>
      </c>
      <c r="G43" s="18" t="s">
        <v>101</v>
      </c>
      <c r="H43" s="20" t="s">
        <v>134</v>
      </c>
      <c r="I43" s="17"/>
      <c r="J43" s="18"/>
      <c r="K43" s="18"/>
      <c r="L43" s="17"/>
      <c r="M43" s="18"/>
      <c r="N43" s="18"/>
      <c r="O43" s="21">
        <v>7914.2</v>
      </c>
      <c r="P43" s="21">
        <v>7896.7</v>
      </c>
      <c r="Q43" s="21">
        <v>8085.8</v>
      </c>
      <c r="R43" s="21">
        <v>8085.8</v>
      </c>
      <c r="S43" s="21">
        <v>8085.8</v>
      </c>
      <c r="T43" s="21">
        <v>8085.8</v>
      </c>
      <c r="U43" s="17"/>
      <c r="V43" s="8" t="s">
        <v>324</v>
      </c>
    </row>
    <row r="44" spans="1:22" ht="51" x14ac:dyDescent="0.25">
      <c r="A44" s="12"/>
      <c r="B44" s="13" t="s">
        <v>331</v>
      </c>
      <c r="C44" s="14" t="s">
        <v>136</v>
      </c>
      <c r="D44" s="15" t="s">
        <v>85</v>
      </c>
      <c r="E44" s="16" t="s">
        <v>243</v>
      </c>
      <c r="F44" s="17" t="s">
        <v>21</v>
      </c>
      <c r="G44" s="18" t="s">
        <v>67</v>
      </c>
      <c r="H44" s="20" t="s">
        <v>134</v>
      </c>
      <c r="I44" s="17"/>
      <c r="J44" s="18"/>
      <c r="K44" s="18"/>
      <c r="L44" s="17"/>
      <c r="M44" s="18"/>
      <c r="N44" s="18"/>
      <c r="O44" s="21">
        <f>284+929</f>
        <v>1213</v>
      </c>
      <c r="P44" s="21">
        <f>284</f>
        <v>284</v>
      </c>
      <c r="Q44" s="21">
        <f>875+300</f>
        <v>1175</v>
      </c>
      <c r="R44" s="21">
        <f>300+250</f>
        <v>550</v>
      </c>
      <c r="S44" s="21">
        <f t="shared" ref="S44:T44" si="10">300+250</f>
        <v>550</v>
      </c>
      <c r="T44" s="21">
        <f t="shared" si="10"/>
        <v>550</v>
      </c>
      <c r="U44" s="17"/>
      <c r="V44" s="8" t="s">
        <v>324</v>
      </c>
    </row>
    <row r="45" spans="1:22" ht="178.5" x14ac:dyDescent="0.25">
      <c r="A45" s="12"/>
      <c r="B45" s="13" t="s">
        <v>296</v>
      </c>
      <c r="C45" s="14" t="s">
        <v>355</v>
      </c>
      <c r="D45" s="15" t="s">
        <v>197</v>
      </c>
      <c r="E45" s="16" t="s">
        <v>148</v>
      </c>
      <c r="F45" s="17" t="s">
        <v>21</v>
      </c>
      <c r="G45" s="18" t="s">
        <v>263</v>
      </c>
      <c r="H45" s="20" t="s">
        <v>134</v>
      </c>
      <c r="I45" s="17"/>
      <c r="J45" s="18"/>
      <c r="K45" s="18"/>
      <c r="L45" s="17"/>
      <c r="M45" s="18"/>
      <c r="N45" s="18"/>
      <c r="O45" s="21">
        <v>3323.6</v>
      </c>
      <c r="P45" s="21">
        <v>2812.4</v>
      </c>
      <c r="Q45" s="21">
        <v>2346.9</v>
      </c>
      <c r="R45" s="21">
        <v>7093.1</v>
      </c>
      <c r="S45" s="21">
        <v>7227.1</v>
      </c>
      <c r="T45" s="21">
        <v>7227.1</v>
      </c>
      <c r="U45" s="17"/>
      <c r="V45" s="8" t="s">
        <v>324</v>
      </c>
    </row>
    <row r="46" spans="1:22" ht="63.75" x14ac:dyDescent="0.25">
      <c r="A46" s="12"/>
      <c r="B46" s="13" t="s">
        <v>238</v>
      </c>
      <c r="C46" s="14" t="s">
        <v>287</v>
      </c>
      <c r="D46" s="15" t="s">
        <v>174</v>
      </c>
      <c r="E46" s="16" t="s">
        <v>60</v>
      </c>
      <c r="F46" s="17" t="s">
        <v>21</v>
      </c>
      <c r="G46" s="18" t="s">
        <v>172</v>
      </c>
      <c r="H46" s="20" t="s">
        <v>134</v>
      </c>
      <c r="I46" s="17"/>
      <c r="J46" s="18"/>
      <c r="K46" s="18"/>
      <c r="L46" s="17"/>
      <c r="M46" s="18"/>
      <c r="N46" s="18"/>
      <c r="O46" s="21">
        <v>128.1</v>
      </c>
      <c r="P46" s="21">
        <v>32.700000000000003</v>
      </c>
      <c r="Q46" s="21">
        <v>405.1</v>
      </c>
      <c r="R46" s="21">
        <v>2</v>
      </c>
      <c r="S46" s="21">
        <v>15.1</v>
      </c>
      <c r="T46" s="21">
        <v>15.1</v>
      </c>
      <c r="U46" s="17"/>
      <c r="V46" s="8" t="s">
        <v>324</v>
      </c>
    </row>
    <row r="47" spans="1:22" ht="38.25" x14ac:dyDescent="0.25">
      <c r="A47" s="12"/>
      <c r="B47" s="13" t="s">
        <v>251</v>
      </c>
      <c r="C47" s="14" t="s">
        <v>5</v>
      </c>
      <c r="D47" s="15" t="s">
        <v>279</v>
      </c>
      <c r="E47" s="16" t="s">
        <v>65</v>
      </c>
      <c r="F47" s="17" t="s">
        <v>21</v>
      </c>
      <c r="G47" s="18" t="s">
        <v>87</v>
      </c>
      <c r="H47" s="20" t="s">
        <v>134</v>
      </c>
      <c r="I47" s="17"/>
      <c r="J47" s="18"/>
      <c r="K47" s="18"/>
      <c r="L47" s="17"/>
      <c r="M47" s="18"/>
      <c r="N47" s="18"/>
      <c r="O47" s="21">
        <v>1116.8</v>
      </c>
      <c r="P47" s="21">
        <v>0</v>
      </c>
      <c r="Q47" s="21">
        <v>2797.7</v>
      </c>
      <c r="R47" s="21">
        <v>500</v>
      </c>
      <c r="S47" s="21">
        <v>500</v>
      </c>
      <c r="T47" s="21">
        <v>500</v>
      </c>
      <c r="U47" s="17"/>
      <c r="V47" s="8" t="s">
        <v>324</v>
      </c>
    </row>
    <row r="48" spans="1:22" ht="318.75" x14ac:dyDescent="0.25">
      <c r="A48" s="12"/>
      <c r="B48" s="13" t="s">
        <v>338</v>
      </c>
      <c r="C48" s="14" t="s">
        <v>115</v>
      </c>
      <c r="D48" s="15" t="s">
        <v>139</v>
      </c>
      <c r="E48" s="16" t="s">
        <v>198</v>
      </c>
      <c r="F48" s="17" t="s">
        <v>21</v>
      </c>
      <c r="G48" s="18" t="s">
        <v>185</v>
      </c>
      <c r="H48" s="20" t="s">
        <v>134</v>
      </c>
      <c r="I48" s="17"/>
      <c r="J48" s="18"/>
      <c r="K48" s="18"/>
      <c r="L48" s="17"/>
      <c r="M48" s="18"/>
      <c r="N48" s="18"/>
      <c r="O48" s="21">
        <f>3600+271505.8</f>
        <v>275105.8</v>
      </c>
      <c r="P48" s="21">
        <v>271505.7</v>
      </c>
      <c r="Q48" s="21">
        <f>1000+250335.3</f>
        <v>251335.3</v>
      </c>
      <c r="R48" s="21">
        <v>234060.79999999999</v>
      </c>
      <c r="S48" s="21">
        <v>233929.8</v>
      </c>
      <c r="T48" s="21">
        <v>233929.8</v>
      </c>
      <c r="U48" s="17"/>
      <c r="V48" s="8" t="s">
        <v>324</v>
      </c>
    </row>
    <row r="49" spans="1:22" ht="178.5" x14ac:dyDescent="0.25">
      <c r="A49" s="12"/>
      <c r="B49" s="13" t="s">
        <v>137</v>
      </c>
      <c r="C49" s="14" t="s">
        <v>320</v>
      </c>
      <c r="D49" s="15" t="s">
        <v>56</v>
      </c>
      <c r="E49" s="16" t="s">
        <v>211</v>
      </c>
      <c r="F49" s="17" t="s">
        <v>21</v>
      </c>
      <c r="G49" s="18" t="s">
        <v>341</v>
      </c>
      <c r="H49" s="20" t="s">
        <v>134</v>
      </c>
      <c r="I49" s="17"/>
      <c r="J49" s="18"/>
      <c r="K49" s="18"/>
      <c r="L49" s="17"/>
      <c r="M49" s="18"/>
      <c r="N49" s="18"/>
      <c r="O49" s="21">
        <f>300+592.5</f>
        <v>892.5</v>
      </c>
      <c r="P49" s="21">
        <f>300+592.5</f>
        <v>892.5</v>
      </c>
      <c r="Q49" s="21">
        <v>560</v>
      </c>
      <c r="R49" s="21">
        <v>313</v>
      </c>
      <c r="S49" s="21">
        <v>313</v>
      </c>
      <c r="T49" s="21">
        <v>313</v>
      </c>
      <c r="U49" s="17"/>
      <c r="V49" s="8" t="s">
        <v>324</v>
      </c>
    </row>
    <row r="50" spans="1:22" ht="63.75" x14ac:dyDescent="0.25">
      <c r="A50" s="12"/>
      <c r="B50" s="13" t="s">
        <v>305</v>
      </c>
      <c r="C50" s="14" t="s">
        <v>150</v>
      </c>
      <c r="D50" s="15" t="s">
        <v>270</v>
      </c>
      <c r="E50" s="16" t="s">
        <v>254</v>
      </c>
      <c r="F50" s="17" t="s">
        <v>21</v>
      </c>
      <c r="G50" s="18" t="s">
        <v>83</v>
      </c>
      <c r="H50" s="20" t="s">
        <v>134</v>
      </c>
      <c r="I50" s="17"/>
      <c r="J50" s="18"/>
      <c r="K50" s="18"/>
      <c r="L50" s="17"/>
      <c r="M50" s="18"/>
      <c r="N50" s="18"/>
      <c r="O50" s="21">
        <v>673</v>
      </c>
      <c r="P50" s="21">
        <v>673</v>
      </c>
      <c r="Q50" s="21">
        <v>673</v>
      </c>
      <c r="R50" s="21">
        <v>407.9</v>
      </c>
      <c r="S50" s="21">
        <v>618.6</v>
      </c>
      <c r="T50" s="21">
        <v>618.6</v>
      </c>
      <c r="U50" s="17"/>
      <c r="V50" s="8" t="s">
        <v>324</v>
      </c>
    </row>
    <row r="51" spans="1:22" ht="63.75" x14ac:dyDescent="0.25">
      <c r="A51" s="12"/>
      <c r="B51" s="13" t="s">
        <v>366</v>
      </c>
      <c r="C51" s="14" t="s">
        <v>367</v>
      </c>
      <c r="D51" s="15" t="s">
        <v>368</v>
      </c>
      <c r="E51" s="16" t="s">
        <v>63</v>
      </c>
      <c r="F51" s="17" t="s">
        <v>21</v>
      </c>
      <c r="G51" s="18" t="s">
        <v>358</v>
      </c>
      <c r="H51" s="20" t="s">
        <v>134</v>
      </c>
      <c r="I51" s="17"/>
      <c r="J51" s="18"/>
      <c r="K51" s="18"/>
      <c r="L51" s="17"/>
      <c r="M51" s="18"/>
      <c r="N51" s="18"/>
      <c r="O51" s="21">
        <v>311.7</v>
      </c>
      <c r="P51" s="21">
        <v>311.7</v>
      </c>
      <c r="Q51" s="21">
        <v>266.10000000000002</v>
      </c>
      <c r="R51" s="21">
        <v>811.7</v>
      </c>
      <c r="S51" s="21">
        <v>237</v>
      </c>
      <c r="T51" s="21">
        <v>237</v>
      </c>
      <c r="U51" s="17"/>
      <c r="V51" s="8"/>
    </row>
    <row r="52" spans="1:22" ht="63.75" x14ac:dyDescent="0.25">
      <c r="A52" s="12"/>
      <c r="B52" s="13" t="s">
        <v>96</v>
      </c>
      <c r="C52" s="14" t="s">
        <v>250</v>
      </c>
      <c r="D52" s="15" t="s">
        <v>7</v>
      </c>
      <c r="E52" s="16" t="s">
        <v>63</v>
      </c>
      <c r="F52" s="17" t="s">
        <v>21</v>
      </c>
      <c r="G52" s="18" t="s">
        <v>369</v>
      </c>
      <c r="H52" s="20" t="s">
        <v>134</v>
      </c>
      <c r="I52" s="17"/>
      <c r="J52" s="18"/>
      <c r="K52" s="18"/>
      <c r="L52" s="17"/>
      <c r="M52" s="18"/>
      <c r="N52" s="18"/>
      <c r="O52" s="21">
        <f>161.5+911.2</f>
        <v>1072.7</v>
      </c>
      <c r="P52" s="21">
        <f>157.7+911.2</f>
        <v>1068.9000000000001</v>
      </c>
      <c r="Q52" s="21">
        <f>1464.4+181.5</f>
        <v>1645.9</v>
      </c>
      <c r="R52" s="21">
        <f>161.5+1193.4</f>
        <v>1354.9</v>
      </c>
      <c r="S52" s="21">
        <v>593.79999999999995</v>
      </c>
      <c r="T52" s="21">
        <v>593.79999999999995</v>
      </c>
      <c r="U52" s="17"/>
      <c r="V52" s="8" t="s">
        <v>324</v>
      </c>
    </row>
    <row r="53" spans="1:22" ht="51" x14ac:dyDescent="0.25">
      <c r="A53" s="12"/>
      <c r="B53" s="13" t="s">
        <v>111</v>
      </c>
      <c r="C53" s="14" t="s">
        <v>133</v>
      </c>
      <c r="D53" s="15" t="s">
        <v>183</v>
      </c>
      <c r="E53" s="16" t="s">
        <v>80</v>
      </c>
      <c r="F53" s="17" t="s">
        <v>21</v>
      </c>
      <c r="G53" s="18" t="s">
        <v>35</v>
      </c>
      <c r="H53" s="20" t="s">
        <v>134</v>
      </c>
      <c r="I53" s="17"/>
      <c r="J53" s="18"/>
      <c r="K53" s="18"/>
      <c r="L53" s="17"/>
      <c r="M53" s="18"/>
      <c r="N53" s="18"/>
      <c r="O53" s="21">
        <v>35714.1</v>
      </c>
      <c r="P53" s="21">
        <v>35714.1</v>
      </c>
      <c r="Q53" s="21">
        <v>59894.3</v>
      </c>
      <c r="R53" s="21">
        <v>49410.1</v>
      </c>
      <c r="S53" s="21">
        <v>49547</v>
      </c>
      <c r="T53" s="21">
        <v>49547</v>
      </c>
      <c r="U53" s="17"/>
      <c r="V53" s="8" t="s">
        <v>324</v>
      </c>
    </row>
    <row r="54" spans="1:22" ht="76.5" x14ac:dyDescent="0.25">
      <c r="A54" s="12"/>
      <c r="B54" s="13" t="s">
        <v>184</v>
      </c>
      <c r="C54" s="14" t="s">
        <v>303</v>
      </c>
      <c r="D54" s="15" t="s">
        <v>162</v>
      </c>
      <c r="E54" s="16" t="s">
        <v>30</v>
      </c>
      <c r="F54" s="17" t="s">
        <v>21</v>
      </c>
      <c r="G54" s="18" t="s">
        <v>311</v>
      </c>
      <c r="H54" s="20" t="s">
        <v>134</v>
      </c>
      <c r="I54" s="17"/>
      <c r="J54" s="18"/>
      <c r="K54" s="18"/>
      <c r="L54" s="17"/>
      <c r="M54" s="18"/>
      <c r="N54" s="18"/>
      <c r="O54" s="21">
        <v>200</v>
      </c>
      <c r="P54" s="21">
        <v>0</v>
      </c>
      <c r="Q54" s="21">
        <v>200</v>
      </c>
      <c r="R54" s="21">
        <v>200</v>
      </c>
      <c r="S54" s="21">
        <v>200</v>
      </c>
      <c r="T54" s="21">
        <v>200</v>
      </c>
      <c r="U54" s="17"/>
      <c r="V54" s="8" t="s">
        <v>324</v>
      </c>
    </row>
    <row r="55" spans="1:22" ht="127.5" x14ac:dyDescent="0.25">
      <c r="A55" s="12"/>
      <c r="B55" s="13" t="s">
        <v>347</v>
      </c>
      <c r="C55" s="14" t="s">
        <v>240</v>
      </c>
      <c r="D55" s="15" t="s">
        <v>14</v>
      </c>
      <c r="E55" s="16" t="s">
        <v>119</v>
      </c>
      <c r="F55" s="17" t="s">
        <v>21</v>
      </c>
      <c r="G55" s="18" t="s">
        <v>112</v>
      </c>
      <c r="H55" s="20" t="s">
        <v>134</v>
      </c>
      <c r="I55" s="17"/>
      <c r="J55" s="18"/>
      <c r="K55" s="18"/>
      <c r="L55" s="17"/>
      <c r="M55" s="18"/>
      <c r="N55" s="18"/>
      <c r="O55" s="21">
        <v>2524.5</v>
      </c>
      <c r="P55" s="21">
        <v>2331.1</v>
      </c>
      <c r="Q55" s="21">
        <v>1208</v>
      </c>
      <c r="R55" s="21">
        <v>1578</v>
      </c>
      <c r="S55" s="21">
        <v>1590</v>
      </c>
      <c r="T55" s="21">
        <v>1590</v>
      </c>
      <c r="U55" s="17"/>
      <c r="V55" s="8" t="s">
        <v>324</v>
      </c>
    </row>
    <row r="56" spans="1:22" ht="89.25" x14ac:dyDescent="0.25">
      <c r="A56" s="12"/>
      <c r="B56" s="13" t="s">
        <v>64</v>
      </c>
      <c r="C56" s="14" t="s">
        <v>266</v>
      </c>
      <c r="D56" s="15" t="s">
        <v>130</v>
      </c>
      <c r="E56" s="16" t="s">
        <v>342</v>
      </c>
      <c r="F56" s="17" t="s">
        <v>21</v>
      </c>
      <c r="G56" s="18" t="s">
        <v>25</v>
      </c>
      <c r="H56" s="20" t="s">
        <v>134</v>
      </c>
      <c r="I56" s="17"/>
      <c r="J56" s="18"/>
      <c r="K56" s="18"/>
      <c r="L56" s="17"/>
      <c r="M56" s="18"/>
      <c r="N56" s="18"/>
      <c r="O56" s="21">
        <v>406.4</v>
      </c>
      <c r="P56" s="21">
        <v>324.60000000000002</v>
      </c>
      <c r="Q56" s="21">
        <v>410</v>
      </c>
      <c r="R56" s="21">
        <v>425</v>
      </c>
      <c r="S56" s="21">
        <v>0</v>
      </c>
      <c r="T56" s="21">
        <v>0</v>
      </c>
      <c r="U56" s="17"/>
      <c r="V56" s="8" t="s">
        <v>324</v>
      </c>
    </row>
    <row r="57" spans="1:22" ht="38.25" x14ac:dyDescent="0.25">
      <c r="A57" s="12"/>
      <c r="B57" s="13" t="s">
        <v>138</v>
      </c>
      <c r="C57" s="14" t="s">
        <v>237</v>
      </c>
      <c r="D57" s="15" t="s">
        <v>121</v>
      </c>
      <c r="E57" s="16" t="s">
        <v>49</v>
      </c>
      <c r="F57" s="17" t="s">
        <v>21</v>
      </c>
      <c r="G57" s="18" t="s">
        <v>302</v>
      </c>
      <c r="H57" s="20" t="s">
        <v>134</v>
      </c>
      <c r="I57" s="17"/>
      <c r="J57" s="18"/>
      <c r="K57" s="18"/>
      <c r="L57" s="17"/>
      <c r="M57" s="18"/>
      <c r="N57" s="18"/>
      <c r="O57" s="21">
        <v>343.5</v>
      </c>
      <c r="P57" s="21">
        <v>300.10000000000002</v>
      </c>
      <c r="Q57" s="21">
        <v>290</v>
      </c>
      <c r="R57" s="21">
        <v>250</v>
      </c>
      <c r="S57" s="21">
        <v>0</v>
      </c>
      <c r="T57" s="21">
        <v>0</v>
      </c>
      <c r="U57" s="17"/>
      <c r="V57" s="8" t="s">
        <v>324</v>
      </c>
    </row>
    <row r="58" spans="1:22" ht="38.25" x14ac:dyDescent="0.25">
      <c r="A58" s="12"/>
      <c r="B58" s="13" t="s">
        <v>319</v>
      </c>
      <c r="C58" s="14" t="s">
        <v>66</v>
      </c>
      <c r="D58" s="15" t="s">
        <v>135</v>
      </c>
      <c r="E58" s="16" t="s">
        <v>254</v>
      </c>
      <c r="F58" s="17" t="s">
        <v>21</v>
      </c>
      <c r="G58" s="18" t="s">
        <v>43</v>
      </c>
      <c r="H58" s="20" t="s">
        <v>134</v>
      </c>
      <c r="I58" s="17"/>
      <c r="J58" s="18"/>
      <c r="K58" s="18"/>
      <c r="L58" s="17"/>
      <c r="M58" s="18"/>
      <c r="N58" s="18"/>
      <c r="O58" s="21">
        <v>3</v>
      </c>
      <c r="P58" s="21">
        <v>2.7</v>
      </c>
      <c r="Q58" s="21">
        <v>3.2</v>
      </c>
      <c r="R58" s="21">
        <v>3.2</v>
      </c>
      <c r="S58" s="21">
        <v>3.2</v>
      </c>
      <c r="T58" s="21">
        <v>3.2</v>
      </c>
      <c r="U58" s="17"/>
      <c r="V58" s="8" t="s">
        <v>324</v>
      </c>
    </row>
    <row r="59" spans="1:22" ht="153" x14ac:dyDescent="0.25">
      <c r="A59" s="12"/>
      <c r="B59" s="13" t="s">
        <v>93</v>
      </c>
      <c r="C59" s="14" t="s">
        <v>222</v>
      </c>
      <c r="D59" s="15" t="s">
        <v>217</v>
      </c>
      <c r="E59" s="16" t="s">
        <v>140</v>
      </c>
      <c r="F59" s="17" t="s">
        <v>21</v>
      </c>
      <c r="G59" s="18" t="s">
        <v>288</v>
      </c>
      <c r="H59" s="20" t="s">
        <v>134</v>
      </c>
      <c r="I59" s="17"/>
      <c r="J59" s="18"/>
      <c r="K59" s="18"/>
      <c r="L59" s="17"/>
      <c r="M59" s="18"/>
      <c r="N59" s="18"/>
      <c r="O59" s="21">
        <v>1675.2</v>
      </c>
      <c r="P59" s="21">
        <v>1672.8</v>
      </c>
      <c r="Q59" s="21">
        <v>0</v>
      </c>
      <c r="R59" s="21">
        <v>0</v>
      </c>
      <c r="S59" s="21">
        <v>0</v>
      </c>
      <c r="T59" s="21">
        <v>0</v>
      </c>
      <c r="U59" s="17"/>
      <c r="V59" s="8" t="s">
        <v>324</v>
      </c>
    </row>
    <row r="60" spans="1:22" ht="38.25" x14ac:dyDescent="0.25">
      <c r="A60" s="12"/>
      <c r="B60" s="13" t="s">
        <v>161</v>
      </c>
      <c r="C60" s="14" t="s">
        <v>191</v>
      </c>
      <c r="D60" s="15" t="s">
        <v>334</v>
      </c>
      <c r="E60" s="16" t="s">
        <v>254</v>
      </c>
      <c r="F60" s="17" t="s">
        <v>21</v>
      </c>
      <c r="G60" s="18" t="s">
        <v>272</v>
      </c>
      <c r="H60" s="20" t="s">
        <v>134</v>
      </c>
      <c r="I60" s="17"/>
      <c r="J60" s="18"/>
      <c r="K60" s="18"/>
      <c r="L60" s="17"/>
      <c r="M60" s="18"/>
      <c r="N60" s="18"/>
      <c r="O60" s="21">
        <v>0</v>
      </c>
      <c r="P60" s="21">
        <v>0</v>
      </c>
      <c r="Q60" s="21">
        <v>140</v>
      </c>
      <c r="R60" s="21">
        <v>0</v>
      </c>
      <c r="S60" s="21">
        <v>0</v>
      </c>
      <c r="T60" s="21">
        <v>0</v>
      </c>
      <c r="U60" s="17"/>
      <c r="V60" s="8" t="s">
        <v>324</v>
      </c>
    </row>
    <row r="61" spans="1:22" ht="89.25" x14ac:dyDescent="0.25">
      <c r="A61" s="12"/>
      <c r="B61" s="13" t="s">
        <v>314</v>
      </c>
      <c r="C61" s="14" t="s">
        <v>209</v>
      </c>
      <c r="D61" s="15" t="s">
        <v>44</v>
      </c>
      <c r="E61" s="16" t="s">
        <v>74</v>
      </c>
      <c r="F61" s="17"/>
      <c r="G61" s="18"/>
      <c r="H61" s="18"/>
      <c r="I61" s="17"/>
      <c r="J61" s="18"/>
      <c r="K61" s="18"/>
      <c r="L61" s="17"/>
      <c r="M61" s="18"/>
      <c r="N61" s="18"/>
      <c r="O61" s="19">
        <f>O62+O63</f>
        <v>76758.5</v>
      </c>
      <c r="P61" s="19">
        <f t="shared" ref="P61:T61" si="11">P62+P63</f>
        <v>71451.899999999994</v>
      </c>
      <c r="Q61" s="19">
        <f t="shared" si="11"/>
        <v>25242.5</v>
      </c>
      <c r="R61" s="19">
        <f t="shared" si="11"/>
        <v>2932.4</v>
      </c>
      <c r="S61" s="19">
        <f t="shared" si="11"/>
        <v>3107.8</v>
      </c>
      <c r="T61" s="19">
        <f t="shared" si="11"/>
        <v>3107.8</v>
      </c>
      <c r="U61" s="17"/>
      <c r="V61" s="8" t="s">
        <v>324</v>
      </c>
    </row>
    <row r="62" spans="1:22" ht="76.5" x14ac:dyDescent="0.25">
      <c r="A62" s="12"/>
      <c r="B62" s="13" t="s">
        <v>13</v>
      </c>
      <c r="C62" s="14" t="s">
        <v>275</v>
      </c>
      <c r="D62" s="15" t="s">
        <v>155</v>
      </c>
      <c r="E62" s="16" t="s">
        <v>207</v>
      </c>
      <c r="F62" s="17" t="s">
        <v>21</v>
      </c>
      <c r="G62" s="18"/>
      <c r="H62" s="20" t="s">
        <v>134</v>
      </c>
      <c r="I62" s="17" t="s">
        <v>11</v>
      </c>
      <c r="J62" s="18" t="s">
        <v>27</v>
      </c>
      <c r="K62" s="20" t="s">
        <v>281</v>
      </c>
      <c r="L62" s="17"/>
      <c r="M62" s="18"/>
      <c r="N62" s="18"/>
      <c r="O62" s="21">
        <f>5204.6+42449.9+13177.8+10949</f>
        <v>71781.3</v>
      </c>
      <c r="P62" s="21">
        <f>4604.6+42363.2+9089.9+10417</f>
        <v>66474.7</v>
      </c>
      <c r="Q62" s="21">
        <f>325+7935.9+10506.7+2849.9</f>
        <v>21617.5</v>
      </c>
      <c r="R62" s="21">
        <f>350+1963.5+100+518.9</f>
        <v>2932.4</v>
      </c>
      <c r="S62" s="21">
        <f>350+2356.5+401.3</f>
        <v>3107.8</v>
      </c>
      <c r="T62" s="21">
        <f>350+2356.5+401.3</f>
        <v>3107.8</v>
      </c>
      <c r="U62" s="17"/>
      <c r="V62" s="8" t="s">
        <v>324</v>
      </c>
    </row>
    <row r="63" spans="1:22" ht="89.25" x14ac:dyDescent="0.25">
      <c r="A63" s="12"/>
      <c r="B63" s="13" t="s">
        <v>92</v>
      </c>
      <c r="C63" s="14" t="s">
        <v>188</v>
      </c>
      <c r="D63" s="15" t="s">
        <v>283</v>
      </c>
      <c r="E63" s="16" t="s">
        <v>148</v>
      </c>
      <c r="F63" s="17" t="s">
        <v>21</v>
      </c>
      <c r="G63" s="18" t="s">
        <v>248</v>
      </c>
      <c r="H63" s="20" t="s">
        <v>134</v>
      </c>
      <c r="I63" s="17"/>
      <c r="J63" s="18"/>
      <c r="K63" s="18"/>
      <c r="L63" s="17"/>
      <c r="M63" s="18"/>
      <c r="N63" s="18"/>
      <c r="O63" s="21">
        <v>4977.2</v>
      </c>
      <c r="P63" s="21">
        <v>4977.2</v>
      </c>
      <c r="Q63" s="21">
        <v>3625</v>
      </c>
      <c r="R63" s="21">
        <v>0</v>
      </c>
      <c r="S63" s="21">
        <v>0</v>
      </c>
      <c r="T63" s="21">
        <v>0</v>
      </c>
      <c r="U63" s="17"/>
      <c r="V63" s="8" t="s">
        <v>324</v>
      </c>
    </row>
    <row r="64" spans="1:22" ht="76.5" x14ac:dyDescent="0.25">
      <c r="A64" s="12"/>
      <c r="B64" s="13" t="s">
        <v>2</v>
      </c>
      <c r="C64" s="14" t="s">
        <v>53</v>
      </c>
      <c r="D64" s="15" t="s">
        <v>100</v>
      </c>
      <c r="E64" s="16" t="s">
        <v>74</v>
      </c>
      <c r="F64" s="17"/>
      <c r="G64" s="18"/>
      <c r="H64" s="18"/>
      <c r="I64" s="17"/>
      <c r="J64" s="18"/>
      <c r="K64" s="18"/>
      <c r="L64" s="17"/>
      <c r="M64" s="18"/>
      <c r="N64" s="18"/>
      <c r="O64" s="19">
        <f>O65+O66+O67+O68+O69+O70+O71+O72+O73+O74+O75+O76+O77+O78+O79</f>
        <v>550472.6</v>
      </c>
      <c r="P64" s="19">
        <f t="shared" ref="P64:T64" si="12">P65+P66+P67+P68+P69+P70+P71+P72+P73+P74+P75+P76+P77+P78+P79</f>
        <v>546867.69999999995</v>
      </c>
      <c r="Q64" s="19">
        <f t="shared" si="12"/>
        <v>540437.19999999984</v>
      </c>
      <c r="R64" s="19">
        <f t="shared" si="12"/>
        <v>304603.90000000002</v>
      </c>
      <c r="S64" s="19">
        <f t="shared" si="12"/>
        <v>512550.19999999995</v>
      </c>
      <c r="T64" s="19">
        <f t="shared" si="12"/>
        <v>512550.19999999995</v>
      </c>
      <c r="U64" s="17"/>
      <c r="V64" s="8" t="s">
        <v>324</v>
      </c>
    </row>
    <row r="65" spans="1:22" ht="52.5" customHeight="1" x14ac:dyDescent="0.25">
      <c r="A65" s="12"/>
      <c r="B65" s="13" t="s">
        <v>247</v>
      </c>
      <c r="C65" s="14" t="s">
        <v>321</v>
      </c>
      <c r="D65" s="15" t="s">
        <v>124</v>
      </c>
      <c r="E65" s="16" t="s">
        <v>298</v>
      </c>
      <c r="F65" s="17"/>
      <c r="G65" s="18"/>
      <c r="H65" s="18"/>
      <c r="I65" s="17" t="s">
        <v>97</v>
      </c>
      <c r="J65" s="18" t="s">
        <v>335</v>
      </c>
      <c r="K65" s="20" t="s">
        <v>128</v>
      </c>
      <c r="L65" s="17"/>
      <c r="M65" s="18"/>
      <c r="N65" s="18"/>
      <c r="O65" s="21">
        <v>2195.4</v>
      </c>
      <c r="P65" s="21">
        <v>2195.4</v>
      </c>
      <c r="Q65" s="21">
        <v>2310</v>
      </c>
      <c r="R65" s="21">
        <v>2339.1999999999998</v>
      </c>
      <c r="S65" s="21">
        <v>2233.4</v>
      </c>
      <c r="T65" s="21">
        <v>2233.4</v>
      </c>
      <c r="U65" s="17"/>
      <c r="V65" s="8" t="s">
        <v>324</v>
      </c>
    </row>
    <row r="66" spans="1:22" ht="76.5" x14ac:dyDescent="0.25">
      <c r="A66" s="12"/>
      <c r="B66" s="13" t="s">
        <v>318</v>
      </c>
      <c r="C66" s="14" t="s">
        <v>79</v>
      </c>
      <c r="D66" s="15" t="s">
        <v>108</v>
      </c>
      <c r="E66" s="16" t="s">
        <v>230</v>
      </c>
      <c r="F66" s="17"/>
      <c r="G66" s="18"/>
      <c r="H66" s="18"/>
      <c r="I66" s="17" t="s">
        <v>97</v>
      </c>
      <c r="J66" s="18" t="s">
        <v>204</v>
      </c>
      <c r="K66" s="20" t="s">
        <v>128</v>
      </c>
      <c r="L66" s="17"/>
      <c r="M66" s="18"/>
      <c r="N66" s="18"/>
      <c r="O66" s="21">
        <v>304.7</v>
      </c>
      <c r="P66" s="21">
        <v>304.7</v>
      </c>
      <c r="Q66" s="21">
        <v>304.7</v>
      </c>
      <c r="R66" s="21">
        <v>184.7</v>
      </c>
      <c r="S66" s="21">
        <v>280.10000000000002</v>
      </c>
      <c r="T66" s="21">
        <v>280.10000000000002</v>
      </c>
      <c r="U66" s="17"/>
      <c r="V66" s="8" t="s">
        <v>324</v>
      </c>
    </row>
    <row r="67" spans="1:22" ht="76.5" x14ac:dyDescent="0.25">
      <c r="A67" s="12"/>
      <c r="B67" s="13" t="s">
        <v>260</v>
      </c>
      <c r="C67" s="14" t="s">
        <v>307</v>
      </c>
      <c r="D67" s="15" t="s">
        <v>229</v>
      </c>
      <c r="E67" s="16" t="s">
        <v>230</v>
      </c>
      <c r="F67" s="17"/>
      <c r="G67" s="18"/>
      <c r="H67" s="18"/>
      <c r="I67" s="17" t="s">
        <v>97</v>
      </c>
      <c r="J67" s="18" t="s">
        <v>213</v>
      </c>
      <c r="K67" s="20" t="s">
        <v>128</v>
      </c>
      <c r="L67" s="17"/>
      <c r="M67" s="18"/>
      <c r="N67" s="18"/>
      <c r="O67" s="21">
        <v>1218.7</v>
      </c>
      <c r="P67" s="21">
        <v>1218.7</v>
      </c>
      <c r="Q67" s="21">
        <v>1218.5999999999999</v>
      </c>
      <c r="R67" s="21">
        <v>738.5</v>
      </c>
      <c r="S67" s="21">
        <v>1120.0999999999999</v>
      </c>
      <c r="T67" s="21">
        <v>1120.0999999999999</v>
      </c>
      <c r="U67" s="17"/>
      <c r="V67" s="8" t="s">
        <v>324</v>
      </c>
    </row>
    <row r="68" spans="1:22" ht="76.5" x14ac:dyDescent="0.25">
      <c r="A68" s="12"/>
      <c r="B68" s="13" t="s">
        <v>15</v>
      </c>
      <c r="C68" s="14" t="s">
        <v>252</v>
      </c>
      <c r="D68" s="15" t="s">
        <v>233</v>
      </c>
      <c r="E68" s="16" t="s">
        <v>80</v>
      </c>
      <c r="F68" s="17"/>
      <c r="G68" s="18"/>
      <c r="H68" s="18"/>
      <c r="I68" s="17" t="s">
        <v>97</v>
      </c>
      <c r="J68" s="18" t="s">
        <v>55</v>
      </c>
      <c r="K68" s="20" t="s">
        <v>128</v>
      </c>
      <c r="L68" s="17"/>
      <c r="M68" s="18"/>
      <c r="N68" s="18"/>
      <c r="O68" s="21">
        <v>6652.7</v>
      </c>
      <c r="P68" s="21">
        <v>6652.7</v>
      </c>
      <c r="Q68" s="21">
        <v>6481.6</v>
      </c>
      <c r="R68" s="21">
        <v>5322.2</v>
      </c>
      <c r="S68" s="21">
        <v>5185.3</v>
      </c>
      <c r="T68" s="21">
        <v>5185.3</v>
      </c>
      <c r="U68" s="17"/>
      <c r="V68" s="8" t="s">
        <v>324</v>
      </c>
    </row>
    <row r="69" spans="1:22" ht="76.5" x14ac:dyDescent="0.25">
      <c r="A69" s="12"/>
      <c r="B69" s="13" t="s">
        <v>159</v>
      </c>
      <c r="C69" s="14" t="s">
        <v>98</v>
      </c>
      <c r="D69" s="15" t="s">
        <v>336</v>
      </c>
      <c r="E69" s="16" t="s">
        <v>337</v>
      </c>
      <c r="F69" s="17"/>
      <c r="G69" s="18"/>
      <c r="H69" s="18"/>
      <c r="I69" s="17" t="s">
        <v>97</v>
      </c>
      <c r="J69" s="18" t="s">
        <v>70</v>
      </c>
      <c r="K69" s="20" t="s">
        <v>128</v>
      </c>
      <c r="L69" s="17"/>
      <c r="M69" s="18"/>
      <c r="N69" s="18"/>
      <c r="O69" s="21">
        <v>6413.8</v>
      </c>
      <c r="P69" s="21">
        <v>6363.8</v>
      </c>
      <c r="Q69" s="21">
        <v>4709.3999999999996</v>
      </c>
      <c r="R69" s="21">
        <v>4694</v>
      </c>
      <c r="S69" s="21">
        <v>4675.2</v>
      </c>
      <c r="T69" s="21">
        <v>4675.2</v>
      </c>
      <c r="U69" s="17"/>
      <c r="V69" s="8" t="s">
        <v>324</v>
      </c>
    </row>
    <row r="70" spans="1:22" ht="63.75" x14ac:dyDescent="0.25">
      <c r="A70" s="12"/>
      <c r="B70" s="13" t="s">
        <v>105</v>
      </c>
      <c r="C70" s="14" t="s">
        <v>146</v>
      </c>
      <c r="D70" s="15" t="s">
        <v>95</v>
      </c>
      <c r="E70" s="16" t="s">
        <v>0</v>
      </c>
      <c r="F70" s="17"/>
      <c r="G70" s="18"/>
      <c r="H70" s="18"/>
      <c r="I70" s="17"/>
      <c r="J70" s="18"/>
      <c r="K70" s="18"/>
      <c r="L70" s="17"/>
      <c r="M70" s="18"/>
      <c r="N70" s="18"/>
      <c r="O70" s="21">
        <v>105</v>
      </c>
      <c r="P70" s="21">
        <v>90.8</v>
      </c>
      <c r="Q70" s="21">
        <v>0</v>
      </c>
      <c r="R70" s="21">
        <v>0</v>
      </c>
      <c r="S70" s="21">
        <v>0</v>
      </c>
      <c r="T70" s="21">
        <v>0</v>
      </c>
      <c r="U70" s="17"/>
      <c r="V70" s="8" t="s">
        <v>324</v>
      </c>
    </row>
    <row r="71" spans="1:22" ht="76.5" x14ac:dyDescent="0.25">
      <c r="A71" s="12"/>
      <c r="B71" s="13" t="s">
        <v>179</v>
      </c>
      <c r="C71" s="14" t="s">
        <v>143</v>
      </c>
      <c r="D71" s="15" t="s">
        <v>75</v>
      </c>
      <c r="E71" s="16" t="s">
        <v>337</v>
      </c>
      <c r="F71" s="17" t="s">
        <v>131</v>
      </c>
      <c r="G71" s="18" t="s">
        <v>84</v>
      </c>
      <c r="H71" s="20" t="s">
        <v>109</v>
      </c>
      <c r="I71" s="17"/>
      <c r="J71" s="18"/>
      <c r="K71" s="18"/>
      <c r="L71" s="17"/>
      <c r="M71" s="18"/>
      <c r="N71" s="18"/>
      <c r="O71" s="21">
        <v>7000</v>
      </c>
      <c r="P71" s="21">
        <v>6735</v>
      </c>
      <c r="Q71" s="21">
        <v>9036</v>
      </c>
      <c r="R71" s="21">
        <v>9382.4</v>
      </c>
      <c r="S71" s="21">
        <v>9382.4</v>
      </c>
      <c r="T71" s="21">
        <v>9382.4</v>
      </c>
      <c r="U71" s="17"/>
      <c r="V71" s="8" t="s">
        <v>324</v>
      </c>
    </row>
    <row r="72" spans="1:22" ht="38.25" x14ac:dyDescent="0.25">
      <c r="A72" s="12"/>
      <c r="B72" s="13" t="s">
        <v>330</v>
      </c>
      <c r="C72" s="14" t="s">
        <v>22</v>
      </c>
      <c r="D72" s="15" t="s">
        <v>180</v>
      </c>
      <c r="E72" s="16" t="s">
        <v>54</v>
      </c>
      <c r="F72" s="17" t="s">
        <v>131</v>
      </c>
      <c r="G72" s="18" t="s">
        <v>356</v>
      </c>
      <c r="H72" s="20" t="s">
        <v>109</v>
      </c>
      <c r="I72" s="17"/>
      <c r="J72" s="18"/>
      <c r="K72" s="18"/>
      <c r="L72" s="17"/>
      <c r="M72" s="18"/>
      <c r="N72" s="18"/>
      <c r="O72" s="21">
        <v>494257.8</v>
      </c>
      <c r="P72" s="21">
        <v>494257.8</v>
      </c>
      <c r="Q72" s="21">
        <v>476961.6</v>
      </c>
      <c r="R72" s="21">
        <v>250077.4</v>
      </c>
      <c r="S72" s="21">
        <v>456507.6</v>
      </c>
      <c r="T72" s="21">
        <v>456507.6</v>
      </c>
      <c r="U72" s="17"/>
      <c r="V72" s="8" t="s">
        <v>324</v>
      </c>
    </row>
    <row r="73" spans="1:22" ht="76.5" x14ac:dyDescent="0.25">
      <c r="A73" s="12"/>
      <c r="B73" s="13" t="s">
        <v>343</v>
      </c>
      <c r="C73" s="14" t="s">
        <v>127</v>
      </c>
      <c r="D73" s="15" t="s">
        <v>285</v>
      </c>
      <c r="E73" s="16" t="s">
        <v>239</v>
      </c>
      <c r="F73" s="17"/>
      <c r="G73" s="18"/>
      <c r="H73" s="18"/>
      <c r="I73" s="17" t="s">
        <v>97</v>
      </c>
      <c r="J73" s="18" t="s">
        <v>216</v>
      </c>
      <c r="K73" s="20" t="s">
        <v>128</v>
      </c>
      <c r="L73" s="17"/>
      <c r="M73" s="18"/>
      <c r="N73" s="18"/>
      <c r="O73" s="21">
        <f>2437.3+609.3</f>
        <v>3046.6000000000004</v>
      </c>
      <c r="P73" s="21">
        <f>2437.3+609.3</f>
        <v>3046.6000000000004</v>
      </c>
      <c r="Q73" s="21">
        <f>609.3+2437.3</f>
        <v>3046.6000000000004</v>
      </c>
      <c r="R73" s="21">
        <f>1477+369.4</f>
        <v>1846.4</v>
      </c>
      <c r="S73" s="21">
        <f>2240.3+560.1</f>
        <v>2800.4</v>
      </c>
      <c r="T73" s="21">
        <f>2240.3+560.1</f>
        <v>2800.4</v>
      </c>
      <c r="U73" s="17"/>
      <c r="V73" s="8" t="s">
        <v>324</v>
      </c>
    </row>
    <row r="74" spans="1:22" ht="51" x14ac:dyDescent="0.25">
      <c r="A74" s="12"/>
      <c r="B74" s="13" t="s">
        <v>72</v>
      </c>
      <c r="C74" s="14" t="s">
        <v>277</v>
      </c>
      <c r="D74" s="15" t="s">
        <v>219</v>
      </c>
      <c r="E74" s="16" t="s">
        <v>113</v>
      </c>
      <c r="F74" s="17" t="s">
        <v>21</v>
      </c>
      <c r="G74" s="18" t="s">
        <v>294</v>
      </c>
      <c r="H74" s="20" t="s">
        <v>134</v>
      </c>
      <c r="I74" s="17"/>
      <c r="J74" s="18"/>
      <c r="K74" s="18"/>
      <c r="L74" s="17"/>
      <c r="M74" s="18"/>
      <c r="N74" s="18"/>
      <c r="O74" s="21">
        <f>6259.6+21864.8</f>
        <v>28124.400000000001</v>
      </c>
      <c r="P74" s="21">
        <f>21864.8+2983.9</f>
        <v>24848.7</v>
      </c>
      <c r="Q74" s="21">
        <f>25807.1+9340.7</f>
        <v>35147.800000000003</v>
      </c>
      <c r="R74" s="21">
        <f>29238</f>
        <v>29238</v>
      </c>
      <c r="S74" s="21">
        <f>29238</f>
        <v>29238</v>
      </c>
      <c r="T74" s="21">
        <f>29238</f>
        <v>29238</v>
      </c>
      <c r="U74" s="17"/>
      <c r="V74" s="8" t="s">
        <v>324</v>
      </c>
    </row>
    <row r="75" spans="1:22" ht="76.5" x14ac:dyDescent="0.25">
      <c r="A75" s="12"/>
      <c r="B75" s="13" t="s">
        <v>300</v>
      </c>
      <c r="C75" s="14" t="s">
        <v>196</v>
      </c>
      <c r="D75" s="15" t="s">
        <v>306</v>
      </c>
      <c r="E75" s="16" t="s">
        <v>230</v>
      </c>
      <c r="F75" s="17"/>
      <c r="G75" s="18"/>
      <c r="H75" s="18"/>
      <c r="I75" s="17" t="s">
        <v>97</v>
      </c>
      <c r="J75" s="18" t="s">
        <v>163</v>
      </c>
      <c r="K75" s="20" t="s">
        <v>128</v>
      </c>
      <c r="L75" s="17"/>
      <c r="M75" s="18"/>
      <c r="N75" s="18"/>
      <c r="O75" s="21">
        <v>937.5</v>
      </c>
      <c r="P75" s="21">
        <v>937.5</v>
      </c>
      <c r="Q75" s="21">
        <v>937.5</v>
      </c>
      <c r="R75" s="21">
        <v>585.6</v>
      </c>
      <c r="S75" s="21">
        <v>861.8</v>
      </c>
      <c r="T75" s="21">
        <v>861.8</v>
      </c>
      <c r="U75" s="17"/>
      <c r="V75" s="8" t="s">
        <v>324</v>
      </c>
    </row>
    <row r="76" spans="1:22" ht="76.5" x14ac:dyDescent="0.25">
      <c r="A76" s="12"/>
      <c r="B76" s="13" t="s">
        <v>312</v>
      </c>
      <c r="C76" s="14" t="s">
        <v>24</v>
      </c>
      <c r="D76" s="15" t="s">
        <v>45</v>
      </c>
      <c r="E76" s="16" t="s">
        <v>299</v>
      </c>
      <c r="F76" s="17"/>
      <c r="G76" s="18"/>
      <c r="H76" s="18"/>
      <c r="I76" s="17" t="s">
        <v>97</v>
      </c>
      <c r="J76" s="18" t="s">
        <v>26</v>
      </c>
      <c r="K76" s="20" t="s">
        <v>128</v>
      </c>
      <c r="L76" s="17"/>
      <c r="M76" s="18"/>
      <c r="N76" s="18"/>
      <c r="O76" s="21">
        <v>0</v>
      </c>
      <c r="P76" s="21">
        <v>0</v>
      </c>
      <c r="Q76" s="21">
        <v>59</v>
      </c>
      <c r="R76" s="21">
        <v>59</v>
      </c>
      <c r="S76" s="21">
        <v>59</v>
      </c>
      <c r="T76" s="21">
        <v>59</v>
      </c>
      <c r="U76" s="17"/>
      <c r="V76" s="8" t="s">
        <v>324</v>
      </c>
    </row>
    <row r="77" spans="1:22" ht="76.5" x14ac:dyDescent="0.25">
      <c r="A77" s="12"/>
      <c r="B77" s="13" t="s">
        <v>29</v>
      </c>
      <c r="C77" s="14" t="s">
        <v>156</v>
      </c>
      <c r="D77" s="15" t="s">
        <v>164</v>
      </c>
      <c r="E77" s="16" t="s">
        <v>230</v>
      </c>
      <c r="F77" s="17"/>
      <c r="G77" s="18"/>
      <c r="H77" s="18"/>
      <c r="I77" s="17" t="s">
        <v>97</v>
      </c>
      <c r="J77" s="18" t="s">
        <v>351</v>
      </c>
      <c r="K77" s="20" t="s">
        <v>128</v>
      </c>
      <c r="L77" s="17"/>
      <c r="M77" s="18"/>
      <c r="N77" s="18"/>
      <c r="O77" s="21">
        <v>25</v>
      </c>
      <c r="P77" s="21">
        <v>25</v>
      </c>
      <c r="Q77" s="21">
        <v>25</v>
      </c>
      <c r="R77" s="21">
        <v>15.2</v>
      </c>
      <c r="S77" s="21">
        <v>23</v>
      </c>
      <c r="T77" s="21">
        <v>23</v>
      </c>
      <c r="U77" s="17"/>
      <c r="V77" s="8" t="s">
        <v>324</v>
      </c>
    </row>
    <row r="78" spans="1:22" ht="76.5" x14ac:dyDescent="0.25">
      <c r="A78" s="12"/>
      <c r="B78" s="13" t="s">
        <v>202</v>
      </c>
      <c r="C78" s="14" t="s">
        <v>309</v>
      </c>
      <c r="D78" s="15" t="s">
        <v>86</v>
      </c>
      <c r="E78" s="16" t="s">
        <v>230</v>
      </c>
      <c r="F78" s="17"/>
      <c r="G78" s="18"/>
      <c r="H78" s="18"/>
      <c r="I78" s="17" t="s">
        <v>97</v>
      </c>
      <c r="J78" s="18" t="s">
        <v>142</v>
      </c>
      <c r="K78" s="20" t="s">
        <v>128</v>
      </c>
      <c r="L78" s="17"/>
      <c r="M78" s="18"/>
      <c r="N78" s="18"/>
      <c r="O78" s="21">
        <v>15</v>
      </c>
      <c r="P78" s="21">
        <v>15</v>
      </c>
      <c r="Q78" s="21">
        <v>15.2</v>
      </c>
      <c r="R78" s="21">
        <v>9.6</v>
      </c>
      <c r="S78" s="21">
        <v>14.6</v>
      </c>
      <c r="T78" s="21">
        <v>14.6</v>
      </c>
      <c r="U78" s="17"/>
      <c r="V78" s="8" t="s">
        <v>324</v>
      </c>
    </row>
    <row r="79" spans="1:22" ht="76.5" x14ac:dyDescent="0.25">
      <c r="A79" s="12"/>
      <c r="B79" s="13" t="s">
        <v>151</v>
      </c>
      <c r="C79" s="14" t="s">
        <v>94</v>
      </c>
      <c r="D79" s="15" t="s">
        <v>23</v>
      </c>
      <c r="E79" s="16" t="s">
        <v>230</v>
      </c>
      <c r="F79" s="17"/>
      <c r="G79" s="18"/>
      <c r="H79" s="18"/>
      <c r="I79" s="17" t="s">
        <v>97</v>
      </c>
      <c r="J79" s="18" t="s">
        <v>345</v>
      </c>
      <c r="K79" s="20" t="s">
        <v>128</v>
      </c>
      <c r="L79" s="17"/>
      <c r="M79" s="18"/>
      <c r="N79" s="18"/>
      <c r="O79" s="21">
        <v>176</v>
      </c>
      <c r="P79" s="21">
        <v>176</v>
      </c>
      <c r="Q79" s="21">
        <v>184.2</v>
      </c>
      <c r="R79" s="21">
        <v>111.7</v>
      </c>
      <c r="S79" s="21">
        <v>169.3</v>
      </c>
      <c r="T79" s="21">
        <v>169.3</v>
      </c>
      <c r="U79" s="17"/>
      <c r="V79" s="8" t="s">
        <v>324</v>
      </c>
    </row>
    <row r="80" spans="1:22" ht="114.75" x14ac:dyDescent="0.25">
      <c r="A80" s="12"/>
      <c r="B80" s="13" t="s">
        <v>280</v>
      </c>
      <c r="C80" s="14" t="s">
        <v>218</v>
      </c>
      <c r="D80" s="15" t="s">
        <v>9</v>
      </c>
      <c r="E80" s="16" t="s">
        <v>74</v>
      </c>
      <c r="F80" s="17"/>
      <c r="G80" s="18"/>
      <c r="H80" s="18"/>
      <c r="I80" s="17"/>
      <c r="J80" s="18"/>
      <c r="K80" s="18"/>
      <c r="L80" s="17"/>
      <c r="M80" s="18"/>
      <c r="N80" s="18"/>
      <c r="O80" s="19">
        <f t="shared" ref="O80:T80" si="13">O81+O82+O83</f>
        <v>12019.6</v>
      </c>
      <c r="P80" s="19">
        <f t="shared" si="13"/>
        <v>10806.7</v>
      </c>
      <c r="Q80" s="19">
        <f t="shared" si="13"/>
        <v>5916.5</v>
      </c>
      <c r="R80" s="19">
        <f t="shared" si="13"/>
        <v>5107.8999999999996</v>
      </c>
      <c r="S80" s="19">
        <f t="shared" si="13"/>
        <v>5117.8999999999996</v>
      </c>
      <c r="T80" s="19">
        <f t="shared" si="13"/>
        <v>5117.8999999999996</v>
      </c>
      <c r="U80" s="17"/>
      <c r="V80" s="8" t="s">
        <v>324</v>
      </c>
    </row>
    <row r="81" spans="1:22" ht="38.25" x14ac:dyDescent="0.25">
      <c r="A81" s="12"/>
      <c r="B81" s="13" t="s">
        <v>290</v>
      </c>
      <c r="C81" s="14" t="s">
        <v>116</v>
      </c>
      <c r="D81" s="15" t="s">
        <v>31</v>
      </c>
      <c r="E81" s="16" t="s">
        <v>254</v>
      </c>
      <c r="F81" s="17" t="s">
        <v>21</v>
      </c>
      <c r="G81" s="18" t="s">
        <v>103</v>
      </c>
      <c r="H81" s="20" t="s">
        <v>134</v>
      </c>
      <c r="I81" s="17"/>
      <c r="J81" s="18"/>
      <c r="K81" s="18"/>
      <c r="L81" s="17"/>
      <c r="M81" s="18"/>
      <c r="N81" s="18"/>
      <c r="O81" s="21">
        <v>174</v>
      </c>
      <c r="P81" s="21">
        <v>150.1</v>
      </c>
      <c r="Q81" s="21">
        <v>344.6</v>
      </c>
      <c r="R81" s="21">
        <v>330.4</v>
      </c>
      <c r="S81" s="21">
        <v>320.39999999999998</v>
      </c>
      <c r="T81" s="21">
        <v>320.39999999999998</v>
      </c>
      <c r="U81" s="17"/>
      <c r="V81" s="8" t="s">
        <v>324</v>
      </c>
    </row>
    <row r="82" spans="1:22" ht="38.25" x14ac:dyDescent="0.25">
      <c r="A82" s="12"/>
      <c r="B82" s="13" t="s">
        <v>4</v>
      </c>
      <c r="C82" s="14" t="s">
        <v>297</v>
      </c>
      <c r="D82" s="15" t="s">
        <v>17</v>
      </c>
      <c r="E82" s="16" t="s">
        <v>122</v>
      </c>
      <c r="F82" s="17" t="s">
        <v>21</v>
      </c>
      <c r="G82" s="18" t="s">
        <v>103</v>
      </c>
      <c r="H82" s="20" t="s">
        <v>134</v>
      </c>
      <c r="I82" s="17"/>
      <c r="J82" s="18"/>
      <c r="K82" s="18"/>
      <c r="L82" s="17"/>
      <c r="M82" s="18"/>
      <c r="N82" s="18"/>
      <c r="O82" s="21">
        <v>11665.6</v>
      </c>
      <c r="P82" s="21">
        <v>10476.6</v>
      </c>
      <c r="Q82" s="21">
        <v>5516.9</v>
      </c>
      <c r="R82" s="21">
        <v>4602.5</v>
      </c>
      <c r="S82" s="21">
        <v>4622.5</v>
      </c>
      <c r="T82" s="21">
        <v>4622.5</v>
      </c>
      <c r="U82" s="17"/>
      <c r="V82" s="8" t="s">
        <v>324</v>
      </c>
    </row>
    <row r="83" spans="1:22" ht="20.25" customHeight="1" x14ac:dyDescent="0.25">
      <c r="A83" s="12"/>
      <c r="B83" s="13" t="s">
        <v>348</v>
      </c>
      <c r="C83" s="14" t="s">
        <v>206</v>
      </c>
      <c r="D83" s="15" t="s">
        <v>295</v>
      </c>
      <c r="E83" s="16" t="s">
        <v>63</v>
      </c>
      <c r="F83" s="17" t="s">
        <v>21</v>
      </c>
      <c r="G83" s="18" t="s">
        <v>50</v>
      </c>
      <c r="H83" s="20" t="s">
        <v>134</v>
      </c>
      <c r="I83" s="17"/>
      <c r="J83" s="18"/>
      <c r="K83" s="18"/>
      <c r="L83" s="17"/>
      <c r="M83" s="18"/>
      <c r="N83" s="18"/>
      <c r="O83" s="21">
        <v>180</v>
      </c>
      <c r="P83" s="21">
        <v>180</v>
      </c>
      <c r="Q83" s="21">
        <v>55</v>
      </c>
      <c r="R83" s="21">
        <v>175</v>
      </c>
      <c r="S83" s="21">
        <v>175</v>
      </c>
      <c r="T83" s="21">
        <v>175</v>
      </c>
      <c r="U83" s="17"/>
      <c r="V83" s="8" t="s">
        <v>324</v>
      </c>
    </row>
    <row r="84" spans="1:22" ht="25.5" x14ac:dyDescent="0.25">
      <c r="A84" s="12"/>
      <c r="B84" s="13" t="s">
        <v>324</v>
      </c>
      <c r="C84" s="14" t="s">
        <v>313</v>
      </c>
      <c r="D84" s="15" t="s">
        <v>171</v>
      </c>
      <c r="E84" s="16" t="s">
        <v>74</v>
      </c>
      <c r="F84" s="17"/>
      <c r="G84" s="18"/>
      <c r="H84" s="18"/>
      <c r="I84" s="17"/>
      <c r="J84" s="18"/>
      <c r="K84" s="18"/>
      <c r="L84" s="17"/>
      <c r="M84" s="18"/>
      <c r="N84" s="18"/>
      <c r="O84" s="19">
        <f t="shared" ref="O84:T84" si="14">O80+O64+O61+O39</f>
        <v>1066534.6000000001</v>
      </c>
      <c r="P84" s="19">
        <f t="shared" si="14"/>
        <v>1049420.7999999998</v>
      </c>
      <c r="Q84" s="19">
        <f t="shared" si="14"/>
        <v>984211.39999999991</v>
      </c>
      <c r="R84" s="19">
        <f t="shared" si="14"/>
        <v>708436.10000000009</v>
      </c>
      <c r="S84" s="19">
        <f t="shared" si="14"/>
        <v>914932.7</v>
      </c>
      <c r="T84" s="19">
        <f t="shared" si="14"/>
        <v>914932.7</v>
      </c>
      <c r="U84" s="17"/>
      <c r="V84" s="8" t="s">
        <v>324</v>
      </c>
    </row>
    <row r="85" spans="1:22" ht="38.25" x14ac:dyDescent="0.25">
      <c r="A85" s="12"/>
      <c r="B85" s="13" t="s">
        <v>324</v>
      </c>
      <c r="C85" s="14" t="s">
        <v>210</v>
      </c>
      <c r="D85" s="15" t="s">
        <v>194</v>
      </c>
      <c r="E85" s="16" t="s">
        <v>74</v>
      </c>
      <c r="F85" s="17"/>
      <c r="G85" s="18"/>
      <c r="H85" s="18"/>
      <c r="I85" s="17"/>
      <c r="J85" s="18"/>
      <c r="K85" s="18"/>
      <c r="L85" s="17"/>
      <c r="M85" s="18"/>
      <c r="N85" s="18"/>
      <c r="O85" s="19">
        <f t="shared" ref="O85:T85" si="15">O84+O8</f>
        <v>1262530.1000000001</v>
      </c>
      <c r="P85" s="19">
        <f t="shared" si="15"/>
        <v>1227277.7999999998</v>
      </c>
      <c r="Q85" s="19">
        <f t="shared" si="15"/>
        <v>1140553.0999999999</v>
      </c>
      <c r="R85" s="19">
        <f t="shared" si="15"/>
        <v>838766.40000000014</v>
      </c>
      <c r="S85" s="19">
        <f t="shared" si="15"/>
        <v>1043312.6</v>
      </c>
      <c r="T85" s="19">
        <f t="shared" si="15"/>
        <v>1043312.6</v>
      </c>
      <c r="U85" s="17"/>
      <c r="V85" s="8" t="s">
        <v>324</v>
      </c>
    </row>
    <row r="86" spans="1:22" ht="12.95" customHeight="1" x14ac:dyDescent="0.25">
      <c r="A86" s="5" t="s">
        <v>324</v>
      </c>
      <c r="B86" s="5"/>
      <c r="C86" s="5"/>
      <c r="D86" s="5"/>
      <c r="E86" s="5"/>
      <c r="F86" s="5"/>
      <c r="G86" s="5"/>
      <c r="H86" s="5"/>
      <c r="I86" s="5"/>
      <c r="J86" s="5"/>
      <c r="K86" s="5"/>
      <c r="L86" s="5"/>
      <c r="M86" s="5"/>
      <c r="N86" s="5"/>
      <c r="O86" s="22"/>
      <c r="P86" s="5"/>
      <c r="Q86" s="5"/>
      <c r="R86" s="5"/>
      <c r="S86" s="5"/>
      <c r="T86" s="5"/>
      <c r="U86" s="5"/>
      <c r="V86" s="5" t="s">
        <v>324</v>
      </c>
    </row>
  </sheetData>
  <mergeCells count="13">
    <mergeCell ref="P1:U2"/>
    <mergeCell ref="E2:O2"/>
    <mergeCell ref="B3:U3"/>
    <mergeCell ref="B4:D6"/>
    <mergeCell ref="E4:E6"/>
    <mergeCell ref="F4:N4"/>
    <mergeCell ref="O4:T4"/>
    <mergeCell ref="U4:U6"/>
    <mergeCell ref="F5:H5"/>
    <mergeCell ref="I5:K5"/>
    <mergeCell ref="L5:N5"/>
    <mergeCell ref="O5:P5"/>
    <mergeCell ref="S5:T5"/>
  </mergeCells>
  <pageMargins left="0.17" right="0.2" top="0.39370078740157483" bottom="0.15748031496062992" header="0.39370078740157483" footer="0.15748031496062992"/>
  <pageSetup paperSize="9" scale="40"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Лист2</vt:lpstr>
      <vt:lpstr>Лист2!Область_печати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Марина Новикова</dc:creator>
  <cp:lastModifiedBy>Ирина Вдовина</cp:lastModifiedBy>
  <cp:lastPrinted>2017-11-27T06:57:54Z</cp:lastPrinted>
  <dcterms:created xsi:type="dcterms:W3CDTF">2016-03-14T13:42:33Z</dcterms:created>
  <dcterms:modified xsi:type="dcterms:W3CDTF">2025-01-24T08:08:53Z</dcterms:modified>
</cp:coreProperties>
</file>