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80" yWindow="60" windowWidth="18075" windowHeight="9900"/>
  </bookViews>
  <sheets>
    <sheet name="Лист2" sheetId="2" r:id="rId1"/>
  </sheets>
  <definedNames>
    <definedName name="_xlnm.Print_Area" localSheetId="0">Лист2!$A$1:$U$86</definedName>
  </definedNames>
  <calcPr calcId="144525"/>
</workbook>
</file>

<file path=xl/calcChain.xml><?xml version="1.0" encoding="utf-8"?>
<calcChain xmlns="http://schemas.openxmlformats.org/spreadsheetml/2006/main">
  <c r="Q73" i="2" l="1"/>
  <c r="T74" i="2"/>
  <c r="S74" i="2"/>
  <c r="R74" i="2"/>
  <c r="Q74" i="2"/>
  <c r="P74" i="2"/>
  <c r="O74" i="2"/>
  <c r="T73" i="2"/>
  <c r="T64" i="2" s="1"/>
  <c r="S73" i="2"/>
  <c r="S64" i="2" s="1"/>
  <c r="R73" i="2"/>
  <c r="R64" i="2" s="1"/>
  <c r="P73" i="2"/>
  <c r="P64" i="2" s="1"/>
  <c r="O73" i="2"/>
  <c r="O64" i="2" s="1"/>
  <c r="T62" i="2"/>
  <c r="S62" i="2"/>
  <c r="R62" i="2"/>
  <c r="Q62" i="2"/>
  <c r="P62" i="2"/>
  <c r="O62" i="2"/>
  <c r="R52" i="2"/>
  <c r="Q52" i="2"/>
  <c r="P52" i="2"/>
  <c r="O52" i="2"/>
  <c r="P49" i="2"/>
  <c r="O49" i="2"/>
  <c r="Q48" i="2"/>
  <c r="O48" i="2"/>
  <c r="T44" i="2"/>
  <c r="S44" i="2"/>
  <c r="R44" i="2"/>
  <c r="Q44" i="2"/>
  <c r="P44" i="2"/>
  <c r="O44" i="2"/>
  <c r="T41" i="2"/>
  <c r="S41" i="2"/>
  <c r="R41" i="2"/>
  <c r="Q41" i="2"/>
  <c r="P41" i="2"/>
  <c r="O41" i="2"/>
  <c r="T40" i="2"/>
  <c r="T39" i="2" s="1"/>
  <c r="S40" i="2"/>
  <c r="S39" i="2" s="1"/>
  <c r="R40" i="2"/>
  <c r="R39" i="2" s="1"/>
  <c r="Q40" i="2"/>
  <c r="Q39" i="2" s="1"/>
  <c r="P40" i="2"/>
  <c r="P39" i="2" s="1"/>
  <c r="O40" i="2"/>
  <c r="O39" i="2" s="1"/>
  <c r="Q64" i="2" l="1"/>
  <c r="R80" i="2"/>
  <c r="S80" i="2"/>
  <c r="T80" i="2"/>
  <c r="Q80" i="2"/>
  <c r="P80" i="2"/>
  <c r="O80" i="2"/>
  <c r="P61" i="2"/>
  <c r="Q61" i="2"/>
  <c r="R61" i="2"/>
  <c r="S61" i="2"/>
  <c r="T61" i="2"/>
  <c r="O61" i="2"/>
  <c r="O38" i="2" s="1"/>
  <c r="T84" i="2"/>
  <c r="Q38" i="2"/>
  <c r="P84" i="2"/>
  <c r="T35" i="2"/>
  <c r="S35" i="2"/>
  <c r="R35" i="2"/>
  <c r="T31" i="2"/>
  <c r="S31" i="2"/>
  <c r="R31" i="2"/>
  <c r="Q31" i="2"/>
  <c r="O31" i="2"/>
  <c r="P9" i="2"/>
  <c r="T24" i="2"/>
  <c r="S24" i="2"/>
  <c r="R24" i="2"/>
  <c r="Q24" i="2"/>
  <c r="O24" i="2"/>
  <c r="T20" i="2"/>
  <c r="T9" i="2" s="1"/>
  <c r="S20" i="2"/>
  <c r="R20" i="2"/>
  <c r="R9" i="2" s="1"/>
  <c r="Q20" i="2"/>
  <c r="Q18" i="2"/>
  <c r="O18" i="2"/>
  <c r="Q15" i="2"/>
  <c r="O15" i="2"/>
  <c r="Q14" i="2"/>
  <c r="O14" i="2"/>
  <c r="Q13" i="2"/>
  <c r="Q9" i="2" s="1"/>
  <c r="O13" i="2"/>
  <c r="O9" i="2" s="1"/>
  <c r="R84" i="2" l="1"/>
  <c r="S9" i="2"/>
  <c r="S38" i="2"/>
  <c r="T38" i="2"/>
  <c r="S84" i="2"/>
  <c r="R38" i="2"/>
  <c r="Q84" i="2"/>
  <c r="P38" i="2"/>
  <c r="O84" i="2"/>
  <c r="T32" i="2"/>
  <c r="S32" i="2"/>
  <c r="R32" i="2"/>
  <c r="Q32" i="2"/>
  <c r="P32" i="2"/>
  <c r="O32" i="2"/>
  <c r="P30" i="2"/>
  <c r="P37" i="2" s="1"/>
  <c r="Q30" i="2"/>
  <c r="R30" i="2"/>
  <c r="R37" i="2" s="1"/>
  <c r="S30" i="2"/>
  <c r="T30" i="2"/>
  <c r="T8" i="2" s="1"/>
  <c r="T85" i="2" s="1"/>
  <c r="O30" i="2"/>
  <c r="O8" i="2" s="1"/>
  <c r="O85" i="2" s="1"/>
  <c r="Q37" i="2" l="1"/>
  <c r="S37" i="2"/>
  <c r="R8" i="2"/>
  <c r="R85" i="2" s="1"/>
  <c r="P8" i="2"/>
  <c r="P85" i="2" s="1"/>
  <c r="T37" i="2"/>
  <c r="S8" i="2"/>
  <c r="S85" i="2" s="1"/>
  <c r="Q8" i="2"/>
  <c r="Q85" i="2" s="1"/>
  <c r="O37" i="2"/>
</calcChain>
</file>

<file path=xl/sharedStrings.xml><?xml version="1.0" encoding="utf-8"?>
<sst xmlns="http://schemas.openxmlformats.org/spreadsheetml/2006/main" count="639" uniqueCount="371">
  <si>
    <t>0405</t>
  </si>
  <si>
    <t>РП-В-0100</t>
  </si>
  <si>
    <t xml:space="preserve"> 2.3</t>
  </si>
  <si>
    <t>подп. 9, п. 1, ст. 14</t>
  </si>
  <si>
    <t xml:space="preserve"> 2.4.8.</t>
  </si>
  <si>
    <t>участие в предупреждении и ликвидации последствий чрезвычайных ситуаций на территории муниципального района</t>
  </si>
  <si>
    <t>0102, 0103, 0104, 0106, 0113, 0709, 0804</t>
  </si>
  <si>
    <t>РМ-А-2800</t>
  </si>
  <si>
    <t>финансирование расходов на содержание органов местного самоуправления муниципальных районов</t>
  </si>
  <si>
    <t>РМ-Г</t>
  </si>
  <si>
    <t xml:space="preserve"> 1.3.4.</t>
  </si>
  <si>
    <t>Закон Архангельской области от 22.10.2009 № 78-6-ОЗ "О реализации полномочий Архангельской области в сфере регулирования межбюджетных отношений"</t>
  </si>
  <si>
    <t>РП-А-2900</t>
  </si>
  <si>
    <t xml:space="preserve"> 2.2.1.</t>
  </si>
  <si>
    <t>РМ-А-3500</t>
  </si>
  <si>
    <t xml:space="preserve"> 2.3.10.</t>
  </si>
  <si>
    <t xml:space="preserve"> 1.1.14.</t>
  </si>
  <si>
    <t>РМ-Г-0800</t>
  </si>
  <si>
    <t>подп. 14, п. 1, ст. 14</t>
  </si>
  <si>
    <t>гр.12</t>
  </si>
  <si>
    <t>подп. 3, п. 1, ст. 14</t>
  </si>
  <si>
    <t>Федеральный Закон от 06.10.2003 № 131-ФЗ "Об общих принципах организации местного самоуправления в Российской Федерации"</t>
  </si>
  <si>
    <t>Субвенции на реализацию основных общеобразовательных программ в общеобразовательных учреждениях</t>
  </si>
  <si>
    <t>РМ-В-3800</t>
  </si>
  <si>
    <t>Субвенции на осуществление гос.полномочий по выплате вознаграждений профессиональным опекунам за осуществление ими профессиональной опеки за недееспособными гражданами</t>
  </si>
  <si>
    <t>подп. 26, п. 1, ст. 15</t>
  </si>
  <si>
    <t>ст. 65.1</t>
  </si>
  <si>
    <t>п. 3, ст. 8</t>
  </si>
  <si>
    <t xml:space="preserve"> 1.1.16.</t>
  </si>
  <si>
    <t xml:space="preserve"> 2.3.27.</t>
  </si>
  <si>
    <t>0309</t>
  </si>
  <si>
    <t>РМ-Г-0700</t>
  </si>
  <si>
    <t>п. 9, ст. 34</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</si>
  <si>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</si>
  <si>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ИТОГО Расходные обязательства поселений</t>
  </si>
  <si>
    <t>подп. 20, п. 1, ст. 15</t>
  </si>
  <si>
    <t xml:space="preserve"> 2.1.8.</t>
  </si>
  <si>
    <t>Приложение 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Минфина РФ от 19 апреля 2012 г. N 49н</t>
  </si>
  <si>
    <t>РП-А-1700</t>
  </si>
  <si>
    <t xml:space="preserve"> 2.1</t>
  </si>
  <si>
    <t>РП-А-2400</t>
  </si>
  <si>
    <t>гр.4</t>
  </si>
  <si>
    <t>очередной</t>
  </si>
  <si>
    <t>подп. 33, п. 1, ст. 15</t>
  </si>
  <si>
    <t>РМ-Б</t>
  </si>
  <si>
    <t>РМ-В-2600</t>
  </si>
  <si>
    <t>РП-А-3100</t>
  </si>
  <si>
    <t>Межбюджетные трансферты на осуществление части полномочий местного значения из бюджетов поселений бюджетам муниципальных районов в соответствии с заключенными соглашениями по решению вопросов местного значения</t>
  </si>
  <si>
    <t>0106</t>
  </si>
  <si>
    <t>0707</t>
  </si>
  <si>
    <t>подп. 8, п. 1, ст. 15.1</t>
  </si>
  <si>
    <t xml:space="preserve"> 1.2.1.</t>
  </si>
  <si>
    <t>гр.10</t>
  </si>
  <si>
    <t>Расходные обязательства, возникшие в результате реализации органами местного самоуправления муниципальных районов делегированных полномочий за счет субвенций, переданных из других бюджетов бюджетной системы Российской Федерации</t>
  </si>
  <si>
    <t>0701, 0702</t>
  </si>
  <si>
    <t>ст. 11</t>
  </si>
  <si>
    <t>РМ-А-2200</t>
  </si>
  <si>
    <t xml:space="preserve"> 1.1</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</si>
  <si>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</si>
  <si>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 xml:space="preserve"> 1.1.23.</t>
  </si>
  <si>
    <t>1003</t>
  </si>
  <si>
    <t>0310, 0503</t>
  </si>
  <si>
    <t>РП-А-2300</t>
  </si>
  <si>
    <t>0801</t>
  </si>
  <si>
    <t xml:space="preserve"> 2.1.36.</t>
  </si>
  <si>
    <t>0111</t>
  </si>
  <si>
    <t>осуществление мер по противодействию коррупции в границах муниципального района</t>
  </si>
  <si>
    <t>подп. 3, п. 1, ст. 15</t>
  </si>
  <si>
    <t>Примечание</t>
  </si>
  <si>
    <t>подп. 4, п. 1, ст. 14</t>
  </si>
  <si>
    <t>ст. 45</t>
  </si>
  <si>
    <t>РП-А-1200</t>
  </si>
  <si>
    <t xml:space="preserve"> 2.3.21.</t>
  </si>
  <si>
    <t>текущий</t>
  </si>
  <si>
    <t/>
  </si>
  <si>
    <t>РМ-В-1400</t>
  </si>
  <si>
    <t>гр.17</t>
  </si>
  <si>
    <t xml:space="preserve"> 1.1.8.</t>
  </si>
  <si>
    <t>обеспечение первичных мер пожарной безопасности в границах населенных пунктов поселения</t>
  </si>
  <si>
    <t>Субвенции на осуществление гос.полномочий в сфере охраны труда</t>
  </si>
  <si>
    <t>1401</t>
  </si>
  <si>
    <t>гр.2</t>
  </si>
  <si>
    <t>участие в предупреждении и ликвидации последствий чрезвычайных ситуаций в границах поселения</t>
  </si>
  <si>
    <t>подп. 18, п. 1, ст. 15</t>
  </si>
  <si>
    <t>ст. 65</t>
  </si>
  <si>
    <t>РМ-А-1000</t>
  </si>
  <si>
    <t>РМ-В-3100</t>
  </si>
  <si>
    <t>подп. 7, п. 1, ст. 15</t>
  </si>
  <si>
    <t>подп. 19, п. 1, ст. 14</t>
  </si>
  <si>
    <t>финансовый год</t>
  </si>
  <si>
    <t>подп. 8, п. 1, ст. 14</t>
  </si>
  <si>
    <t>РП-А-1100</t>
  </si>
  <si>
    <t xml:space="preserve"> 2.2.2.</t>
  </si>
  <si>
    <t xml:space="preserve"> 2.1.82.</t>
  </si>
  <si>
    <t>субвенция на осуществление государственных полномочий по присвоению спортивных разрядов</t>
  </si>
  <si>
    <t>РМ-В-1300</t>
  </si>
  <si>
    <t xml:space="preserve"> 2.1.28.</t>
  </si>
  <si>
    <t>Закон Архангельской области от 20.09.2005 № 84-5-ОЗ "О наделении органов местного самоуправления муниципальных образований Архангельской области отдельными государственными полномочиями"</t>
  </si>
  <si>
    <t>Субвенции на обеспечение жилыми помещениями детей-сирот и детей, находящихся под опекой (попечительством), не имеющих закрепленного жилого помещения</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</si>
  <si>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</si>
  <si>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РМ-В</t>
  </si>
  <si>
    <t>подп. 1, п. 1, ст. 15</t>
  </si>
  <si>
    <t>0408</t>
  </si>
  <si>
    <t>ст. 15.1</t>
  </si>
  <si>
    <t>РП</t>
  </si>
  <si>
    <t xml:space="preserve"> 2.3.13.</t>
  </si>
  <si>
    <t xml:space="preserve"> 1.1.17.</t>
  </si>
  <si>
    <t>РП-А-3900</t>
  </si>
  <si>
    <t>РМ-В-0200</t>
  </si>
  <si>
    <t>01.09.2013-не установлен</t>
  </si>
  <si>
    <t>гр.9</t>
  </si>
  <si>
    <t xml:space="preserve"> 2.1.30.</t>
  </si>
  <si>
    <t>подп. 25, п. 1, ст. 15</t>
  </si>
  <si>
    <t>0502, 0801</t>
  </si>
  <si>
    <t>подп. 26, п. 1, ст. 14</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</si>
  <si>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</si>
  <si>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Общегосударственные расходы</t>
  </si>
  <si>
    <t>финансирование расходов на содержание органов местного самоуправления поселений</t>
  </si>
  <si>
    <t>гр.15</t>
  </si>
  <si>
    <t>0405, 0412</t>
  </si>
  <si>
    <t>обеспечение условий для развития на территории поселения физической культуры и массового спорта, организация проведения официальных физкультурно-оздоровительных и спортивных мероприятий поселения</t>
  </si>
  <si>
    <t>РМ-А-3700</t>
  </si>
  <si>
    <t>1001, 1003</t>
  </si>
  <si>
    <t>организация ритуальных услуг и содержание мест захоронения</t>
  </si>
  <si>
    <t>РМ-В-0100</t>
  </si>
  <si>
    <t>РП-В-0200</t>
  </si>
  <si>
    <t>подп. 20, п. 1, ст. 14</t>
  </si>
  <si>
    <t>Субвенция на осуществление гос.полномочий по организации и осуществлению деятельности по опеке и попечительству</t>
  </si>
  <si>
    <t>21.10.2005-не установлен</t>
  </si>
  <si>
    <t>Нормативные правовые акты, договоры, соглашения Российской Федерации</t>
  </si>
  <si>
    <t>РМ-А-3600</t>
  </si>
  <si>
    <t>Федеральный Закон от 29.12.2012 № 273-ФЗ "Об образовании в Российской Федерации"</t>
  </si>
  <si>
    <t>РМ-А</t>
  </si>
  <si>
    <t>выравнивание уровня бюджетной обеспеченности поселений, входящих в состав муниципального района, за счет средств бюджета муниципального района</t>
  </si>
  <si>
    <t>01.01.2006-не установлен</t>
  </si>
  <si>
    <t>РМ-А-4300</t>
  </si>
  <si>
    <t>владение, пользование и распоряжение имуществом, находящимся в муниципальной собственности муниципального района</t>
  </si>
  <si>
    <t xml:space="preserve"> 2.1.22.</t>
  </si>
  <si>
    <t xml:space="preserve"> 2.1.37.</t>
  </si>
  <si>
    <t>РМ-А-1800</t>
  </si>
  <si>
    <t>0402, 0502</t>
  </si>
  <si>
    <t>гр.7</t>
  </si>
  <si>
    <t>ст. 39</t>
  </si>
  <si>
    <t>Субвенции на выплату компенсации части родительской платы за содержание ребенка в гос. и муниципальных образовательных учреждениях, реализующих основную общеобразовательную программу дошкольного образования</t>
  </si>
  <si>
    <t xml:space="preserve"> 2.1.1.</t>
  </si>
  <si>
    <t xml:space="preserve"> 1.1.11.</t>
  </si>
  <si>
    <t>Субвенции на возмещение гражданам ведущим личное подсобное хозяйство с-х потреб.кооперативам, крестьянским хозяйствам на уплату процентов по кредитам</t>
  </si>
  <si>
    <t>Расходные обязательства муниципальных районов</t>
  </si>
  <si>
    <t>0409</t>
  </si>
  <si>
    <t>РМ-А-0700</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</si>
  <si>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</si>
  <si>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 xml:space="preserve"> 2.3.38</t>
  </si>
  <si>
    <t>РП-А-0800</t>
  </si>
  <si>
    <t>осуществление мероприятий по обеспечению безопасности людей на водных объектах, охране их жизни и здоровья</t>
  </si>
  <si>
    <t>0503</t>
  </si>
  <si>
    <t>РМ-Б-0100</t>
  </si>
  <si>
    <t>Субвенции на осуществление гос.полномочий по формированию торгового реестра</t>
  </si>
  <si>
    <t xml:space="preserve"> 1.1.28.</t>
  </si>
  <si>
    <t xml:space="preserve"> 1.3.6.</t>
  </si>
  <si>
    <t xml:space="preserve"> 2.3.12.</t>
  </si>
  <si>
    <t>гр.16</t>
  </si>
  <si>
    <t xml:space="preserve"> 2.1.83.</t>
  </si>
  <si>
    <t>РМ-А-3100</t>
  </si>
  <si>
    <t>ст. 17</t>
  </si>
  <si>
    <t>РМ-В-2700</t>
  </si>
  <si>
    <t>РП-А-3200</t>
  </si>
  <si>
    <t>гр.1</t>
  </si>
  <si>
    <t>Дата вступления в силу и срок действия</t>
  </si>
  <si>
    <t>Наименование полномочия, расходного обязательства</t>
  </si>
  <si>
    <t>Нормативные правовые акты, договоры, соглашения субъекта Российской Федерации</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</si>
  <si>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</si>
  <si>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РМ-И-9999</t>
  </si>
  <si>
    <t>подп. 6, п. 1, ст. 15</t>
  </si>
  <si>
    <t>подп. 18, п. 1, ст. 14</t>
  </si>
  <si>
    <t>РМ-А-1300</t>
  </si>
  <si>
    <t>подп. 7, п. 1, ст. 14</t>
  </si>
  <si>
    <t>финансовый год +2</t>
  </si>
  <si>
    <t>Расходные обязательства поселений</t>
  </si>
  <si>
    <t>РП-А-1400</t>
  </si>
  <si>
    <t xml:space="preserve"> 2.3.14.</t>
  </si>
  <si>
    <t>РМ-В-1600</t>
  </si>
  <si>
    <t>Нормативное правовое регулирование, определяющее финансовое обеспечение и порядок расходования средств</t>
  </si>
  <si>
    <t>РП-Б-0100</t>
  </si>
  <si>
    <t>РМ-А-3000</t>
  </si>
  <si>
    <t xml:space="preserve"> 2.1.31.</t>
  </si>
  <si>
    <t>подп. 11, п. 1, ст. 15</t>
  </si>
  <si>
    <t xml:space="preserve"> 1.1.1.</t>
  </si>
  <si>
    <t>РП-В</t>
  </si>
  <si>
    <t>Межбюджетные трансферты на осуществление части полномочий местного значения из бюджетов муниципальных районов бюджетам поселений в соответствии с заключенными соглашениями по решению вопросов местного значения</t>
  </si>
  <si>
    <t>подп. 12, п. 1, ст. 14</t>
  </si>
  <si>
    <t>формирование, утверждение, исполнение бюджета муниципального района, контроль за исполнением данного бюджета</t>
  </si>
  <si>
    <t>установление официальных символов муниципального образования</t>
  </si>
  <si>
    <t>Межбюджетные трансферты на осуществление части полномочий местного значения из бюджетов муниципальных районов бюджетам поселений</t>
  </si>
  <si>
    <t>Номер статьи, части, пункта, подпункта, абзаца</t>
  </si>
  <si>
    <t>РС-И-9999</t>
  </si>
  <si>
    <t>подп. 1, п. 1, ст. 14</t>
  </si>
  <si>
    <t>Субвенции бюджетам МО на осуществление гос.полномочий в сфере административных правонарушений</t>
  </si>
  <si>
    <t>РМ-А-1200</t>
  </si>
  <si>
    <t>0113, 0701, 0702, 0707</t>
  </si>
  <si>
    <t>РП-И-9999</t>
  </si>
  <si>
    <t>гр.8</t>
  </si>
  <si>
    <t xml:space="preserve"> 1.1.20.</t>
  </si>
  <si>
    <t xml:space="preserve"> 2.3.31.</t>
  </si>
  <si>
    <t xml:space="preserve"> 1.1.35.</t>
  </si>
  <si>
    <t>ст. 26</t>
  </si>
  <si>
    <t>РП-А-2000</t>
  </si>
  <si>
    <t>Развитие туризма</t>
  </si>
  <si>
    <t>0104, 0113, 0310, 0406, 0409, 0412, 0501, 0502, 0707, 0801, 1403</t>
  </si>
  <si>
    <t>РМ-А-0100</t>
  </si>
  <si>
    <t>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другим бюджетам бюджетной системы Российской Федерации</t>
  </si>
  <si>
    <t>ИТОГО расходные обязательства муниципальных образований субъекта Российской Федерации</t>
  </si>
  <si>
    <t>0412</t>
  </si>
  <si>
    <t>гр.14</t>
  </si>
  <si>
    <t>ст. 31</t>
  </si>
  <si>
    <t>0502, 0503</t>
  </si>
  <si>
    <t xml:space="preserve"> 1.1.10.</t>
  </si>
  <si>
    <t>ст. 62</t>
  </si>
  <si>
    <t>РМ-А-8200</t>
  </si>
  <si>
    <t>Расходные обязательства, возникшие в результате решения органами местного самоуправления муниципальных районов вопросов, не отнесенных к вопросам местного значения, в соответствии со статьей 15.1 Федерального закона от 6 октября 2003 г. № 131-ФЗ "Об общих принципах организации местного самоуправления в Российской Федерации".</t>
  </si>
  <si>
    <t>РМ-В-2100</t>
  </si>
  <si>
    <t>1101</t>
  </si>
  <si>
    <t>Расходные обязательства, возникшие в результате реализации органами местного самоуправления поселений делегированных полномочий за счет субвенций, переданных из других бюджетов бюджетной системы Российской Федерации</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</si>
  <si>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</si>
  <si>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РП-А-0100</t>
  </si>
  <si>
    <t xml:space="preserve"> 2.1.2.</t>
  </si>
  <si>
    <t>Субвенции на осуществление полномочий по первичному воинскому учету на территориях, где отсутствуют военные комиссариаты</t>
  </si>
  <si>
    <t xml:space="preserve"> 1.1.12.</t>
  </si>
  <si>
    <t>0402, 0502, 0503</t>
  </si>
  <si>
    <t xml:space="preserve"> 1.1.27.</t>
  </si>
  <si>
    <t>РМ-В-0300</t>
  </si>
  <si>
    <t>0104</t>
  </si>
  <si>
    <t>РМ</t>
  </si>
  <si>
    <t>РП-В-0400</t>
  </si>
  <si>
    <t>РМ-В-1000</t>
  </si>
  <si>
    <t>подп. 23, п. 1, ст. 14</t>
  </si>
  <si>
    <t>гр.6</t>
  </si>
  <si>
    <t>создание условий для предоставления транспортных услуг населению и организация транспортного обслуживания населения в границах поселения</t>
  </si>
  <si>
    <t>организация и осуществление мероприятий межпоселенческого характера по работе с детьми и молодежью</t>
  </si>
  <si>
    <t xml:space="preserve"> 2.1.13.</t>
  </si>
  <si>
    <t>0104, 0702</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</si>
  <si>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развития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</si>
  <si>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владение, пользование и распоряжение имуществом, находящимся в муниципальной собственности поселения</t>
  </si>
  <si>
    <t>запланировано</t>
  </si>
  <si>
    <t>0113, 0501, 0502</t>
  </si>
  <si>
    <t xml:space="preserve"> 1.1.29.</t>
  </si>
  <si>
    <t>Расходные обязательства, связанные с реализацией вопросов местного значения муниципальных районов и полномочий органов местного самоуправления по решению вопросов местного значения</t>
  </si>
  <si>
    <t>Объем средств на исполнение расходного обязательства (тыс. рублей)</t>
  </si>
  <si>
    <t xml:space="preserve"> 2.3.1.</t>
  </si>
  <si>
    <t>п. 4, ст. 15</t>
  </si>
  <si>
    <t xml:space="preserve"> 1.3</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</si>
  <si>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</si>
  <si>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 xml:space="preserve"> 2.1.15.</t>
  </si>
  <si>
    <t>Субвенции бюджетам муниципальных районов на осуществление гос.полномочий по расчету и предоставлению дотаций из обл.фонда финансовой поддержки поселений</t>
  </si>
  <si>
    <t>формирование, утверждение, исполнение бюджета поселения и контроль за исполнением данного бюджета</t>
  </si>
  <si>
    <t>0113</t>
  </si>
  <si>
    <t xml:space="preserve"> 1.1.31.</t>
  </si>
  <si>
    <t>РП-А-2800</t>
  </si>
  <si>
    <t>подп. 3, п. 1, ст. 17</t>
  </si>
  <si>
    <t>подп. 30, п. 1, ст. 14</t>
  </si>
  <si>
    <t>0113, 0801</t>
  </si>
  <si>
    <t xml:space="preserve"> 2.3.3.</t>
  </si>
  <si>
    <t>РП-А-3500</t>
  </si>
  <si>
    <t>гр.0</t>
  </si>
  <si>
    <t>подп. 5, п. 1, ст. 15</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</si>
  <si>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</si>
  <si>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финансовый год +1</t>
  </si>
  <si>
    <t>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t>
  </si>
  <si>
    <t>гр.19</t>
  </si>
  <si>
    <t>организация и осуществление мероприятий по работе с детьми и молодежью в поселении</t>
  </si>
  <si>
    <t>Код  бюджетной классификации (Рз, Прз)</t>
  </si>
  <si>
    <t>РМ-А-2600</t>
  </si>
  <si>
    <t>РП-А-2700</t>
  </si>
  <si>
    <t>ст. 9</t>
  </si>
  <si>
    <t>РП-Б</t>
  </si>
  <si>
    <t>РМ-А-0800</t>
  </si>
  <si>
    <t>Субсидии бюджетам поселений</t>
  </si>
  <si>
    <t>0102, 0103, 0104, 1001</t>
  </si>
  <si>
    <t>Межбюджетные трансферты муниципальным районам на осуществление части полномочий  по решению вопросов местного значения поселений</t>
  </si>
  <si>
    <t>0113, 0406, 0501</t>
  </si>
  <si>
    <t>РМ-А-1500</t>
  </si>
  <si>
    <t xml:space="preserve"> 2.4</t>
  </si>
  <si>
    <t>01.01.2010-не установлен</t>
  </si>
  <si>
    <t>РП-А-1600</t>
  </si>
  <si>
    <t>РМ-Б-0200</t>
  </si>
  <si>
    <t xml:space="preserve"> 1.3.1.</t>
  </si>
  <si>
    <t>РМ-В-1800</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</si>
  <si>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</si>
  <si>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</si>
  <si>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подп. 8.2, п. 1, ст. 17</t>
  </si>
  <si>
    <t>плановый период</t>
  </si>
  <si>
    <t xml:space="preserve"> 2.4.7.</t>
  </si>
  <si>
    <t>гр.13</t>
  </si>
  <si>
    <t>Нормативные правовые акты, договоры, соглашения муниципальных образований</t>
  </si>
  <si>
    <t>подп. 15, п. 1, ст. 14</t>
  </si>
  <si>
    <t>абз. 1, п. 4, ст. 15</t>
  </si>
  <si>
    <t>РМ-Г-1200</t>
  </si>
  <si>
    <t xml:space="preserve"> 2.1.12</t>
  </si>
  <si>
    <t>Социальная политика</t>
  </si>
  <si>
    <t>0203</t>
  </si>
  <si>
    <t>1006</t>
  </si>
  <si>
    <t xml:space="preserve"> 2.3.24.</t>
  </si>
  <si>
    <t>отчетный  финансовый год</t>
  </si>
  <si>
    <t>подп. 27, п. 1, ст. 15</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</si>
  <si>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</si>
  <si>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организации досуга и обеспечения жителей поселения услугами организаций культуры</t>
  </si>
  <si>
    <t xml:space="preserve"> 2.1.26.</t>
  </si>
  <si>
    <t>РМ-В-2400</t>
  </si>
  <si>
    <t>Субвенции на осуществление гос.полномочий по созданию и функционированию комиссий по делам несовершеннолетних и защите их прав</t>
  </si>
  <si>
    <t>Наименование и реквизиты нормативного правового акта</t>
  </si>
  <si>
    <t>Субвенции на осуществление гос.полномочий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</si>
  <si>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0103</t>
  </si>
  <si>
    <t>подп. 21, п. 1, ст. 15</t>
  </si>
  <si>
    <t xml:space="preserve"> 2.3.26.</t>
  </si>
  <si>
    <t>ИТОГО Расходные обязательства муниципальных районов</t>
  </si>
  <si>
    <t xml:space="preserve"> 2.2</t>
  </si>
  <si>
    <t>подп. 22, п. 1, ст. 14</t>
  </si>
  <si>
    <t>организация сбора и вывоза бытовых отходов и мусора</t>
  </si>
  <si>
    <t>гр.5</t>
  </si>
  <si>
    <t xml:space="preserve"> 2.3.2.</t>
  </si>
  <si>
    <t xml:space="preserve"> 2.1.43.</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</si>
  <si>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в том числе путем выкупа, земельных участков в границах муниципального района для муниципальных нужд</t>
  </si>
  <si>
    <t>Субвенции на осуществление государственных полномочий по первичному воинскому учету на территориях, где отсутствуют военные комиссариаты</t>
  </si>
  <si>
    <t>РМ-А-0200</t>
  </si>
  <si>
    <t>фактически исполнено</t>
  </si>
  <si>
    <t xml:space="preserve"> </t>
  </si>
  <si>
    <t xml:space="preserve"> 2.1.7.</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</si>
  <si>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в том числе путем выкупа, земельных участков в границах поселения для муниципальных нужд, осуществление муниципального земельного контроля за использованием земель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</si>
  <si>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гр.11</t>
  </si>
  <si>
    <t xml:space="preserve"> 1.1.32.</t>
  </si>
  <si>
    <t>РП-А-1000</t>
  </si>
  <si>
    <t xml:space="preserve"> 2.3.16.</t>
  </si>
  <si>
    <t xml:space="preserve"> 2.1.10</t>
  </si>
  <si>
    <t xml:space="preserve"> 1.2</t>
  </si>
  <si>
    <t>РП-В-0600</t>
  </si>
  <si>
    <t>РМ-А-8300</t>
  </si>
  <si>
    <t>ст. 57</t>
  </si>
  <si>
    <t>РМ-В-1200</t>
  </si>
  <si>
    <t>1004</t>
  </si>
  <si>
    <t xml:space="preserve"> 2.1.18.</t>
  </si>
  <si>
    <t>Расходные обязательства, связанные с реализацией вопросов местного значения поселений и полномочий органов местного самоуправления по решению вопросов местного значения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</si>
  <si>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</si>
  <si>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подп. 15, п. 1, ст. 15</t>
  </si>
  <si>
    <t>1101, 1102</t>
  </si>
  <si>
    <t xml:space="preserve"> 2.3.18.</t>
  </si>
  <si>
    <t>подп. 5, п. 1, ст. 14</t>
  </si>
  <si>
    <t>ст. 112</t>
  </si>
  <si>
    <t>п. 2, ст. 47</t>
  </si>
  <si>
    <t xml:space="preserve"> 2.1.35.</t>
  </si>
  <si>
    <t xml:space="preserve"> 2.4.12.</t>
  </si>
  <si>
    <t>гр.18</t>
  </si>
  <si>
    <t>гр.3</t>
  </si>
  <si>
    <t>ст. 101</t>
  </si>
  <si>
    <t xml:space="preserve"> 1.1.24.</t>
  </si>
  <si>
    <t xml:space="preserve"> 1.3.2.</t>
  </si>
  <si>
    <t xml:space="preserve"> 1.1.39.</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</si>
  <si>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</si>
  <si>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 66</t>
  </si>
  <si>
    <t>РП-А</t>
  </si>
  <si>
    <t>подп. 19, п. 1, ст. 15</t>
  </si>
  <si>
    <t xml:space="preserve"> 1.1.4.</t>
  </si>
  <si>
    <t xml:space="preserve">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</si>
  <si>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п.5, ст. 17</t>
  </si>
  <si>
    <t>создание условий для обеспечения жителей поселения услугами связи,общественного питания,торговли и бытового обслуживания</t>
  </si>
  <si>
    <t xml:space="preserve"> 1.1.18.</t>
  </si>
  <si>
    <t>0410</t>
  </si>
  <si>
    <t>подп. 10, п. 1, ст. 14</t>
  </si>
  <si>
    <t xml:space="preserve"> 2.1.27.</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</si>
  <si>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</si>
  <si>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РМ-А-2700</t>
  </si>
  <si>
    <t>подп. 19.1, п. 1, ст. 15</t>
  </si>
  <si>
    <t>Реестр  расходных обязательств муниципальных образований "Пинежский муниципальный район" (плановый) 01.06.2015г.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</si>
</sst>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color rgb="FF000000"/>
      <name val="Arial"/>
      <family val="2"/>
      <charset val="204"/>
    </font>
    <font>
      <sz val="10"/>
      <name val="Arial"/>
      <family val="2"/>
      <charset val="204"/>
    </font>
    <font>
      <sz val="10"/>
      <name val="Arial Cyr"/>
    </font>
    <font>
      <sz val="10"/>
      <color rgb="FFFFFFFF"/>
      <name val="Arial Cyr"/>
    </font>
    <font>
      <sz val="8"/>
      <name val="Arial"/>
      <family val="2"/>
      <charset val="204"/>
    </font>
    <font>
      <b/>
      <sz val="14"/>
      <name val="Arial"/>
      <family val="2"/>
      <charset val="204"/>
    </font>
    <font>
      <sz val="10"/>
      <name val="Times New Roman"/>
      <family val="1"/>
      <charset val="204"/>
    </font>
    <font>
      <b/>
      <sz val="16"/>
      <name val="Arial"/>
      <family val="2"/>
      <charset val="204"/>
    </font>
    <font>
      <b/>
      <sz val="10"/>
      <name val="Arial Cyr"/>
      <charset val="204"/>
    </font>
    <font>
      <sz val="10"/>
      <color rgb="FF000000"/>
      <name val="Arial Cyr"/>
      <charset val="204"/>
    </font>
  </fonts>
  <fills count="4">
    <fill>
      <patternFill patternType="none"/>
    </fill>
    <fill>
      <patternFill patternType="gray125"/>
    </fill>
    <fill>
      <patternFill patternType="solid">
        <fgColor rgb="FFC0C0C0"/>
        <bgColor indexed="64"/>
      </patternFill>
    </fill>
    <fill>
      <patternFill patternType="solid">
        <fgColor auto="1"/>
        <bgColor indexed="64"/>
      </patternFill>
    </fill>
  </fills>
  <borders count="10">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2">
    <xf numFmtId="0" fontId="0" fillId="0" borderId="0"/>
    <xf numFmtId="0" fontId="1" fillId="0" borderId="0">
      <alignment horizontal="left"/>
    </xf>
    <xf numFmtId="0" fontId="1" fillId="0" borderId="0">
      <alignment horizontal="left"/>
    </xf>
    <xf numFmtId="0" fontId="2" fillId="0" borderId="0"/>
    <xf numFmtId="0" fontId="2" fillId="0" borderId="0"/>
    <xf numFmtId="0" fontId="1" fillId="0" borderId="0">
      <alignment horizontal="left"/>
    </xf>
    <xf numFmtId="0" fontId="3" fillId="2" borderId="0">
      <alignment horizontal="left"/>
    </xf>
    <xf numFmtId="0" fontId="4" fillId="3" borderId="0"/>
    <xf numFmtId="0" fontId="4" fillId="3" borderId="1"/>
    <xf numFmtId="0" fontId="4" fillId="3" borderId="1">
      <alignment shrinkToFit="1"/>
    </xf>
    <xf numFmtId="0" fontId="3" fillId="0" borderId="0"/>
    <xf numFmtId="0" fontId="5" fillId="3" borderId="0">
      <alignment horizontal="center" vertical="top"/>
    </xf>
    <xf numFmtId="0" fontId="6" fillId="3" borderId="2">
      <alignment horizontal="center" wrapText="1"/>
    </xf>
    <xf numFmtId="0" fontId="7" fillId="3" borderId="3">
      <alignment horizontal="center" vertical="center" wrapText="1"/>
    </xf>
    <xf numFmtId="0" fontId="7" fillId="3" borderId="3">
      <alignment horizontal="center" vertical="center" wrapText="1"/>
    </xf>
    <xf numFmtId="0" fontId="3" fillId="2" borderId="4">
      <alignment horizontal="left"/>
    </xf>
    <xf numFmtId="0" fontId="3" fillId="3" borderId="3">
      <alignment horizontal="center" vertical="top" wrapText="1"/>
    </xf>
    <xf numFmtId="0" fontId="3" fillId="2" borderId="5">
      <alignment horizontal="left"/>
    </xf>
    <xf numFmtId="0" fontId="5" fillId="3" borderId="0">
      <alignment vertical="top"/>
    </xf>
    <xf numFmtId="0" fontId="3" fillId="3" borderId="3">
      <alignment horizontal="left" vertical="top" wrapText="1"/>
    </xf>
    <xf numFmtId="0" fontId="3" fillId="3" borderId="3">
      <alignment horizontal="center" vertical="top" shrinkToFit="1"/>
    </xf>
    <xf numFmtId="0" fontId="8" fillId="3" borderId="0">
      <alignment horizontal="center" vertical="center"/>
    </xf>
    <xf numFmtId="0" fontId="7" fillId="3" borderId="3">
      <alignment horizontal="center" vertical="center" wrapText="1"/>
    </xf>
    <xf numFmtId="49" fontId="3" fillId="3" borderId="3">
      <alignment horizontal="center" vertical="top" wrapText="1"/>
    </xf>
    <xf numFmtId="0" fontId="7" fillId="3" borderId="3">
      <alignment horizontal="center" vertical="center" wrapText="1"/>
    </xf>
    <xf numFmtId="0" fontId="3" fillId="3" borderId="3">
      <alignment horizontal="left" vertical="top" wrapText="1"/>
    </xf>
    <xf numFmtId="0" fontId="3" fillId="3" borderId="3">
      <alignment horizontal="left" vertical="top" shrinkToFit="1"/>
    </xf>
    <xf numFmtId="164" fontId="3" fillId="3" borderId="3">
      <alignment horizontal="right" vertical="top" shrinkToFit="1"/>
    </xf>
    <xf numFmtId="0" fontId="7" fillId="3" borderId="0">
      <alignment wrapText="1"/>
    </xf>
    <xf numFmtId="0" fontId="7" fillId="3" borderId="6">
      <alignment horizontal="center" wrapText="1"/>
    </xf>
    <xf numFmtId="0" fontId="7" fillId="3" borderId="7">
      <alignment horizontal="center" vertical="top" wrapText="1"/>
    </xf>
    <xf numFmtId="0" fontId="3" fillId="0" borderId="8"/>
  </cellStyleXfs>
  <cellXfs count="35">
    <xf numFmtId="0" fontId="0" fillId="0" borderId="0" xfId="0"/>
    <xf numFmtId="4" fontId="10" fillId="0" borderId="9" xfId="0" applyNumberFormat="1" applyFont="1" applyFill="1" applyBorder="1" applyAlignment="1">
      <alignment horizontal="right" vertical="top" shrinkToFit="1"/>
    </xf>
    <xf numFmtId="0" fontId="4" fillId="0" borderId="0" xfId="7" applyNumberFormat="1" applyFill="1" applyProtection="1"/>
    <xf numFmtId="0" fontId="5" fillId="0" borderId="0" xfId="11" applyNumberFormat="1" applyFill="1" applyProtection="1">
      <alignment horizontal="center" vertical="top"/>
    </xf>
    <xf numFmtId="0" fontId="5" fillId="0" borderId="0" xfId="18" applyNumberFormat="1" applyFill="1" applyProtection="1">
      <alignment vertical="top"/>
    </xf>
    <xf numFmtId="0" fontId="3" fillId="0" borderId="0" xfId="10" applyNumberFormat="1" applyFill="1" applyProtection="1"/>
    <xf numFmtId="0" fontId="0" fillId="0" borderId="0" xfId="0" applyFill="1" applyProtection="1">
      <protection locked="0"/>
    </xf>
    <xf numFmtId="0" fontId="4" fillId="0" borderId="1" xfId="8" applyNumberFormat="1" applyFill="1" applyProtection="1"/>
    <xf numFmtId="0" fontId="3" fillId="0" borderId="8" xfId="31" applyNumberFormat="1" applyFill="1" applyProtection="1"/>
    <xf numFmtId="0" fontId="7" fillId="0" borderId="6" xfId="29" applyNumberFormat="1" applyFill="1" applyProtection="1">
      <alignment horizontal="center" wrapText="1"/>
    </xf>
    <xf numFmtId="0" fontId="7" fillId="0" borderId="3" xfId="14" applyNumberFormat="1" applyFill="1" applyProtection="1">
      <alignment horizontal="center" vertical="center" wrapText="1"/>
    </xf>
    <xf numFmtId="0" fontId="7" fillId="0" borderId="7" xfId="30" applyNumberFormat="1" applyFill="1" applyProtection="1">
      <alignment horizontal="center" vertical="top" wrapText="1"/>
    </xf>
    <xf numFmtId="0" fontId="4" fillId="0" borderId="1" xfId="9" applyNumberFormat="1" applyFill="1" applyProtection="1">
      <alignment shrinkToFit="1"/>
    </xf>
    <xf numFmtId="0" fontId="3" fillId="0" borderId="3" xfId="16" applyNumberFormat="1" applyFill="1" applyProtection="1">
      <alignment horizontal="center" vertical="top" wrapText="1"/>
    </xf>
    <xf numFmtId="0" fontId="3" fillId="0" borderId="3" xfId="19" applyNumberFormat="1" applyFill="1" applyProtection="1">
      <alignment horizontal="left" vertical="top" wrapText="1"/>
    </xf>
    <xf numFmtId="0" fontId="3" fillId="0" borderId="3" xfId="20" applyNumberFormat="1" applyFill="1" applyProtection="1">
      <alignment horizontal="center" vertical="top" shrinkToFit="1"/>
    </xf>
    <xf numFmtId="49" fontId="3" fillId="0" borderId="3" xfId="23" applyNumberFormat="1" applyFill="1" applyProtection="1">
      <alignment horizontal="center" vertical="top" wrapText="1"/>
    </xf>
    <xf numFmtId="0" fontId="3" fillId="0" borderId="3" xfId="25" applyNumberFormat="1" applyFill="1" applyProtection="1">
      <alignment horizontal="left" vertical="top" wrapText="1"/>
    </xf>
    <xf numFmtId="0" fontId="3" fillId="0" borderId="3" xfId="26" applyNumberFormat="1" applyFill="1" applyProtection="1">
      <alignment horizontal="left" vertical="top" shrinkToFit="1"/>
    </xf>
    <xf numFmtId="164" fontId="9" fillId="0" borderId="3" xfId="27" applyNumberFormat="1" applyFont="1" applyFill="1" applyProtection="1">
      <alignment horizontal="right" vertical="top" shrinkToFit="1"/>
    </xf>
    <xf numFmtId="14" fontId="3" fillId="0" borderId="3" xfId="26" applyNumberFormat="1" applyFill="1" applyProtection="1">
      <alignment horizontal="left" vertical="top" shrinkToFit="1"/>
    </xf>
    <xf numFmtId="164" fontId="3" fillId="0" borderId="3" xfId="27" applyNumberFormat="1" applyFill="1" applyProtection="1">
      <alignment horizontal="right" vertical="top" shrinkToFit="1"/>
    </xf>
    <xf numFmtId="164" fontId="3" fillId="0" borderId="0" xfId="10" applyNumberFormat="1" applyFill="1" applyProtection="1"/>
    <xf numFmtId="0" fontId="7" fillId="0" borderId="0" xfId="28" applyNumberFormat="1" applyFill="1" applyProtection="1">
      <alignment wrapText="1"/>
    </xf>
    <xf numFmtId="0" fontId="7" fillId="0" borderId="0" xfId="28" applyNumberFormat="1" applyFill="1">
      <alignment wrapText="1"/>
    </xf>
    <xf numFmtId="0" fontId="8" fillId="0" borderId="0" xfId="21" applyNumberFormat="1" applyFill="1" applyProtection="1">
      <alignment horizontal="center" vertical="center"/>
    </xf>
    <xf numFmtId="0" fontId="8" fillId="0" borderId="0" xfId="21" applyNumberFormat="1" applyFill="1">
      <alignment horizontal="center" vertical="center"/>
    </xf>
    <xf numFmtId="0" fontId="6" fillId="0" borderId="2" xfId="12" applyNumberFormat="1" applyFill="1" applyProtection="1">
      <alignment horizontal="center" wrapText="1"/>
    </xf>
    <xf numFmtId="0" fontId="6" fillId="0" borderId="2" xfId="12" applyNumberFormat="1" applyFill="1">
      <alignment horizontal="center" wrapText="1"/>
    </xf>
    <xf numFmtId="0" fontId="7" fillId="0" borderId="3" xfId="13" applyNumberFormat="1" applyFill="1" applyProtection="1">
      <alignment horizontal="center" vertical="center" wrapText="1"/>
    </xf>
    <xf numFmtId="0" fontId="7" fillId="0" borderId="3" xfId="13" applyNumberFormat="1" applyFill="1">
      <alignment horizontal="center" vertical="center" wrapText="1"/>
    </xf>
    <xf numFmtId="0" fontId="7" fillId="0" borderId="3" xfId="22" applyNumberFormat="1" applyFill="1" applyProtection="1">
      <alignment horizontal="center" vertical="center" wrapText="1"/>
    </xf>
    <xf numFmtId="0" fontId="7" fillId="0" borderId="3" xfId="22" applyNumberFormat="1" applyFill="1">
      <alignment horizontal="center" vertical="center" wrapText="1"/>
    </xf>
    <xf numFmtId="0" fontId="7" fillId="0" borderId="3" xfId="24" applyNumberFormat="1" applyFill="1" applyProtection="1">
      <alignment horizontal="center" vertical="center" wrapText="1"/>
    </xf>
    <xf numFmtId="0" fontId="7" fillId="0" borderId="3" xfId="24" applyNumberFormat="1" applyFill="1">
      <alignment horizontal="center" vertical="center" wrapText="1"/>
    </xf>
  </cellXfs>
  <cellStyles count="32">
    <cellStyle name="br" xfId="1"/>
    <cellStyle name="col" xfId="2"/>
    <cellStyle name="style0" xfId="3"/>
    <cellStyle name="td" xfId="4"/>
    <cellStyle name="tr" xfId="5"/>
    <cellStyle name="xl21" xfId="6"/>
    <cellStyle name="xl22" xfId="7"/>
    <cellStyle name="xl23" xfId="8"/>
    <cellStyle name="xl24" xfId="9"/>
    <cellStyle name="xl25" xfId="10"/>
    <cellStyle name="xl26" xfId="11"/>
    <cellStyle name="xl27" xfId="12"/>
    <cellStyle name="xl28" xfId="13"/>
    <cellStyle name="xl29" xfId="14"/>
    <cellStyle name="xl30" xfId="15"/>
    <cellStyle name="xl31" xfId="16"/>
    <cellStyle name="xl32" xfId="17"/>
    <cellStyle name="xl33" xfId="18"/>
    <cellStyle name="xl34" xfId="19"/>
    <cellStyle name="xl35" xfId="20"/>
    <cellStyle name="xl36" xfId="21"/>
    <cellStyle name="xl37" xfId="22"/>
    <cellStyle name="xl38" xfId="23"/>
    <cellStyle name="xl39" xfId="24"/>
    <cellStyle name="xl40" xfId="25"/>
    <cellStyle name="xl41" xfId="26"/>
    <cellStyle name="xl42" xfId="27"/>
    <cellStyle name="xl43" xfId="28"/>
    <cellStyle name="xl44" xfId="29"/>
    <cellStyle name="xl45" xfId="30"/>
    <cellStyle name="xl46" xfId="3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tabSelected="1" zoomScaleNormal="100" workbookViewId="0">
      <pane xSplit="5" ySplit="7" topLeftCell="F35" activePane="bottomRight" state="frozen"/>
      <selection pane="topRight" activeCell="F1" sqref="F1"/>
      <selection pane="bottomLeft" activeCell="A8" sqref="A8"/>
      <selection pane="bottomRight" activeCell="C39" sqref="C39"/>
    </sheetView>
  </sheetViews>
  <sheetFormatPr defaultColWidth="8.85546875" defaultRowHeight="15" x14ac:dyDescent="0.25"/>
  <cols>
    <col min="1" max="1" width="3" style="6" hidden="1" customWidth="1"/>
    <col min="2" max="2" width="7.85546875" style="6" customWidth="1"/>
    <col min="3" max="3" width="41" style="6" customWidth="1"/>
    <col min="4" max="4" width="10" style="6" customWidth="1"/>
    <col min="5" max="5" width="13.140625" style="6" customWidth="1"/>
    <col min="6" max="6" width="41" style="6" customWidth="1"/>
    <col min="7" max="8" width="27" style="6" customWidth="1"/>
    <col min="9" max="9" width="41" style="6" customWidth="1"/>
    <col min="10" max="11" width="27" style="6" customWidth="1"/>
    <col min="12" max="12" width="41" style="6" hidden="1" customWidth="1"/>
    <col min="13" max="14" width="27" style="6" hidden="1" customWidth="1"/>
    <col min="15" max="15" width="13.85546875" style="6" customWidth="1"/>
    <col min="16" max="16" width="12.140625" style="6" customWidth="1"/>
    <col min="17" max="20" width="13.85546875" style="6" customWidth="1"/>
    <col min="21" max="21" width="15" style="6" customWidth="1"/>
    <col min="22" max="22" width="9.7109375" style="6" customWidth="1"/>
    <col min="23" max="16384" width="8.85546875" style="6"/>
  </cols>
  <sheetData>
    <row r="1" spans="1:22" ht="30.75" hidden="1" customHeight="1" x14ac:dyDescent="0.25">
      <c r="A1" s="2"/>
      <c r="B1" s="3"/>
      <c r="C1" s="4"/>
      <c r="D1" s="4"/>
      <c r="E1" s="4"/>
      <c r="F1" s="4"/>
      <c r="G1" s="4"/>
      <c r="H1" s="4"/>
      <c r="I1" s="4"/>
      <c r="J1" s="4"/>
      <c r="K1" s="4"/>
      <c r="L1" s="4"/>
      <c r="M1" s="4"/>
      <c r="N1" s="4"/>
      <c r="O1" s="4"/>
      <c r="P1" s="23" t="s">
        <v>37</v>
      </c>
      <c r="Q1" s="24"/>
      <c r="R1" s="24"/>
      <c r="S1" s="24"/>
      <c r="T1" s="24"/>
      <c r="U1" s="24"/>
      <c r="V1" s="5" t="s">
        <v>324</v>
      </c>
    </row>
    <row r="2" spans="1:22" ht="19.899999999999999" customHeight="1" x14ac:dyDescent="0.25">
      <c r="A2" s="2"/>
      <c r="B2" s="3"/>
      <c r="C2" s="4"/>
      <c r="D2" s="4"/>
      <c r="E2" s="25"/>
      <c r="F2" s="26"/>
      <c r="G2" s="26"/>
      <c r="H2" s="26"/>
      <c r="I2" s="26"/>
      <c r="J2" s="26"/>
      <c r="K2" s="26"/>
      <c r="L2" s="26"/>
      <c r="M2" s="26"/>
      <c r="N2" s="26"/>
      <c r="O2" s="26"/>
      <c r="P2" s="24"/>
      <c r="Q2" s="24"/>
      <c r="R2" s="24"/>
      <c r="S2" s="24"/>
      <c r="T2" s="24"/>
      <c r="U2" s="24"/>
      <c r="V2" s="5" t="s">
        <v>324</v>
      </c>
    </row>
    <row r="3" spans="1:22" ht="18" customHeight="1" x14ac:dyDescent="0.25">
      <c r="A3" s="2"/>
      <c r="B3" s="27" t="s">
        <v>370</v>
      </c>
      <c r="C3" s="28"/>
      <c r="D3" s="28"/>
      <c r="E3" s="28"/>
      <c r="F3" s="28"/>
      <c r="G3" s="28"/>
      <c r="H3" s="28"/>
      <c r="I3" s="28"/>
      <c r="J3" s="28"/>
      <c r="K3" s="28"/>
      <c r="L3" s="28"/>
      <c r="M3" s="28"/>
      <c r="N3" s="28"/>
      <c r="O3" s="28"/>
      <c r="P3" s="28"/>
      <c r="Q3" s="28"/>
      <c r="R3" s="28"/>
      <c r="S3" s="28"/>
      <c r="T3" s="28"/>
      <c r="U3" s="28"/>
      <c r="V3" s="5" t="s">
        <v>324</v>
      </c>
    </row>
    <row r="4" spans="1:22" ht="13.9" customHeight="1" x14ac:dyDescent="0.25">
      <c r="A4" s="7"/>
      <c r="B4" s="29" t="s">
        <v>168</v>
      </c>
      <c r="C4" s="30"/>
      <c r="D4" s="30"/>
      <c r="E4" s="31" t="s">
        <v>269</v>
      </c>
      <c r="F4" s="33" t="s">
        <v>181</v>
      </c>
      <c r="G4" s="34"/>
      <c r="H4" s="34"/>
      <c r="I4" s="34"/>
      <c r="J4" s="34"/>
      <c r="K4" s="34"/>
      <c r="L4" s="34"/>
      <c r="M4" s="34"/>
      <c r="N4" s="34"/>
      <c r="O4" s="33" t="s">
        <v>246</v>
      </c>
      <c r="P4" s="34"/>
      <c r="Q4" s="34"/>
      <c r="R4" s="34"/>
      <c r="S4" s="34"/>
      <c r="T4" s="34"/>
      <c r="U4" s="31" t="s">
        <v>68</v>
      </c>
      <c r="V4" s="8" t="s">
        <v>324</v>
      </c>
    </row>
    <row r="5" spans="1:22" ht="12.75" customHeight="1" x14ac:dyDescent="0.25">
      <c r="A5" s="7"/>
      <c r="B5" s="30"/>
      <c r="C5" s="30"/>
      <c r="D5" s="30"/>
      <c r="E5" s="32"/>
      <c r="F5" s="33" t="s">
        <v>129</v>
      </c>
      <c r="G5" s="34"/>
      <c r="H5" s="34"/>
      <c r="I5" s="33" t="s">
        <v>169</v>
      </c>
      <c r="J5" s="34"/>
      <c r="K5" s="34"/>
      <c r="L5" s="33" t="s">
        <v>292</v>
      </c>
      <c r="M5" s="34"/>
      <c r="N5" s="34"/>
      <c r="O5" s="33" t="s">
        <v>301</v>
      </c>
      <c r="P5" s="34"/>
      <c r="Q5" s="9" t="s">
        <v>73</v>
      </c>
      <c r="R5" s="9" t="s">
        <v>42</v>
      </c>
      <c r="S5" s="33" t="s">
        <v>289</v>
      </c>
      <c r="T5" s="34"/>
      <c r="U5" s="32"/>
      <c r="V5" s="8" t="s">
        <v>324</v>
      </c>
    </row>
    <row r="6" spans="1:22" ht="25.7" customHeight="1" x14ac:dyDescent="0.25">
      <c r="A6" s="7"/>
      <c r="B6" s="30"/>
      <c r="C6" s="30"/>
      <c r="D6" s="30"/>
      <c r="E6" s="32"/>
      <c r="F6" s="10" t="s">
        <v>308</v>
      </c>
      <c r="G6" s="10" t="s">
        <v>193</v>
      </c>
      <c r="H6" s="10" t="s">
        <v>167</v>
      </c>
      <c r="I6" s="10" t="s">
        <v>308</v>
      </c>
      <c r="J6" s="10" t="s">
        <v>193</v>
      </c>
      <c r="K6" s="10" t="s">
        <v>167</v>
      </c>
      <c r="L6" s="10" t="s">
        <v>308</v>
      </c>
      <c r="M6" s="10" t="s">
        <v>193</v>
      </c>
      <c r="N6" s="10" t="s">
        <v>167</v>
      </c>
      <c r="O6" s="10" t="s">
        <v>242</v>
      </c>
      <c r="P6" s="10" t="s">
        <v>323</v>
      </c>
      <c r="Q6" s="11" t="s">
        <v>89</v>
      </c>
      <c r="R6" s="11" t="s">
        <v>89</v>
      </c>
      <c r="S6" s="10" t="s">
        <v>265</v>
      </c>
      <c r="T6" s="10" t="s">
        <v>176</v>
      </c>
      <c r="U6" s="32"/>
      <c r="V6" s="8" t="s">
        <v>324</v>
      </c>
    </row>
    <row r="7" spans="1:22" ht="13.9" customHeight="1" x14ac:dyDescent="0.25">
      <c r="A7" s="7"/>
      <c r="B7" s="10" t="s">
        <v>262</v>
      </c>
      <c r="C7" s="10" t="s">
        <v>166</v>
      </c>
      <c r="D7" s="10" t="s">
        <v>81</v>
      </c>
      <c r="E7" s="10" t="s">
        <v>350</v>
      </c>
      <c r="F7" s="10" t="s">
        <v>41</v>
      </c>
      <c r="G7" s="10" t="s">
        <v>317</v>
      </c>
      <c r="H7" s="10" t="s">
        <v>235</v>
      </c>
      <c r="I7" s="10" t="s">
        <v>141</v>
      </c>
      <c r="J7" s="10" t="s">
        <v>200</v>
      </c>
      <c r="K7" s="10" t="s">
        <v>110</v>
      </c>
      <c r="L7" s="10" t="s">
        <v>52</v>
      </c>
      <c r="M7" s="10" t="s">
        <v>327</v>
      </c>
      <c r="N7" s="10" t="s">
        <v>19</v>
      </c>
      <c r="O7" s="10" t="s">
        <v>291</v>
      </c>
      <c r="P7" s="10" t="s">
        <v>212</v>
      </c>
      <c r="Q7" s="10" t="s">
        <v>118</v>
      </c>
      <c r="R7" s="10" t="s">
        <v>160</v>
      </c>
      <c r="S7" s="10" t="s">
        <v>76</v>
      </c>
      <c r="T7" s="10" t="s">
        <v>349</v>
      </c>
      <c r="U7" s="10" t="s">
        <v>267</v>
      </c>
      <c r="V7" s="8" t="s">
        <v>324</v>
      </c>
    </row>
    <row r="8" spans="1:22" hidden="1" x14ac:dyDescent="0.25">
      <c r="A8" s="12"/>
      <c r="B8" s="13">
        <v>1</v>
      </c>
      <c r="C8" s="14" t="s">
        <v>177</v>
      </c>
      <c r="D8" s="15" t="s">
        <v>104</v>
      </c>
      <c r="E8" s="16" t="s">
        <v>74</v>
      </c>
      <c r="F8" s="17"/>
      <c r="G8" s="18"/>
      <c r="H8" s="18"/>
      <c r="I8" s="17"/>
      <c r="J8" s="18"/>
      <c r="K8" s="18"/>
      <c r="L8" s="17"/>
      <c r="M8" s="18"/>
      <c r="N8" s="18"/>
      <c r="O8" s="19">
        <f>O9+O30+O32</f>
        <v>195995.5</v>
      </c>
      <c r="P8" s="19">
        <f>P9+P30+P32</f>
        <v>177857</v>
      </c>
      <c r="Q8" s="19">
        <f t="shared" ref="Q8:T8" si="0">Q9+Q30+Q32</f>
        <v>156341.69999999998</v>
      </c>
      <c r="R8" s="19">
        <f t="shared" si="0"/>
        <v>130330.30000000002</v>
      </c>
      <c r="S8" s="19">
        <f t="shared" si="0"/>
        <v>128379.90000000001</v>
      </c>
      <c r="T8" s="19">
        <f t="shared" si="0"/>
        <v>128379.90000000001</v>
      </c>
      <c r="U8" s="17"/>
      <c r="V8" s="8" t="s">
        <v>324</v>
      </c>
    </row>
    <row r="9" spans="1:22" ht="63.75" hidden="1" x14ac:dyDescent="0.25">
      <c r="A9" s="12"/>
      <c r="B9" s="13" t="s">
        <v>57</v>
      </c>
      <c r="C9" s="14" t="s">
        <v>339</v>
      </c>
      <c r="D9" s="15" t="s">
        <v>357</v>
      </c>
      <c r="E9" s="16" t="s">
        <v>74</v>
      </c>
      <c r="F9" s="17"/>
      <c r="G9" s="18"/>
      <c r="H9" s="18"/>
      <c r="I9" s="17"/>
      <c r="J9" s="18"/>
      <c r="K9" s="18"/>
      <c r="L9" s="17"/>
      <c r="M9" s="18"/>
      <c r="N9" s="18"/>
      <c r="O9" s="19">
        <f>O10+O12+O13+O14+O15+O16+O17+O18+O20+O21+O22+O23+O24+O25+O26+O27+O28+O29+O11+O19</f>
        <v>152656.30000000002</v>
      </c>
      <c r="P9" s="19">
        <f t="shared" ref="P9:T9" si="1">P10+P12+P13+P14+P15+P16+P17+P18+P20+P21+P22+P23+P24+P25+P26+P27+P28+P29+P11+P19</f>
        <v>140572</v>
      </c>
      <c r="Q9" s="19">
        <f t="shared" si="1"/>
        <v>108967</v>
      </c>
      <c r="R9" s="19">
        <f t="shared" si="1"/>
        <v>93473.500000000015</v>
      </c>
      <c r="S9" s="19">
        <f t="shared" si="1"/>
        <v>91371.500000000015</v>
      </c>
      <c r="T9" s="19">
        <f t="shared" si="1"/>
        <v>91371.500000000015</v>
      </c>
      <c r="U9" s="17"/>
      <c r="V9" s="8" t="s">
        <v>324</v>
      </c>
    </row>
    <row r="10" spans="1:22" ht="38.25" hidden="1" x14ac:dyDescent="0.25">
      <c r="A10" s="12"/>
      <c r="B10" s="13" t="s">
        <v>186</v>
      </c>
      <c r="C10" s="14" t="s">
        <v>117</v>
      </c>
      <c r="D10" s="15" t="s">
        <v>223</v>
      </c>
      <c r="E10" s="16" t="s">
        <v>276</v>
      </c>
      <c r="F10" s="17" t="s">
        <v>21</v>
      </c>
      <c r="G10" s="18" t="s">
        <v>32</v>
      </c>
      <c r="H10" s="20" t="s">
        <v>134</v>
      </c>
      <c r="I10" s="17"/>
      <c r="J10" s="18"/>
      <c r="K10" s="18"/>
      <c r="L10" s="17"/>
      <c r="M10" s="18"/>
      <c r="N10" s="18"/>
      <c r="O10" s="21">
        <v>37534.5</v>
      </c>
      <c r="P10" s="21">
        <v>36371.199999999997</v>
      </c>
      <c r="Q10" s="21">
        <v>38579.1</v>
      </c>
      <c r="R10" s="21">
        <v>37954.300000000003</v>
      </c>
      <c r="S10" s="21">
        <v>37954.300000000003</v>
      </c>
      <c r="T10" s="21">
        <v>37954.300000000003</v>
      </c>
      <c r="U10" s="17"/>
      <c r="V10" s="8" t="s">
        <v>324</v>
      </c>
    </row>
    <row r="11" spans="1:22" ht="140.25" hidden="1" x14ac:dyDescent="0.25">
      <c r="A11" s="12"/>
      <c r="B11" s="13" t="s">
        <v>359</v>
      </c>
      <c r="C11" s="14" t="s">
        <v>360</v>
      </c>
      <c r="D11" s="15"/>
      <c r="E11" s="16"/>
      <c r="F11" s="17" t="s">
        <v>21</v>
      </c>
      <c r="G11" s="18" t="s">
        <v>361</v>
      </c>
      <c r="H11" s="20" t="s">
        <v>134</v>
      </c>
      <c r="I11" s="17"/>
      <c r="J11" s="18"/>
      <c r="K11" s="18"/>
      <c r="L11" s="17"/>
      <c r="M11" s="18"/>
      <c r="N11" s="18"/>
      <c r="O11" s="21">
        <v>0</v>
      </c>
      <c r="P11" s="21">
        <v>0</v>
      </c>
      <c r="Q11" s="21">
        <v>458.2</v>
      </c>
      <c r="R11" s="21">
        <v>0</v>
      </c>
      <c r="S11" s="21">
        <v>0</v>
      </c>
      <c r="T11" s="21">
        <v>0</v>
      </c>
      <c r="U11" s="17"/>
      <c r="V11" s="8"/>
    </row>
    <row r="12" spans="1:22" ht="38.25" hidden="1" x14ac:dyDescent="0.25">
      <c r="A12" s="12"/>
      <c r="B12" s="13" t="s">
        <v>77</v>
      </c>
      <c r="C12" s="14" t="s">
        <v>253</v>
      </c>
      <c r="D12" s="15" t="s">
        <v>152</v>
      </c>
      <c r="E12" s="16" t="s">
        <v>230</v>
      </c>
      <c r="F12" s="17" t="s">
        <v>21</v>
      </c>
      <c r="G12" s="18" t="s">
        <v>195</v>
      </c>
      <c r="H12" s="20" t="s">
        <v>134</v>
      </c>
      <c r="I12" s="17"/>
      <c r="J12" s="18"/>
      <c r="K12" s="18"/>
      <c r="L12" s="17"/>
      <c r="M12" s="18"/>
      <c r="N12" s="18"/>
      <c r="O12" s="1">
        <v>6326</v>
      </c>
      <c r="P12" s="1">
        <v>6232.2</v>
      </c>
      <c r="Q12" s="1">
        <v>6308.6</v>
      </c>
      <c r="R12" s="1">
        <v>6308.6</v>
      </c>
      <c r="S12" s="1">
        <v>6308.6</v>
      </c>
      <c r="T12" s="1">
        <v>6308.6</v>
      </c>
      <c r="U12" s="17"/>
      <c r="V12" s="8" t="s">
        <v>324</v>
      </c>
    </row>
    <row r="13" spans="1:22" ht="38.25" hidden="1" x14ac:dyDescent="0.25">
      <c r="A13" s="12"/>
      <c r="B13" s="13" t="s">
        <v>215</v>
      </c>
      <c r="C13" s="14" t="s">
        <v>241</v>
      </c>
      <c r="D13" s="15" t="s">
        <v>329</v>
      </c>
      <c r="E13" s="16" t="s">
        <v>278</v>
      </c>
      <c r="F13" s="17" t="s">
        <v>21</v>
      </c>
      <c r="G13" s="18" t="s">
        <v>20</v>
      </c>
      <c r="H13" s="20" t="s">
        <v>134</v>
      </c>
      <c r="I13" s="17"/>
      <c r="J13" s="18"/>
      <c r="K13" s="18"/>
      <c r="L13" s="17"/>
      <c r="M13" s="18"/>
      <c r="N13" s="18"/>
      <c r="O13" s="1">
        <f>630.1+25704.9+10917.2</f>
        <v>37252.199999999997</v>
      </c>
      <c r="P13" s="1">
        <v>33622.199999999997</v>
      </c>
      <c r="Q13" s="1">
        <f>1137+3434+6625.7</f>
        <v>11196.7</v>
      </c>
      <c r="R13" s="1">
        <v>5582.7</v>
      </c>
      <c r="S13" s="1">
        <v>5582.7</v>
      </c>
      <c r="T13" s="1">
        <v>5582.7</v>
      </c>
      <c r="U13" s="17"/>
      <c r="V13" s="8" t="s">
        <v>324</v>
      </c>
    </row>
    <row r="14" spans="1:22" ht="76.5" hidden="1" x14ac:dyDescent="0.25">
      <c r="A14" s="12"/>
      <c r="B14" s="13" t="s">
        <v>145</v>
      </c>
      <c r="C14" s="14" t="s">
        <v>170</v>
      </c>
      <c r="D14" s="15" t="s">
        <v>91</v>
      </c>
      <c r="E14" s="16" t="s">
        <v>227</v>
      </c>
      <c r="F14" s="17" t="s">
        <v>21</v>
      </c>
      <c r="G14" s="18" t="s">
        <v>69</v>
      </c>
      <c r="H14" s="20" t="s">
        <v>134</v>
      </c>
      <c r="I14" s="17"/>
      <c r="J14" s="18"/>
      <c r="K14" s="18"/>
      <c r="L14" s="17"/>
      <c r="M14" s="18"/>
      <c r="N14" s="18"/>
      <c r="O14" s="1">
        <f>22334.7+281.8</f>
        <v>22616.5</v>
      </c>
      <c r="P14" s="1">
        <v>21113.599999999999</v>
      </c>
      <c r="Q14" s="1">
        <f>14214.4-8908.7-427+290</f>
        <v>5168.6999999999989</v>
      </c>
      <c r="R14" s="1">
        <v>3049.4</v>
      </c>
      <c r="S14" s="1">
        <v>3049.4</v>
      </c>
      <c r="T14" s="1">
        <v>3049.4</v>
      </c>
      <c r="U14" s="17"/>
      <c r="V14" s="8" t="s">
        <v>324</v>
      </c>
    </row>
    <row r="15" spans="1:22" ht="191.25" hidden="1" x14ac:dyDescent="0.25">
      <c r="A15" s="12"/>
      <c r="B15" s="13" t="s">
        <v>226</v>
      </c>
      <c r="C15" s="14" t="s">
        <v>99</v>
      </c>
      <c r="D15" s="15" t="s">
        <v>71</v>
      </c>
      <c r="E15" s="16" t="s">
        <v>148</v>
      </c>
      <c r="F15" s="17" t="s">
        <v>21</v>
      </c>
      <c r="G15" s="18" t="s">
        <v>344</v>
      </c>
      <c r="H15" s="20" t="s">
        <v>134</v>
      </c>
      <c r="I15" s="17"/>
      <c r="J15" s="18"/>
      <c r="K15" s="18"/>
      <c r="L15" s="17"/>
      <c r="M15" s="18"/>
      <c r="N15" s="18"/>
      <c r="O15" s="1">
        <f>19042.4-4977.2</f>
        <v>14065.2</v>
      </c>
      <c r="P15" s="1">
        <v>12275.1</v>
      </c>
      <c r="Q15" s="1">
        <f>10824-3625</f>
        <v>7199</v>
      </c>
      <c r="R15" s="1">
        <v>4956.8999999999996</v>
      </c>
      <c r="S15" s="1">
        <v>2854.9</v>
      </c>
      <c r="T15" s="1">
        <v>2854.9</v>
      </c>
      <c r="U15" s="17"/>
      <c r="V15" s="8" t="s">
        <v>324</v>
      </c>
    </row>
    <row r="16" spans="1:22" ht="51" hidden="1" x14ac:dyDescent="0.25">
      <c r="A16" s="12"/>
      <c r="B16" s="13" t="s">
        <v>16</v>
      </c>
      <c r="C16" s="14" t="s">
        <v>236</v>
      </c>
      <c r="D16" s="15" t="s">
        <v>178</v>
      </c>
      <c r="E16" s="16" t="s">
        <v>102</v>
      </c>
      <c r="F16" s="17" t="s">
        <v>21</v>
      </c>
      <c r="G16" s="18" t="s">
        <v>175</v>
      </c>
      <c r="H16" s="20" t="s">
        <v>134</v>
      </c>
      <c r="I16" s="17"/>
      <c r="J16" s="18"/>
      <c r="K16" s="18"/>
      <c r="L16" s="17"/>
      <c r="M16" s="18"/>
      <c r="N16" s="18"/>
      <c r="O16" s="1">
        <v>163.69999999999999</v>
      </c>
      <c r="P16" s="1">
        <v>155</v>
      </c>
      <c r="Q16" s="1">
        <v>62.2</v>
      </c>
      <c r="R16" s="1">
        <v>62.2</v>
      </c>
      <c r="S16" s="1">
        <v>62.2</v>
      </c>
      <c r="T16" s="1">
        <v>62.2</v>
      </c>
      <c r="U16" s="17"/>
      <c r="V16" s="8" t="s">
        <v>324</v>
      </c>
    </row>
    <row r="17" spans="1:22" ht="38.25" hidden="1" x14ac:dyDescent="0.25">
      <c r="A17" s="12"/>
      <c r="B17" s="13" t="s">
        <v>28</v>
      </c>
      <c r="C17" s="14" t="s">
        <v>82</v>
      </c>
      <c r="D17" s="15" t="s">
        <v>282</v>
      </c>
      <c r="E17" s="16" t="s">
        <v>65</v>
      </c>
      <c r="F17" s="17" t="s">
        <v>21</v>
      </c>
      <c r="G17" s="18" t="s">
        <v>90</v>
      </c>
      <c r="H17" s="20" t="s">
        <v>134</v>
      </c>
      <c r="I17" s="17"/>
      <c r="J17" s="18"/>
      <c r="K17" s="18"/>
      <c r="L17" s="17"/>
      <c r="M17" s="18"/>
      <c r="N17" s="18"/>
      <c r="O17" s="1">
        <v>31</v>
      </c>
      <c r="P17" s="1">
        <v>0</v>
      </c>
      <c r="Q17" s="1">
        <v>128.80000000000001</v>
      </c>
      <c r="R17" s="1">
        <v>77</v>
      </c>
      <c r="S17" s="1">
        <v>77</v>
      </c>
      <c r="T17" s="1">
        <v>77</v>
      </c>
      <c r="U17" s="17"/>
      <c r="V17" s="8" t="s">
        <v>324</v>
      </c>
    </row>
    <row r="18" spans="1:22" ht="38.25" hidden="1" x14ac:dyDescent="0.25">
      <c r="A18" s="12"/>
      <c r="B18" s="13" t="s">
        <v>106</v>
      </c>
      <c r="C18" s="14" t="s">
        <v>78</v>
      </c>
      <c r="D18" s="15" t="s">
        <v>38</v>
      </c>
      <c r="E18" s="16" t="s">
        <v>61</v>
      </c>
      <c r="F18" s="17" t="s">
        <v>21</v>
      </c>
      <c r="G18" s="18" t="s">
        <v>3</v>
      </c>
      <c r="H18" s="20" t="s">
        <v>134</v>
      </c>
      <c r="I18" s="17"/>
      <c r="J18" s="18"/>
      <c r="K18" s="18"/>
      <c r="L18" s="17"/>
      <c r="M18" s="18"/>
      <c r="N18" s="18"/>
      <c r="O18" s="1">
        <f>1724.1+681.3</f>
        <v>2405.3999999999996</v>
      </c>
      <c r="P18" s="1">
        <v>2375.8000000000002</v>
      </c>
      <c r="Q18" s="1">
        <f>1031.7+1654.1</f>
        <v>2685.8</v>
      </c>
      <c r="R18" s="1">
        <v>2318.4</v>
      </c>
      <c r="S18" s="1">
        <v>2318.4</v>
      </c>
      <c r="T18" s="1">
        <v>2318.4</v>
      </c>
      <c r="U18" s="17"/>
      <c r="V18" s="8" t="s">
        <v>324</v>
      </c>
    </row>
    <row r="19" spans="1:22" ht="38.25" hidden="1" x14ac:dyDescent="0.25">
      <c r="A19" s="12"/>
      <c r="B19" s="13" t="s">
        <v>363</v>
      </c>
      <c r="C19" s="14" t="s">
        <v>362</v>
      </c>
      <c r="D19" s="15"/>
      <c r="E19" s="16" t="s">
        <v>364</v>
      </c>
      <c r="F19" s="17" t="s">
        <v>21</v>
      </c>
      <c r="G19" s="18" t="s">
        <v>365</v>
      </c>
      <c r="H19" s="20" t="s">
        <v>134</v>
      </c>
      <c r="I19" s="17"/>
      <c r="J19" s="18"/>
      <c r="K19" s="18"/>
      <c r="L19" s="17"/>
      <c r="M19" s="18"/>
      <c r="N19" s="18"/>
      <c r="O19" s="1">
        <v>0</v>
      </c>
      <c r="P19" s="1">
        <v>0</v>
      </c>
      <c r="Q19" s="1">
        <v>17.100000000000001</v>
      </c>
      <c r="R19" s="1"/>
      <c r="S19" s="1"/>
      <c r="T19" s="1"/>
      <c r="U19" s="17"/>
      <c r="V19" s="8"/>
    </row>
    <row r="20" spans="1:22" ht="38.25" hidden="1" x14ac:dyDescent="0.25">
      <c r="A20" s="12"/>
      <c r="B20" s="13" t="s">
        <v>201</v>
      </c>
      <c r="C20" s="14" t="s">
        <v>304</v>
      </c>
      <c r="D20" s="15" t="s">
        <v>205</v>
      </c>
      <c r="E20" s="16" t="s">
        <v>63</v>
      </c>
      <c r="F20" s="17" t="s">
        <v>21</v>
      </c>
      <c r="G20" s="18" t="s">
        <v>189</v>
      </c>
      <c r="H20" s="20" t="s">
        <v>134</v>
      </c>
      <c r="I20" s="17"/>
      <c r="J20" s="18"/>
      <c r="K20" s="18"/>
      <c r="L20" s="17"/>
      <c r="M20" s="18"/>
      <c r="N20" s="18"/>
      <c r="O20" s="1">
        <v>22321.200000000001</v>
      </c>
      <c r="P20" s="1">
        <v>22321.200000000001</v>
      </c>
      <c r="Q20" s="1">
        <f>55546.8-19282.8-6524.3</f>
        <v>29739.7</v>
      </c>
      <c r="R20" s="1">
        <f>54386.5-19282.8-6524.3</f>
        <v>28579.399999999998</v>
      </c>
      <c r="S20" s="1">
        <f t="shared" ref="S20:T20" si="2">54386.5-19282.8-6524.3</f>
        <v>28579.399999999998</v>
      </c>
      <c r="T20" s="1">
        <f t="shared" si="2"/>
        <v>28579.399999999998</v>
      </c>
      <c r="U20" s="17"/>
      <c r="V20" s="8" t="s">
        <v>324</v>
      </c>
    </row>
    <row r="21" spans="1:22" ht="76.5" hidden="1" x14ac:dyDescent="0.25">
      <c r="A21" s="12"/>
      <c r="B21" s="13" t="s">
        <v>59</v>
      </c>
      <c r="C21" s="14" t="s">
        <v>120</v>
      </c>
      <c r="D21" s="15" t="s">
        <v>62</v>
      </c>
      <c r="E21" s="16" t="s">
        <v>220</v>
      </c>
      <c r="F21" s="17" t="s">
        <v>21</v>
      </c>
      <c r="G21" s="18" t="s">
        <v>18</v>
      </c>
      <c r="H21" s="20" t="s">
        <v>134</v>
      </c>
      <c r="I21" s="17"/>
      <c r="J21" s="18"/>
      <c r="K21" s="18"/>
      <c r="L21" s="17"/>
      <c r="M21" s="18"/>
      <c r="N21" s="18"/>
      <c r="O21" s="1">
        <v>169</v>
      </c>
      <c r="P21" s="1">
        <v>169</v>
      </c>
      <c r="Q21" s="1">
        <v>345</v>
      </c>
      <c r="R21" s="1">
        <v>21</v>
      </c>
      <c r="S21" s="1">
        <v>21</v>
      </c>
      <c r="T21" s="1">
        <v>21</v>
      </c>
      <c r="U21" s="17"/>
      <c r="V21" s="8" t="s">
        <v>324</v>
      </c>
    </row>
    <row r="22" spans="1:22" ht="89.25" hidden="1" x14ac:dyDescent="0.25">
      <c r="A22" s="12"/>
      <c r="B22" s="13" t="s">
        <v>352</v>
      </c>
      <c r="C22" s="14" t="s">
        <v>264</v>
      </c>
      <c r="D22" s="15" t="s">
        <v>40</v>
      </c>
      <c r="E22" s="16" t="s">
        <v>154</v>
      </c>
      <c r="F22" s="17" t="s">
        <v>21</v>
      </c>
      <c r="G22" s="18" t="s">
        <v>293</v>
      </c>
      <c r="H22" s="20" t="s">
        <v>134</v>
      </c>
      <c r="I22" s="17"/>
      <c r="J22" s="18"/>
      <c r="K22" s="18"/>
      <c r="L22" s="17"/>
      <c r="M22" s="18"/>
      <c r="N22" s="18"/>
      <c r="O22" s="1">
        <v>1285.5999999999999</v>
      </c>
      <c r="P22" s="1">
        <v>687.2</v>
      </c>
      <c r="Q22" s="1">
        <v>682.2</v>
      </c>
      <c r="R22" s="1">
        <v>439.3</v>
      </c>
      <c r="S22" s="1">
        <v>439.3</v>
      </c>
      <c r="T22" s="1">
        <v>439.3</v>
      </c>
      <c r="U22" s="17"/>
      <c r="V22" s="8" t="s">
        <v>324</v>
      </c>
    </row>
    <row r="23" spans="1:22" ht="38.25" hidden="1" x14ac:dyDescent="0.25">
      <c r="A23" s="12"/>
      <c r="B23" s="13" t="s">
        <v>228</v>
      </c>
      <c r="C23" s="14" t="s">
        <v>316</v>
      </c>
      <c r="D23" s="15" t="s">
        <v>271</v>
      </c>
      <c r="E23" s="16" t="s">
        <v>214</v>
      </c>
      <c r="F23" s="17" t="s">
        <v>21</v>
      </c>
      <c r="G23" s="18" t="s">
        <v>173</v>
      </c>
      <c r="H23" s="20" t="s">
        <v>134</v>
      </c>
      <c r="I23" s="17"/>
      <c r="J23" s="18"/>
      <c r="K23" s="18"/>
      <c r="L23" s="17"/>
      <c r="M23" s="18"/>
      <c r="N23" s="18"/>
      <c r="O23" s="1">
        <v>403.2</v>
      </c>
      <c r="P23" s="1">
        <v>323.5</v>
      </c>
      <c r="Q23" s="1">
        <v>390.2</v>
      </c>
      <c r="R23" s="1">
        <v>161.9</v>
      </c>
      <c r="S23" s="1">
        <v>161.9</v>
      </c>
      <c r="T23" s="1">
        <v>161.9</v>
      </c>
      <c r="U23" s="17"/>
      <c r="V23" s="8" t="s">
        <v>324</v>
      </c>
    </row>
    <row r="24" spans="1:22" ht="293.25" hidden="1" x14ac:dyDescent="0.25">
      <c r="A24" s="12"/>
      <c r="B24" s="13" t="s">
        <v>157</v>
      </c>
      <c r="C24" s="14" t="s">
        <v>286</v>
      </c>
      <c r="D24" s="15" t="s">
        <v>256</v>
      </c>
      <c r="E24" s="16" t="s">
        <v>154</v>
      </c>
      <c r="F24" s="17" t="s">
        <v>21</v>
      </c>
      <c r="G24" s="18" t="s">
        <v>88</v>
      </c>
      <c r="H24" s="20" t="s">
        <v>134</v>
      </c>
      <c r="I24" s="17"/>
      <c r="J24" s="18"/>
      <c r="K24" s="18"/>
      <c r="L24" s="17"/>
      <c r="M24" s="18"/>
      <c r="N24" s="18"/>
      <c r="O24" s="1">
        <f>3377.3+222.7</f>
        <v>3600</v>
      </c>
      <c r="P24" s="1">
        <v>3525</v>
      </c>
      <c r="Q24" s="1">
        <f>3219.4+288.2</f>
        <v>3507.6</v>
      </c>
      <c r="R24" s="1">
        <f>2964.8+34.5</f>
        <v>2999.3</v>
      </c>
      <c r="S24" s="1">
        <f t="shared" ref="S24:T24" si="3">2964.8+34.5</f>
        <v>2999.3</v>
      </c>
      <c r="T24" s="1">
        <f t="shared" si="3"/>
        <v>2999.3</v>
      </c>
      <c r="U24" s="17"/>
      <c r="V24" s="8" t="s">
        <v>324</v>
      </c>
    </row>
    <row r="25" spans="1:22" ht="344.25" hidden="1" x14ac:dyDescent="0.25">
      <c r="A25" s="12"/>
      <c r="B25" s="13" t="s">
        <v>244</v>
      </c>
      <c r="C25" s="14" t="s">
        <v>326</v>
      </c>
      <c r="D25" s="15" t="s">
        <v>12</v>
      </c>
      <c r="E25" s="16" t="s">
        <v>211</v>
      </c>
      <c r="F25" s="17" t="s">
        <v>21</v>
      </c>
      <c r="G25" s="18" t="s">
        <v>126</v>
      </c>
      <c r="H25" s="20" t="s">
        <v>134</v>
      </c>
      <c r="I25" s="17"/>
      <c r="J25" s="18"/>
      <c r="K25" s="18"/>
      <c r="L25" s="17"/>
      <c r="M25" s="18"/>
      <c r="N25" s="18"/>
      <c r="O25" s="1">
        <v>4347.3999999999996</v>
      </c>
      <c r="P25" s="1">
        <v>1321.6</v>
      </c>
      <c r="Q25" s="1">
        <v>2115.1999999999998</v>
      </c>
      <c r="R25" s="1">
        <v>631.29999999999995</v>
      </c>
      <c r="S25" s="1">
        <v>631.29999999999995</v>
      </c>
      <c r="T25" s="1">
        <v>631.29999999999995</v>
      </c>
      <c r="U25" s="17"/>
      <c r="V25" s="8" t="s">
        <v>324</v>
      </c>
    </row>
    <row r="26" spans="1:22" ht="38.25" hidden="1" x14ac:dyDescent="0.25">
      <c r="A26" s="12"/>
      <c r="B26" s="13" t="s">
        <v>255</v>
      </c>
      <c r="C26" s="14" t="s">
        <v>123</v>
      </c>
      <c r="D26" s="15" t="s">
        <v>46</v>
      </c>
      <c r="E26" s="16" t="s">
        <v>154</v>
      </c>
      <c r="F26" s="17" t="s">
        <v>21</v>
      </c>
      <c r="G26" s="18" t="s">
        <v>315</v>
      </c>
      <c r="H26" s="20" t="s">
        <v>134</v>
      </c>
      <c r="I26" s="17"/>
      <c r="J26" s="18"/>
      <c r="K26" s="18"/>
      <c r="L26" s="17"/>
      <c r="M26" s="18"/>
      <c r="N26" s="18"/>
      <c r="O26" s="1">
        <v>60.7</v>
      </c>
      <c r="P26" s="1">
        <v>59.5</v>
      </c>
      <c r="Q26" s="1">
        <v>88.7</v>
      </c>
      <c r="R26" s="1">
        <v>82.6</v>
      </c>
      <c r="S26" s="1">
        <v>82.6</v>
      </c>
      <c r="T26" s="1">
        <v>82.6</v>
      </c>
      <c r="U26" s="17"/>
      <c r="V26" s="8" t="s">
        <v>324</v>
      </c>
    </row>
    <row r="27" spans="1:22" ht="63.75" hidden="1" x14ac:dyDescent="0.25">
      <c r="A27" s="12"/>
      <c r="B27" s="13" t="s">
        <v>328</v>
      </c>
      <c r="C27" s="14" t="s">
        <v>58</v>
      </c>
      <c r="D27" s="15" t="s">
        <v>165</v>
      </c>
      <c r="E27" s="16" t="s">
        <v>30</v>
      </c>
      <c r="F27" s="17" t="s">
        <v>21</v>
      </c>
      <c r="G27" s="18" t="s">
        <v>234</v>
      </c>
      <c r="H27" s="20" t="s">
        <v>134</v>
      </c>
      <c r="I27" s="17"/>
      <c r="J27" s="18"/>
      <c r="K27" s="18"/>
      <c r="L27" s="17"/>
      <c r="M27" s="18"/>
      <c r="N27" s="18"/>
      <c r="O27" s="1">
        <v>62.7</v>
      </c>
      <c r="P27" s="1">
        <v>7.9</v>
      </c>
      <c r="Q27" s="1">
        <v>159.6</v>
      </c>
      <c r="R27" s="1">
        <v>164.6</v>
      </c>
      <c r="S27" s="1">
        <v>164.6</v>
      </c>
      <c r="T27" s="1">
        <v>164.6</v>
      </c>
      <c r="U27" s="17"/>
      <c r="V27" s="8" t="s">
        <v>324</v>
      </c>
    </row>
    <row r="28" spans="1:22" ht="51" hidden="1" x14ac:dyDescent="0.25">
      <c r="A28" s="12"/>
      <c r="B28" s="13" t="s">
        <v>203</v>
      </c>
      <c r="C28" s="14" t="s">
        <v>153</v>
      </c>
      <c r="D28" s="15" t="s">
        <v>261</v>
      </c>
      <c r="E28" s="16" t="s">
        <v>154</v>
      </c>
      <c r="F28" s="17" t="s">
        <v>21</v>
      </c>
      <c r="G28" s="18" t="s">
        <v>114</v>
      </c>
      <c r="H28" s="20" t="s">
        <v>134</v>
      </c>
      <c r="I28" s="17"/>
      <c r="J28" s="18"/>
      <c r="K28" s="18"/>
      <c r="L28" s="17"/>
      <c r="M28" s="18"/>
      <c r="N28" s="18"/>
      <c r="O28" s="1">
        <v>0</v>
      </c>
      <c r="P28" s="1">
        <v>0</v>
      </c>
      <c r="Q28" s="1">
        <v>24.6</v>
      </c>
      <c r="R28" s="1">
        <v>24.6</v>
      </c>
      <c r="S28" s="1">
        <v>24.6</v>
      </c>
      <c r="T28" s="1">
        <v>24.6</v>
      </c>
      <c r="U28" s="17"/>
      <c r="V28" s="8" t="s">
        <v>324</v>
      </c>
    </row>
    <row r="29" spans="1:22" ht="38.25" hidden="1" x14ac:dyDescent="0.25">
      <c r="A29" s="12"/>
      <c r="B29" s="13" t="s">
        <v>354</v>
      </c>
      <c r="C29" s="14" t="s">
        <v>268</v>
      </c>
      <c r="D29" s="15" t="s">
        <v>107</v>
      </c>
      <c r="E29" s="16" t="s">
        <v>49</v>
      </c>
      <c r="F29" s="17" t="s">
        <v>21</v>
      </c>
      <c r="G29" s="18" t="s">
        <v>258</v>
      </c>
      <c r="H29" s="20" t="s">
        <v>134</v>
      </c>
      <c r="I29" s="17"/>
      <c r="J29" s="18"/>
      <c r="K29" s="18"/>
      <c r="L29" s="17"/>
      <c r="M29" s="18"/>
      <c r="N29" s="18"/>
      <c r="O29" s="1">
        <v>12</v>
      </c>
      <c r="P29" s="1">
        <v>12</v>
      </c>
      <c r="Q29" s="1">
        <v>110</v>
      </c>
      <c r="R29" s="1">
        <v>60</v>
      </c>
      <c r="S29" s="1">
        <v>60</v>
      </c>
      <c r="T29" s="1">
        <v>60</v>
      </c>
      <c r="U29" s="17"/>
      <c r="V29" s="8" t="s">
        <v>324</v>
      </c>
    </row>
    <row r="30" spans="1:22" ht="89.25" hidden="1" x14ac:dyDescent="0.25">
      <c r="A30" s="12"/>
      <c r="B30" s="13" t="s">
        <v>332</v>
      </c>
      <c r="C30" s="14" t="s">
        <v>209</v>
      </c>
      <c r="D30" s="15" t="s">
        <v>273</v>
      </c>
      <c r="E30" s="16" t="s">
        <v>74</v>
      </c>
      <c r="F30" s="17"/>
      <c r="G30" s="18"/>
      <c r="H30" s="18"/>
      <c r="I30" s="17"/>
      <c r="J30" s="18"/>
      <c r="K30" s="18"/>
      <c r="L30" s="17"/>
      <c r="M30" s="18"/>
      <c r="N30" s="18"/>
      <c r="O30" s="19">
        <f>O31</f>
        <v>28215.3</v>
      </c>
      <c r="P30" s="19">
        <f t="shared" ref="P30:T30" si="4">P31</f>
        <v>23563.4</v>
      </c>
      <c r="Q30" s="19">
        <f t="shared" si="4"/>
        <v>35142.800000000003</v>
      </c>
      <c r="R30" s="19">
        <f t="shared" si="4"/>
        <v>29238</v>
      </c>
      <c r="S30" s="19">
        <f t="shared" si="4"/>
        <v>29238</v>
      </c>
      <c r="T30" s="19">
        <f t="shared" si="4"/>
        <v>29238</v>
      </c>
      <c r="U30" s="17"/>
      <c r="V30" s="8" t="s">
        <v>324</v>
      </c>
    </row>
    <row r="31" spans="1:22" ht="76.5" hidden="1" x14ac:dyDescent="0.25">
      <c r="A31" s="12"/>
      <c r="B31" s="13" t="s">
        <v>51</v>
      </c>
      <c r="C31" s="14" t="s">
        <v>47</v>
      </c>
      <c r="D31" s="15" t="s">
        <v>182</v>
      </c>
      <c r="E31" s="16" t="s">
        <v>113</v>
      </c>
      <c r="F31" s="17" t="s">
        <v>21</v>
      </c>
      <c r="G31" s="18" t="s">
        <v>248</v>
      </c>
      <c r="H31" s="20" t="s">
        <v>134</v>
      </c>
      <c r="I31" s="17"/>
      <c r="J31" s="18"/>
      <c r="K31" s="18"/>
      <c r="L31" s="17"/>
      <c r="M31" s="18"/>
      <c r="N31" s="18"/>
      <c r="O31" s="1">
        <f>5177.8+23037.5</f>
        <v>28215.3</v>
      </c>
      <c r="P31" s="1">
        <v>23563.4</v>
      </c>
      <c r="Q31" s="1">
        <f>8908.7+427+19282.8+6524.3</f>
        <v>35142.800000000003</v>
      </c>
      <c r="R31" s="1">
        <f>19282.8+9955.2</f>
        <v>29238</v>
      </c>
      <c r="S31" s="1">
        <f>19282.8+9955.2</f>
        <v>29238</v>
      </c>
      <c r="T31" s="1">
        <f>19282.8+9955.2</f>
        <v>29238</v>
      </c>
      <c r="U31" s="17"/>
      <c r="V31" s="8" t="s">
        <v>324</v>
      </c>
    </row>
    <row r="32" spans="1:22" ht="76.5" hidden="1" x14ac:dyDescent="0.25">
      <c r="A32" s="12"/>
      <c r="B32" s="13" t="s">
        <v>249</v>
      </c>
      <c r="C32" s="14" t="s">
        <v>221</v>
      </c>
      <c r="D32" s="15" t="s">
        <v>187</v>
      </c>
      <c r="E32" s="16" t="s">
        <v>74</v>
      </c>
      <c r="F32" s="17"/>
      <c r="G32" s="18"/>
      <c r="H32" s="18"/>
      <c r="I32" s="17"/>
      <c r="J32" s="18"/>
      <c r="K32" s="18"/>
      <c r="L32" s="17"/>
      <c r="M32" s="18"/>
      <c r="N32" s="18"/>
      <c r="O32" s="19">
        <f t="shared" ref="O32:T32" si="5">O33+O34+O35+O36</f>
        <v>15123.900000000001</v>
      </c>
      <c r="P32" s="19">
        <f t="shared" si="5"/>
        <v>13721.6</v>
      </c>
      <c r="Q32" s="19">
        <f t="shared" si="5"/>
        <v>12231.9</v>
      </c>
      <c r="R32" s="19">
        <f t="shared" si="5"/>
        <v>7618.8</v>
      </c>
      <c r="S32" s="19">
        <f t="shared" si="5"/>
        <v>7770.4000000000005</v>
      </c>
      <c r="T32" s="19">
        <f t="shared" si="5"/>
        <v>7770.4000000000005</v>
      </c>
      <c r="U32" s="17"/>
      <c r="V32" s="8" t="s">
        <v>324</v>
      </c>
    </row>
    <row r="33" spans="1:22" ht="51" hidden="1" x14ac:dyDescent="0.25">
      <c r="A33" s="12"/>
      <c r="B33" s="13" t="s">
        <v>284</v>
      </c>
      <c r="C33" s="14" t="s">
        <v>192</v>
      </c>
      <c r="D33" s="15" t="s">
        <v>1</v>
      </c>
      <c r="E33" s="16" t="s">
        <v>148</v>
      </c>
      <c r="F33" s="17" t="s">
        <v>21</v>
      </c>
      <c r="G33" s="18" t="s">
        <v>248</v>
      </c>
      <c r="H33" s="20" t="s">
        <v>134</v>
      </c>
      <c r="I33" s="17"/>
      <c r="J33" s="18"/>
      <c r="K33" s="18"/>
      <c r="L33" s="17"/>
      <c r="M33" s="18"/>
      <c r="N33" s="18"/>
      <c r="O33" s="1">
        <v>4977.2</v>
      </c>
      <c r="P33" s="1">
        <v>4443.6000000000004</v>
      </c>
      <c r="Q33" s="1">
        <v>3625</v>
      </c>
      <c r="R33" s="1">
        <v>0</v>
      </c>
      <c r="S33" s="1">
        <v>0</v>
      </c>
      <c r="T33" s="1">
        <v>0</v>
      </c>
      <c r="U33" s="17"/>
      <c r="V33" s="8" t="s">
        <v>324</v>
      </c>
    </row>
    <row r="34" spans="1:22" ht="76.5" hidden="1" x14ac:dyDescent="0.25">
      <c r="A34" s="12"/>
      <c r="B34" s="13" t="s">
        <v>353</v>
      </c>
      <c r="C34" s="14" t="s">
        <v>225</v>
      </c>
      <c r="D34" s="15" t="s">
        <v>125</v>
      </c>
      <c r="E34" s="16" t="s">
        <v>298</v>
      </c>
      <c r="F34" s="17"/>
      <c r="G34" s="18"/>
      <c r="H34" s="18"/>
      <c r="I34" s="17" t="s">
        <v>97</v>
      </c>
      <c r="J34" s="18" t="s">
        <v>335</v>
      </c>
      <c r="K34" s="20" t="s">
        <v>128</v>
      </c>
      <c r="L34" s="17"/>
      <c r="M34" s="18"/>
      <c r="N34" s="18"/>
      <c r="O34" s="1">
        <v>2195.4</v>
      </c>
      <c r="P34" s="1">
        <v>2026.7</v>
      </c>
      <c r="Q34" s="1">
        <v>2310</v>
      </c>
      <c r="R34" s="1">
        <v>2339.1999999999998</v>
      </c>
      <c r="S34" s="1">
        <v>2233.4</v>
      </c>
      <c r="T34" s="1">
        <v>2233.4</v>
      </c>
      <c r="U34" s="17"/>
      <c r="V34" s="8" t="s">
        <v>324</v>
      </c>
    </row>
    <row r="35" spans="1:22" ht="76.5" hidden="1" x14ac:dyDescent="0.25">
      <c r="A35" s="12"/>
      <c r="B35" s="13" t="s">
        <v>10</v>
      </c>
      <c r="C35" s="14" t="s">
        <v>98</v>
      </c>
      <c r="D35" s="15" t="s">
        <v>232</v>
      </c>
      <c r="E35" s="16" t="s">
        <v>337</v>
      </c>
      <c r="F35" s="17"/>
      <c r="G35" s="18"/>
      <c r="H35" s="18"/>
      <c r="I35" s="17" t="s">
        <v>97</v>
      </c>
      <c r="J35" s="18" t="s">
        <v>70</v>
      </c>
      <c r="K35" s="20" t="s">
        <v>128</v>
      </c>
      <c r="L35" s="17"/>
      <c r="M35" s="18"/>
      <c r="N35" s="18"/>
      <c r="O35" s="1">
        <v>7013.8</v>
      </c>
      <c r="P35" s="1">
        <v>6313.8</v>
      </c>
      <c r="Q35" s="1">
        <v>5359.4</v>
      </c>
      <c r="R35" s="1">
        <f>3101.4+1592.6</f>
        <v>4694</v>
      </c>
      <c r="S35" s="1">
        <f>3101.4+1573.8</f>
        <v>4675.2</v>
      </c>
      <c r="T35" s="1">
        <f>3101.4+1573.8</f>
        <v>4675.2</v>
      </c>
      <c r="U35" s="17"/>
      <c r="V35" s="8" t="s">
        <v>324</v>
      </c>
    </row>
    <row r="36" spans="1:22" ht="76.5" hidden="1" x14ac:dyDescent="0.25">
      <c r="A36" s="12"/>
      <c r="B36" s="13" t="s">
        <v>158</v>
      </c>
      <c r="C36" s="14" t="s">
        <v>196</v>
      </c>
      <c r="D36" s="15" t="s">
        <v>333</v>
      </c>
      <c r="E36" s="16" t="s">
        <v>230</v>
      </c>
      <c r="F36" s="17"/>
      <c r="G36" s="18"/>
      <c r="H36" s="18"/>
      <c r="I36" s="17" t="s">
        <v>97</v>
      </c>
      <c r="J36" s="18"/>
      <c r="K36" s="20" t="s">
        <v>128</v>
      </c>
      <c r="L36" s="17"/>
      <c r="M36" s="18"/>
      <c r="N36" s="18"/>
      <c r="O36" s="1">
        <v>937.5</v>
      </c>
      <c r="P36" s="1">
        <v>937.5</v>
      </c>
      <c r="Q36" s="1">
        <v>937.5</v>
      </c>
      <c r="R36" s="1">
        <v>585.6</v>
      </c>
      <c r="S36" s="1">
        <v>861.8</v>
      </c>
      <c r="T36" s="1">
        <v>861.8</v>
      </c>
      <c r="U36" s="17"/>
      <c r="V36" s="8" t="s">
        <v>324</v>
      </c>
    </row>
    <row r="37" spans="1:22" hidden="1" x14ac:dyDescent="0.25">
      <c r="A37" s="12"/>
      <c r="B37" s="13" t="s">
        <v>324</v>
      </c>
      <c r="C37" s="14" t="s">
        <v>34</v>
      </c>
      <c r="D37" s="15" t="s">
        <v>199</v>
      </c>
      <c r="E37" s="16" t="s">
        <v>74</v>
      </c>
      <c r="F37" s="17"/>
      <c r="G37" s="18"/>
      <c r="H37" s="18"/>
      <c r="I37" s="17"/>
      <c r="J37" s="18"/>
      <c r="K37" s="18"/>
      <c r="L37" s="17"/>
      <c r="M37" s="18"/>
      <c r="N37" s="18"/>
      <c r="O37" s="19">
        <f t="shared" ref="O37:T37" si="6">O32+O30+O9</f>
        <v>195995.5</v>
      </c>
      <c r="P37" s="19">
        <f t="shared" si="6"/>
        <v>177857</v>
      </c>
      <c r="Q37" s="19">
        <f t="shared" si="6"/>
        <v>156341.70000000001</v>
      </c>
      <c r="R37" s="19">
        <f t="shared" si="6"/>
        <v>130330.30000000002</v>
      </c>
      <c r="S37" s="19">
        <f t="shared" si="6"/>
        <v>128379.90000000002</v>
      </c>
      <c r="T37" s="19">
        <f t="shared" si="6"/>
        <v>128379.90000000002</v>
      </c>
      <c r="U37" s="17"/>
      <c r="V37" s="8" t="s">
        <v>324</v>
      </c>
    </row>
    <row r="38" spans="1:22" ht="40.5" customHeight="1" x14ac:dyDescent="0.25">
      <c r="A38" s="12"/>
      <c r="B38" s="13">
        <v>2</v>
      </c>
      <c r="C38" s="14" t="s">
        <v>147</v>
      </c>
      <c r="D38" s="15" t="s">
        <v>231</v>
      </c>
      <c r="E38" s="16" t="s">
        <v>74</v>
      </c>
      <c r="F38" s="17" t="s">
        <v>21</v>
      </c>
      <c r="G38" s="18" t="s">
        <v>257</v>
      </c>
      <c r="H38" s="20" t="s">
        <v>134</v>
      </c>
      <c r="I38" s="17"/>
      <c r="J38" s="18"/>
      <c r="K38" s="18"/>
      <c r="L38" s="17"/>
      <c r="M38" s="18"/>
      <c r="N38" s="18"/>
      <c r="O38" s="19">
        <f t="shared" ref="O38:T38" si="7">O39+O61+O64+O80</f>
        <v>1066534.6000000001</v>
      </c>
      <c r="P38" s="19">
        <f t="shared" si="7"/>
        <v>1049420.7999999998</v>
      </c>
      <c r="Q38" s="19">
        <f t="shared" si="7"/>
        <v>984211.39999999991</v>
      </c>
      <c r="R38" s="19">
        <f t="shared" si="7"/>
        <v>708436.10000000009</v>
      </c>
      <c r="S38" s="19">
        <f t="shared" si="7"/>
        <v>914932.7</v>
      </c>
      <c r="T38" s="19">
        <f t="shared" si="7"/>
        <v>914932.7</v>
      </c>
      <c r="U38" s="17"/>
      <c r="V38" s="8" t="s">
        <v>324</v>
      </c>
    </row>
    <row r="39" spans="1:22" ht="63.75" x14ac:dyDescent="0.25">
      <c r="A39" s="12"/>
      <c r="B39" s="13" t="s">
        <v>39</v>
      </c>
      <c r="C39" s="14" t="s">
        <v>245</v>
      </c>
      <c r="D39" s="15" t="s">
        <v>132</v>
      </c>
      <c r="E39" s="16" t="s">
        <v>310</v>
      </c>
      <c r="F39" s="17"/>
      <c r="G39" s="18"/>
      <c r="H39" s="18"/>
      <c r="I39" s="17"/>
      <c r="J39" s="18"/>
      <c r="K39" s="18"/>
      <c r="L39" s="17"/>
      <c r="M39" s="18"/>
      <c r="N39" s="18"/>
      <c r="O39" s="19">
        <f>O40+O41+O51+O42+O43+O44+O45+O46+O47+O48+O49+O50+O52+O53+O54+O55+O56+O57+O58+O59+O60</f>
        <v>427283.9</v>
      </c>
      <c r="P39" s="19">
        <f t="shared" ref="P39:T39" si="8">P40+P41+P51+P42+P43+P44+P45+P46+P47+P48+P49+P50+P52+P53+P54+P55+P56+P57+P58+P59+P60</f>
        <v>420294.49999999994</v>
      </c>
      <c r="Q39" s="19">
        <f t="shared" si="8"/>
        <v>412615.2</v>
      </c>
      <c r="R39" s="19">
        <f t="shared" si="8"/>
        <v>395791.9</v>
      </c>
      <c r="S39" s="19">
        <f t="shared" si="8"/>
        <v>394156.79999999999</v>
      </c>
      <c r="T39" s="19">
        <f t="shared" si="8"/>
        <v>394156.79999999999</v>
      </c>
      <c r="U39" s="17"/>
      <c r="V39" s="8" t="s">
        <v>324</v>
      </c>
    </row>
    <row r="40" spans="1:22" ht="51" x14ac:dyDescent="0.25">
      <c r="A40" s="12"/>
      <c r="B40" s="13" t="s">
        <v>144</v>
      </c>
      <c r="C40" s="14" t="s">
        <v>8</v>
      </c>
      <c r="D40" s="15" t="s">
        <v>208</v>
      </c>
      <c r="E40" s="16" t="s">
        <v>6</v>
      </c>
      <c r="F40" s="17" t="s">
        <v>21</v>
      </c>
      <c r="G40" s="18" t="s">
        <v>32</v>
      </c>
      <c r="H40" s="20" t="s">
        <v>134</v>
      </c>
      <c r="I40" s="17"/>
      <c r="J40" s="18"/>
      <c r="K40" s="18"/>
      <c r="L40" s="17"/>
      <c r="M40" s="18"/>
      <c r="N40" s="18"/>
      <c r="O40" s="21">
        <f>1879.6+1668.9+6794.2+10071.7+28541.2+3702.5</f>
        <v>52658.100000000006</v>
      </c>
      <c r="P40" s="21">
        <f>1877.8+1668.9+6790.4+10071.7+28524+3702.5</f>
        <v>52635.3</v>
      </c>
      <c r="Q40" s="21">
        <f>2086.3+1685.6+6951.6+10275.3+29219.1+3785.4</f>
        <v>54003.299999999996</v>
      </c>
      <c r="R40" s="21">
        <f>1911+1685.6+6951.6+10275.3+29219.1+3785.4</f>
        <v>53828</v>
      </c>
      <c r="S40" s="21">
        <f>1911+1685.6+6951.6+10275.3+29219.1+3785.4</f>
        <v>53828</v>
      </c>
      <c r="T40" s="21">
        <f>1911+1685.6+6951.6+10275.3+29219.1+3785.4</f>
        <v>53828</v>
      </c>
      <c r="U40" s="17"/>
      <c r="V40" s="8" t="s">
        <v>324</v>
      </c>
    </row>
    <row r="41" spans="1:22" ht="127.5" x14ac:dyDescent="0.25">
      <c r="A41" s="12"/>
      <c r="B41" s="13" t="s">
        <v>224</v>
      </c>
      <c r="C41" s="14" t="s">
        <v>340</v>
      </c>
      <c r="D41" s="15" t="s">
        <v>322</v>
      </c>
      <c r="E41" s="16" t="s">
        <v>259</v>
      </c>
      <c r="F41" s="17" t="s">
        <v>21</v>
      </c>
      <c r="G41" s="18" t="s">
        <v>257</v>
      </c>
      <c r="H41" s="20" t="s">
        <v>134</v>
      </c>
      <c r="I41" s="17"/>
      <c r="J41" s="18"/>
      <c r="K41" s="18"/>
      <c r="L41" s="17"/>
      <c r="M41" s="18"/>
      <c r="N41" s="18"/>
      <c r="O41" s="21">
        <f>9123.3+32775.7</f>
        <v>41899</v>
      </c>
      <c r="P41" s="21">
        <f>9109.6+32651.2</f>
        <v>41760.800000000003</v>
      </c>
      <c r="Q41" s="21">
        <f>9730.5+17313.1</f>
        <v>27043.599999999999</v>
      </c>
      <c r="R41" s="21">
        <f>9730.5+27055.9</f>
        <v>36786.400000000001</v>
      </c>
      <c r="S41" s="21">
        <f t="shared" ref="S41:T41" si="9">9730.5+27055.9</f>
        <v>36786.400000000001</v>
      </c>
      <c r="T41" s="21">
        <f t="shared" si="9"/>
        <v>36786.400000000001</v>
      </c>
      <c r="U41" s="17"/>
      <c r="V41" s="8" t="s">
        <v>324</v>
      </c>
    </row>
    <row r="42" spans="1:22" ht="89.25" x14ac:dyDescent="0.25">
      <c r="A42" s="12"/>
      <c r="B42" s="13" t="s">
        <v>325</v>
      </c>
      <c r="C42" s="14" t="s">
        <v>33</v>
      </c>
      <c r="D42" s="15" t="s">
        <v>149</v>
      </c>
      <c r="E42" s="16" t="s">
        <v>254</v>
      </c>
      <c r="F42" s="17" t="s">
        <v>21</v>
      </c>
      <c r="G42" s="18" t="s">
        <v>346</v>
      </c>
      <c r="H42" s="20" t="s">
        <v>134</v>
      </c>
      <c r="I42" s="17"/>
      <c r="J42" s="18"/>
      <c r="K42" s="18"/>
      <c r="L42" s="17"/>
      <c r="M42" s="18"/>
      <c r="N42" s="18"/>
      <c r="O42" s="21">
        <v>108.7</v>
      </c>
      <c r="P42" s="21">
        <v>75.400000000000006</v>
      </c>
      <c r="Q42" s="21">
        <v>132</v>
      </c>
      <c r="R42" s="21">
        <v>132</v>
      </c>
      <c r="S42" s="21">
        <v>132</v>
      </c>
      <c r="T42" s="21">
        <v>132</v>
      </c>
      <c r="U42" s="17"/>
      <c r="V42" s="8" t="s">
        <v>324</v>
      </c>
    </row>
    <row r="43" spans="1:22" ht="38.25" x14ac:dyDescent="0.25">
      <c r="A43" s="12"/>
      <c r="B43" s="13" t="s">
        <v>36</v>
      </c>
      <c r="C43" s="14" t="s">
        <v>190</v>
      </c>
      <c r="D43" s="15" t="s">
        <v>274</v>
      </c>
      <c r="E43" s="16" t="s">
        <v>48</v>
      </c>
      <c r="F43" s="17" t="s">
        <v>21</v>
      </c>
      <c r="G43" s="18" t="s">
        <v>101</v>
      </c>
      <c r="H43" s="20" t="s">
        <v>134</v>
      </c>
      <c r="I43" s="17"/>
      <c r="J43" s="18"/>
      <c r="K43" s="18"/>
      <c r="L43" s="17"/>
      <c r="M43" s="18"/>
      <c r="N43" s="18"/>
      <c r="O43" s="21">
        <v>7914.2</v>
      </c>
      <c r="P43" s="21">
        <v>7896.7</v>
      </c>
      <c r="Q43" s="21">
        <v>8085.8</v>
      </c>
      <c r="R43" s="21">
        <v>8085.8</v>
      </c>
      <c r="S43" s="21">
        <v>8085.8</v>
      </c>
      <c r="T43" s="21">
        <v>8085.8</v>
      </c>
      <c r="U43" s="17"/>
      <c r="V43" s="8" t="s">
        <v>324</v>
      </c>
    </row>
    <row r="44" spans="1:22" ht="51" x14ac:dyDescent="0.25">
      <c r="A44" s="12"/>
      <c r="B44" s="13" t="s">
        <v>331</v>
      </c>
      <c r="C44" s="14" t="s">
        <v>136</v>
      </c>
      <c r="D44" s="15" t="s">
        <v>85</v>
      </c>
      <c r="E44" s="16" t="s">
        <v>243</v>
      </c>
      <c r="F44" s="17" t="s">
        <v>21</v>
      </c>
      <c r="G44" s="18" t="s">
        <v>67</v>
      </c>
      <c r="H44" s="20" t="s">
        <v>134</v>
      </c>
      <c r="I44" s="17"/>
      <c r="J44" s="18"/>
      <c r="K44" s="18"/>
      <c r="L44" s="17"/>
      <c r="M44" s="18"/>
      <c r="N44" s="18"/>
      <c r="O44" s="21">
        <f>284+929</f>
        <v>1213</v>
      </c>
      <c r="P44" s="21">
        <f>284</f>
        <v>284</v>
      </c>
      <c r="Q44" s="21">
        <f>875+300</f>
        <v>1175</v>
      </c>
      <c r="R44" s="21">
        <f>300+250</f>
        <v>550</v>
      </c>
      <c r="S44" s="21">
        <f t="shared" ref="S44:T44" si="10">300+250</f>
        <v>550</v>
      </c>
      <c r="T44" s="21">
        <f t="shared" si="10"/>
        <v>550</v>
      </c>
      <c r="U44" s="17"/>
      <c r="V44" s="8" t="s">
        <v>324</v>
      </c>
    </row>
    <row r="45" spans="1:22" ht="178.5" x14ac:dyDescent="0.25">
      <c r="A45" s="12"/>
      <c r="B45" s="13" t="s">
        <v>296</v>
      </c>
      <c r="C45" s="14" t="s">
        <v>355</v>
      </c>
      <c r="D45" s="15" t="s">
        <v>197</v>
      </c>
      <c r="E45" s="16" t="s">
        <v>148</v>
      </c>
      <c r="F45" s="17" t="s">
        <v>21</v>
      </c>
      <c r="G45" s="18" t="s">
        <v>263</v>
      </c>
      <c r="H45" s="20" t="s">
        <v>134</v>
      </c>
      <c r="I45" s="17"/>
      <c r="J45" s="18"/>
      <c r="K45" s="18"/>
      <c r="L45" s="17"/>
      <c r="M45" s="18"/>
      <c r="N45" s="18"/>
      <c r="O45" s="21">
        <v>3323.6</v>
      </c>
      <c r="P45" s="21">
        <v>2812.4</v>
      </c>
      <c r="Q45" s="21">
        <v>2346.9</v>
      </c>
      <c r="R45" s="21">
        <v>7093.1</v>
      </c>
      <c r="S45" s="21">
        <v>7227.1</v>
      </c>
      <c r="T45" s="21">
        <v>7227.1</v>
      </c>
      <c r="U45" s="17"/>
      <c r="V45" s="8" t="s">
        <v>324</v>
      </c>
    </row>
    <row r="46" spans="1:22" ht="63.75" x14ac:dyDescent="0.25">
      <c r="A46" s="12"/>
      <c r="B46" s="13" t="s">
        <v>238</v>
      </c>
      <c r="C46" s="14" t="s">
        <v>287</v>
      </c>
      <c r="D46" s="15" t="s">
        <v>174</v>
      </c>
      <c r="E46" s="16" t="s">
        <v>60</v>
      </c>
      <c r="F46" s="17" t="s">
        <v>21</v>
      </c>
      <c r="G46" s="18" t="s">
        <v>172</v>
      </c>
      <c r="H46" s="20" t="s">
        <v>134</v>
      </c>
      <c r="I46" s="17"/>
      <c r="J46" s="18"/>
      <c r="K46" s="18"/>
      <c r="L46" s="17"/>
      <c r="M46" s="18"/>
      <c r="N46" s="18"/>
      <c r="O46" s="21">
        <v>128.1</v>
      </c>
      <c r="P46" s="21">
        <v>32.700000000000003</v>
      </c>
      <c r="Q46" s="21">
        <v>405.1</v>
      </c>
      <c r="R46" s="21">
        <v>2</v>
      </c>
      <c r="S46" s="21">
        <v>15.1</v>
      </c>
      <c r="T46" s="21">
        <v>15.1</v>
      </c>
      <c r="U46" s="17"/>
      <c r="V46" s="8" t="s">
        <v>324</v>
      </c>
    </row>
    <row r="47" spans="1:22" ht="38.25" x14ac:dyDescent="0.25">
      <c r="A47" s="12"/>
      <c r="B47" s="13" t="s">
        <v>251</v>
      </c>
      <c r="C47" s="14" t="s">
        <v>5</v>
      </c>
      <c r="D47" s="15" t="s">
        <v>279</v>
      </c>
      <c r="E47" s="16" t="s">
        <v>65</v>
      </c>
      <c r="F47" s="17" t="s">
        <v>21</v>
      </c>
      <c r="G47" s="18" t="s">
        <v>87</v>
      </c>
      <c r="H47" s="20" t="s">
        <v>134</v>
      </c>
      <c r="I47" s="17"/>
      <c r="J47" s="18"/>
      <c r="K47" s="18"/>
      <c r="L47" s="17"/>
      <c r="M47" s="18"/>
      <c r="N47" s="18"/>
      <c r="O47" s="21">
        <v>1116.8</v>
      </c>
      <c r="P47" s="21">
        <v>0</v>
      </c>
      <c r="Q47" s="21">
        <v>2797.7</v>
      </c>
      <c r="R47" s="21">
        <v>500</v>
      </c>
      <c r="S47" s="21">
        <v>500</v>
      </c>
      <c r="T47" s="21">
        <v>500</v>
      </c>
      <c r="U47" s="17"/>
      <c r="V47" s="8" t="s">
        <v>324</v>
      </c>
    </row>
    <row r="48" spans="1:22" ht="318.75" x14ac:dyDescent="0.25">
      <c r="A48" s="12"/>
      <c r="B48" s="13" t="s">
        <v>338</v>
      </c>
      <c r="C48" s="14" t="s">
        <v>115</v>
      </c>
      <c r="D48" s="15" t="s">
        <v>139</v>
      </c>
      <c r="E48" s="16" t="s">
        <v>198</v>
      </c>
      <c r="F48" s="17" t="s">
        <v>21</v>
      </c>
      <c r="G48" s="18" t="s">
        <v>185</v>
      </c>
      <c r="H48" s="20" t="s">
        <v>134</v>
      </c>
      <c r="I48" s="17"/>
      <c r="J48" s="18"/>
      <c r="K48" s="18"/>
      <c r="L48" s="17"/>
      <c r="M48" s="18"/>
      <c r="N48" s="18"/>
      <c r="O48" s="21">
        <f>3600+271505.8</f>
        <v>275105.8</v>
      </c>
      <c r="P48" s="21">
        <v>271505.7</v>
      </c>
      <c r="Q48" s="21">
        <f>1000+250335.3</f>
        <v>251335.3</v>
      </c>
      <c r="R48" s="21">
        <v>234060.79999999999</v>
      </c>
      <c r="S48" s="21">
        <v>233929.8</v>
      </c>
      <c r="T48" s="21">
        <v>233929.8</v>
      </c>
      <c r="U48" s="17"/>
      <c r="V48" s="8" t="s">
        <v>324</v>
      </c>
    </row>
    <row r="49" spans="1:22" ht="178.5" x14ac:dyDescent="0.25">
      <c r="A49" s="12"/>
      <c r="B49" s="13" t="s">
        <v>137</v>
      </c>
      <c r="C49" s="14" t="s">
        <v>320</v>
      </c>
      <c r="D49" s="15" t="s">
        <v>56</v>
      </c>
      <c r="E49" s="16" t="s">
        <v>211</v>
      </c>
      <c r="F49" s="17" t="s">
        <v>21</v>
      </c>
      <c r="G49" s="18" t="s">
        <v>341</v>
      </c>
      <c r="H49" s="20" t="s">
        <v>134</v>
      </c>
      <c r="I49" s="17"/>
      <c r="J49" s="18"/>
      <c r="K49" s="18"/>
      <c r="L49" s="17"/>
      <c r="M49" s="18"/>
      <c r="N49" s="18"/>
      <c r="O49" s="21">
        <f>300+592.5</f>
        <v>892.5</v>
      </c>
      <c r="P49" s="21">
        <f>300+592.5</f>
        <v>892.5</v>
      </c>
      <c r="Q49" s="21">
        <v>560</v>
      </c>
      <c r="R49" s="21">
        <v>313</v>
      </c>
      <c r="S49" s="21">
        <v>313</v>
      </c>
      <c r="T49" s="21">
        <v>313</v>
      </c>
      <c r="U49" s="17"/>
      <c r="V49" s="8" t="s">
        <v>324</v>
      </c>
    </row>
    <row r="50" spans="1:22" ht="63.75" x14ac:dyDescent="0.25">
      <c r="A50" s="12"/>
      <c r="B50" s="13" t="s">
        <v>305</v>
      </c>
      <c r="C50" s="14" t="s">
        <v>150</v>
      </c>
      <c r="D50" s="15" t="s">
        <v>270</v>
      </c>
      <c r="E50" s="16" t="s">
        <v>254</v>
      </c>
      <c r="F50" s="17" t="s">
        <v>21</v>
      </c>
      <c r="G50" s="18" t="s">
        <v>83</v>
      </c>
      <c r="H50" s="20" t="s">
        <v>134</v>
      </c>
      <c r="I50" s="17"/>
      <c r="J50" s="18"/>
      <c r="K50" s="18"/>
      <c r="L50" s="17"/>
      <c r="M50" s="18"/>
      <c r="N50" s="18"/>
      <c r="O50" s="21">
        <v>673</v>
      </c>
      <c r="P50" s="21">
        <v>673</v>
      </c>
      <c r="Q50" s="21">
        <v>673</v>
      </c>
      <c r="R50" s="21">
        <v>407.9</v>
      </c>
      <c r="S50" s="21">
        <v>618.6</v>
      </c>
      <c r="T50" s="21">
        <v>618.6</v>
      </c>
      <c r="U50" s="17"/>
      <c r="V50" s="8" t="s">
        <v>324</v>
      </c>
    </row>
    <row r="51" spans="1:22" ht="63.75" x14ac:dyDescent="0.25">
      <c r="A51" s="12"/>
      <c r="B51" s="13" t="s">
        <v>366</v>
      </c>
      <c r="C51" s="14" t="s">
        <v>367</v>
      </c>
      <c r="D51" s="15" t="s">
        <v>368</v>
      </c>
      <c r="E51" s="16" t="s">
        <v>63</v>
      </c>
      <c r="F51" s="17" t="s">
        <v>21</v>
      </c>
      <c r="G51" s="18" t="s">
        <v>358</v>
      </c>
      <c r="H51" s="20" t="s">
        <v>134</v>
      </c>
      <c r="I51" s="17"/>
      <c r="J51" s="18"/>
      <c r="K51" s="18"/>
      <c r="L51" s="17"/>
      <c r="M51" s="18"/>
      <c r="N51" s="18"/>
      <c r="O51" s="21">
        <v>311.7</v>
      </c>
      <c r="P51" s="21">
        <v>311.7</v>
      </c>
      <c r="Q51" s="21">
        <v>266.10000000000002</v>
      </c>
      <c r="R51" s="21">
        <v>811.7</v>
      </c>
      <c r="S51" s="21">
        <v>237</v>
      </c>
      <c r="T51" s="21">
        <v>237</v>
      </c>
      <c r="U51" s="17"/>
      <c r="V51" s="8"/>
    </row>
    <row r="52" spans="1:22" ht="63.75" x14ac:dyDescent="0.25">
      <c r="A52" s="12"/>
      <c r="B52" s="13" t="s">
        <v>96</v>
      </c>
      <c r="C52" s="14" t="s">
        <v>250</v>
      </c>
      <c r="D52" s="15" t="s">
        <v>7</v>
      </c>
      <c r="E52" s="16" t="s">
        <v>63</v>
      </c>
      <c r="F52" s="17" t="s">
        <v>21</v>
      </c>
      <c r="G52" s="18" t="s">
        <v>369</v>
      </c>
      <c r="H52" s="20" t="s">
        <v>134</v>
      </c>
      <c r="I52" s="17"/>
      <c r="J52" s="18"/>
      <c r="K52" s="18"/>
      <c r="L52" s="17"/>
      <c r="M52" s="18"/>
      <c r="N52" s="18"/>
      <c r="O52" s="21">
        <f>161.5+911.2</f>
        <v>1072.7</v>
      </c>
      <c r="P52" s="21">
        <f>157.7+911.2</f>
        <v>1068.9000000000001</v>
      </c>
      <c r="Q52" s="21">
        <f>1464.4+181.5</f>
        <v>1645.9</v>
      </c>
      <c r="R52" s="21">
        <f>161.5+1193.4</f>
        <v>1354.9</v>
      </c>
      <c r="S52" s="21">
        <v>593.79999999999995</v>
      </c>
      <c r="T52" s="21">
        <v>593.79999999999995</v>
      </c>
      <c r="U52" s="17"/>
      <c r="V52" s="8" t="s">
        <v>324</v>
      </c>
    </row>
    <row r="53" spans="1:22" ht="51" x14ac:dyDescent="0.25">
      <c r="A53" s="12"/>
      <c r="B53" s="13" t="s">
        <v>111</v>
      </c>
      <c r="C53" s="14" t="s">
        <v>133</v>
      </c>
      <c r="D53" s="15" t="s">
        <v>183</v>
      </c>
      <c r="E53" s="16" t="s">
        <v>80</v>
      </c>
      <c r="F53" s="17" t="s">
        <v>21</v>
      </c>
      <c r="G53" s="18" t="s">
        <v>35</v>
      </c>
      <c r="H53" s="20" t="s">
        <v>134</v>
      </c>
      <c r="I53" s="17"/>
      <c r="J53" s="18"/>
      <c r="K53" s="18"/>
      <c r="L53" s="17"/>
      <c r="M53" s="18"/>
      <c r="N53" s="18"/>
      <c r="O53" s="21">
        <v>35714.1</v>
      </c>
      <c r="P53" s="21">
        <v>35714.1</v>
      </c>
      <c r="Q53" s="21">
        <v>59894.3</v>
      </c>
      <c r="R53" s="21">
        <v>49410.1</v>
      </c>
      <c r="S53" s="21">
        <v>49547</v>
      </c>
      <c r="T53" s="21">
        <v>49547</v>
      </c>
      <c r="U53" s="17"/>
      <c r="V53" s="8" t="s">
        <v>324</v>
      </c>
    </row>
    <row r="54" spans="1:22" ht="76.5" x14ac:dyDescent="0.25">
      <c r="A54" s="12"/>
      <c r="B54" s="13" t="s">
        <v>184</v>
      </c>
      <c r="C54" s="14" t="s">
        <v>303</v>
      </c>
      <c r="D54" s="15" t="s">
        <v>162</v>
      </c>
      <c r="E54" s="16" t="s">
        <v>30</v>
      </c>
      <c r="F54" s="17" t="s">
        <v>21</v>
      </c>
      <c r="G54" s="18" t="s">
        <v>311</v>
      </c>
      <c r="H54" s="20" t="s">
        <v>134</v>
      </c>
      <c r="I54" s="17"/>
      <c r="J54" s="18"/>
      <c r="K54" s="18"/>
      <c r="L54" s="17"/>
      <c r="M54" s="18"/>
      <c r="N54" s="18"/>
      <c r="O54" s="21">
        <v>200</v>
      </c>
      <c r="P54" s="21">
        <v>0</v>
      </c>
      <c r="Q54" s="21">
        <v>200</v>
      </c>
      <c r="R54" s="21">
        <v>200</v>
      </c>
      <c r="S54" s="21">
        <v>200</v>
      </c>
      <c r="T54" s="21">
        <v>200</v>
      </c>
      <c r="U54" s="17"/>
      <c r="V54" s="8" t="s">
        <v>324</v>
      </c>
    </row>
    <row r="55" spans="1:22" ht="127.5" x14ac:dyDescent="0.25">
      <c r="A55" s="12"/>
      <c r="B55" s="13" t="s">
        <v>347</v>
      </c>
      <c r="C55" s="14" t="s">
        <v>240</v>
      </c>
      <c r="D55" s="15" t="s">
        <v>14</v>
      </c>
      <c r="E55" s="16" t="s">
        <v>119</v>
      </c>
      <c r="F55" s="17" t="s">
        <v>21</v>
      </c>
      <c r="G55" s="18" t="s">
        <v>112</v>
      </c>
      <c r="H55" s="20" t="s">
        <v>134</v>
      </c>
      <c r="I55" s="17"/>
      <c r="J55" s="18"/>
      <c r="K55" s="18"/>
      <c r="L55" s="17"/>
      <c r="M55" s="18"/>
      <c r="N55" s="18"/>
      <c r="O55" s="21">
        <v>2524.5</v>
      </c>
      <c r="P55" s="21">
        <v>2331.1</v>
      </c>
      <c r="Q55" s="21">
        <v>1208</v>
      </c>
      <c r="R55" s="21">
        <v>1578</v>
      </c>
      <c r="S55" s="21">
        <v>1590</v>
      </c>
      <c r="T55" s="21">
        <v>1590</v>
      </c>
      <c r="U55" s="17"/>
      <c r="V55" s="8" t="s">
        <v>324</v>
      </c>
    </row>
    <row r="56" spans="1:22" ht="89.25" x14ac:dyDescent="0.25">
      <c r="A56" s="12"/>
      <c r="B56" s="13" t="s">
        <v>64</v>
      </c>
      <c r="C56" s="14" t="s">
        <v>266</v>
      </c>
      <c r="D56" s="15" t="s">
        <v>130</v>
      </c>
      <c r="E56" s="16" t="s">
        <v>342</v>
      </c>
      <c r="F56" s="17" t="s">
        <v>21</v>
      </c>
      <c r="G56" s="18" t="s">
        <v>25</v>
      </c>
      <c r="H56" s="20" t="s">
        <v>134</v>
      </c>
      <c r="I56" s="17"/>
      <c r="J56" s="18"/>
      <c r="K56" s="18"/>
      <c r="L56" s="17"/>
      <c r="M56" s="18"/>
      <c r="N56" s="18"/>
      <c r="O56" s="21">
        <v>406.4</v>
      </c>
      <c r="P56" s="21">
        <v>324.60000000000002</v>
      </c>
      <c r="Q56" s="21">
        <v>410</v>
      </c>
      <c r="R56" s="21">
        <v>425</v>
      </c>
      <c r="S56" s="21">
        <v>0</v>
      </c>
      <c r="T56" s="21">
        <v>0</v>
      </c>
      <c r="U56" s="17"/>
      <c r="V56" s="8" t="s">
        <v>324</v>
      </c>
    </row>
    <row r="57" spans="1:22" ht="38.25" x14ac:dyDescent="0.25">
      <c r="A57" s="12"/>
      <c r="B57" s="13" t="s">
        <v>138</v>
      </c>
      <c r="C57" s="14" t="s">
        <v>237</v>
      </c>
      <c r="D57" s="15" t="s">
        <v>121</v>
      </c>
      <c r="E57" s="16" t="s">
        <v>49</v>
      </c>
      <c r="F57" s="17" t="s">
        <v>21</v>
      </c>
      <c r="G57" s="18" t="s">
        <v>302</v>
      </c>
      <c r="H57" s="20" t="s">
        <v>134</v>
      </c>
      <c r="I57" s="17"/>
      <c r="J57" s="18"/>
      <c r="K57" s="18"/>
      <c r="L57" s="17"/>
      <c r="M57" s="18"/>
      <c r="N57" s="18"/>
      <c r="O57" s="21">
        <v>343.5</v>
      </c>
      <c r="P57" s="21">
        <v>300.10000000000002</v>
      </c>
      <c r="Q57" s="21">
        <v>290</v>
      </c>
      <c r="R57" s="21">
        <v>250</v>
      </c>
      <c r="S57" s="21">
        <v>0</v>
      </c>
      <c r="T57" s="21">
        <v>0</v>
      </c>
      <c r="U57" s="17"/>
      <c r="V57" s="8" t="s">
        <v>324</v>
      </c>
    </row>
    <row r="58" spans="1:22" ht="38.25" x14ac:dyDescent="0.25">
      <c r="A58" s="12"/>
      <c r="B58" s="13" t="s">
        <v>319</v>
      </c>
      <c r="C58" s="14" t="s">
        <v>66</v>
      </c>
      <c r="D58" s="15" t="s">
        <v>135</v>
      </c>
      <c r="E58" s="16" t="s">
        <v>254</v>
      </c>
      <c r="F58" s="17" t="s">
        <v>21</v>
      </c>
      <c r="G58" s="18" t="s">
        <v>43</v>
      </c>
      <c r="H58" s="20" t="s">
        <v>134</v>
      </c>
      <c r="I58" s="17"/>
      <c r="J58" s="18"/>
      <c r="K58" s="18"/>
      <c r="L58" s="17"/>
      <c r="M58" s="18"/>
      <c r="N58" s="18"/>
      <c r="O58" s="21">
        <v>3</v>
      </c>
      <c r="P58" s="21">
        <v>2.7</v>
      </c>
      <c r="Q58" s="21">
        <v>3.2</v>
      </c>
      <c r="R58" s="21">
        <v>3.2</v>
      </c>
      <c r="S58" s="21">
        <v>3.2</v>
      </c>
      <c r="T58" s="21">
        <v>3.2</v>
      </c>
      <c r="U58" s="17"/>
      <c r="V58" s="8" t="s">
        <v>324</v>
      </c>
    </row>
    <row r="59" spans="1:22" ht="153" x14ac:dyDescent="0.25">
      <c r="A59" s="12"/>
      <c r="B59" s="13" t="s">
        <v>93</v>
      </c>
      <c r="C59" s="14" t="s">
        <v>222</v>
      </c>
      <c r="D59" s="15" t="s">
        <v>217</v>
      </c>
      <c r="E59" s="16" t="s">
        <v>140</v>
      </c>
      <c r="F59" s="17" t="s">
        <v>21</v>
      </c>
      <c r="G59" s="18" t="s">
        <v>288</v>
      </c>
      <c r="H59" s="20" t="s">
        <v>134</v>
      </c>
      <c r="I59" s="17"/>
      <c r="J59" s="18"/>
      <c r="K59" s="18"/>
      <c r="L59" s="17"/>
      <c r="M59" s="18"/>
      <c r="N59" s="18"/>
      <c r="O59" s="21">
        <v>1675.2</v>
      </c>
      <c r="P59" s="21">
        <v>1672.8</v>
      </c>
      <c r="Q59" s="21">
        <v>0</v>
      </c>
      <c r="R59" s="21">
        <v>0</v>
      </c>
      <c r="S59" s="21">
        <v>0</v>
      </c>
      <c r="T59" s="21">
        <v>0</v>
      </c>
      <c r="U59" s="17"/>
      <c r="V59" s="8" t="s">
        <v>324</v>
      </c>
    </row>
    <row r="60" spans="1:22" ht="38.25" x14ac:dyDescent="0.25">
      <c r="A60" s="12"/>
      <c r="B60" s="13" t="s">
        <v>161</v>
      </c>
      <c r="C60" s="14" t="s">
        <v>191</v>
      </c>
      <c r="D60" s="15" t="s">
        <v>334</v>
      </c>
      <c r="E60" s="16" t="s">
        <v>254</v>
      </c>
      <c r="F60" s="17" t="s">
        <v>21</v>
      </c>
      <c r="G60" s="18" t="s">
        <v>272</v>
      </c>
      <c r="H60" s="20" t="s">
        <v>134</v>
      </c>
      <c r="I60" s="17"/>
      <c r="J60" s="18"/>
      <c r="K60" s="18"/>
      <c r="L60" s="17"/>
      <c r="M60" s="18"/>
      <c r="N60" s="18"/>
      <c r="O60" s="21">
        <v>0</v>
      </c>
      <c r="P60" s="21">
        <v>0</v>
      </c>
      <c r="Q60" s="21">
        <v>140</v>
      </c>
      <c r="R60" s="21">
        <v>0</v>
      </c>
      <c r="S60" s="21">
        <v>0</v>
      </c>
      <c r="T60" s="21">
        <v>0</v>
      </c>
      <c r="U60" s="17"/>
      <c r="V60" s="8" t="s">
        <v>324</v>
      </c>
    </row>
    <row r="61" spans="1:22" ht="89.25" x14ac:dyDescent="0.25">
      <c r="A61" s="12"/>
      <c r="B61" s="13" t="s">
        <v>314</v>
      </c>
      <c r="C61" s="14" t="s">
        <v>209</v>
      </c>
      <c r="D61" s="15" t="s">
        <v>44</v>
      </c>
      <c r="E61" s="16" t="s">
        <v>74</v>
      </c>
      <c r="F61" s="17"/>
      <c r="G61" s="18"/>
      <c r="H61" s="18"/>
      <c r="I61" s="17"/>
      <c r="J61" s="18"/>
      <c r="K61" s="18"/>
      <c r="L61" s="17"/>
      <c r="M61" s="18"/>
      <c r="N61" s="18"/>
      <c r="O61" s="19">
        <f>O62+O63</f>
        <v>76758.5</v>
      </c>
      <c r="P61" s="19">
        <f t="shared" ref="P61:T61" si="11">P62+P63</f>
        <v>71451.899999999994</v>
      </c>
      <c r="Q61" s="19">
        <f t="shared" si="11"/>
        <v>25242.5</v>
      </c>
      <c r="R61" s="19">
        <f t="shared" si="11"/>
        <v>2932.4</v>
      </c>
      <c r="S61" s="19">
        <f t="shared" si="11"/>
        <v>3107.8</v>
      </c>
      <c r="T61" s="19">
        <f t="shared" si="11"/>
        <v>3107.8</v>
      </c>
      <c r="U61" s="17"/>
      <c r="V61" s="8" t="s">
        <v>324</v>
      </c>
    </row>
    <row r="62" spans="1:22" ht="76.5" x14ac:dyDescent="0.25">
      <c r="A62" s="12"/>
      <c r="B62" s="13" t="s">
        <v>13</v>
      </c>
      <c r="C62" s="14" t="s">
        <v>275</v>
      </c>
      <c r="D62" s="15" t="s">
        <v>155</v>
      </c>
      <c r="E62" s="16" t="s">
        <v>207</v>
      </c>
      <c r="F62" s="17" t="s">
        <v>21</v>
      </c>
      <c r="G62" s="18"/>
      <c r="H62" s="20" t="s">
        <v>134</v>
      </c>
      <c r="I62" s="17" t="s">
        <v>11</v>
      </c>
      <c r="J62" s="18" t="s">
        <v>27</v>
      </c>
      <c r="K62" s="20" t="s">
        <v>281</v>
      </c>
      <c r="L62" s="17"/>
      <c r="M62" s="18"/>
      <c r="N62" s="18"/>
      <c r="O62" s="21">
        <f>5204.6+42449.9+13177.8+10949</f>
        <v>71781.3</v>
      </c>
      <c r="P62" s="21">
        <f>4604.6+42363.2+9089.9+10417</f>
        <v>66474.7</v>
      </c>
      <c r="Q62" s="21">
        <f>325+7935.9+10506.7+2849.9</f>
        <v>21617.5</v>
      </c>
      <c r="R62" s="21">
        <f>350+1963.5+100+518.9</f>
        <v>2932.4</v>
      </c>
      <c r="S62" s="21">
        <f>350+2356.5+401.3</f>
        <v>3107.8</v>
      </c>
      <c r="T62" s="21">
        <f>350+2356.5+401.3</f>
        <v>3107.8</v>
      </c>
      <c r="U62" s="17"/>
      <c r="V62" s="8" t="s">
        <v>324</v>
      </c>
    </row>
    <row r="63" spans="1:22" ht="89.25" x14ac:dyDescent="0.25">
      <c r="A63" s="12"/>
      <c r="B63" s="13" t="s">
        <v>92</v>
      </c>
      <c r="C63" s="14" t="s">
        <v>188</v>
      </c>
      <c r="D63" s="15" t="s">
        <v>283</v>
      </c>
      <c r="E63" s="16" t="s">
        <v>148</v>
      </c>
      <c r="F63" s="17" t="s">
        <v>21</v>
      </c>
      <c r="G63" s="18" t="s">
        <v>248</v>
      </c>
      <c r="H63" s="20" t="s">
        <v>134</v>
      </c>
      <c r="I63" s="17"/>
      <c r="J63" s="18"/>
      <c r="K63" s="18"/>
      <c r="L63" s="17"/>
      <c r="M63" s="18"/>
      <c r="N63" s="18"/>
      <c r="O63" s="21">
        <v>4977.2</v>
      </c>
      <c r="P63" s="21">
        <v>4977.2</v>
      </c>
      <c r="Q63" s="21">
        <v>3625</v>
      </c>
      <c r="R63" s="21">
        <v>0</v>
      </c>
      <c r="S63" s="21">
        <v>0</v>
      </c>
      <c r="T63" s="21">
        <v>0</v>
      </c>
      <c r="U63" s="17"/>
      <c r="V63" s="8" t="s">
        <v>324</v>
      </c>
    </row>
    <row r="64" spans="1:22" ht="76.5" x14ac:dyDescent="0.25">
      <c r="A64" s="12"/>
      <c r="B64" s="13" t="s">
        <v>2</v>
      </c>
      <c r="C64" s="14" t="s">
        <v>53</v>
      </c>
      <c r="D64" s="15" t="s">
        <v>100</v>
      </c>
      <c r="E64" s="16" t="s">
        <v>74</v>
      </c>
      <c r="F64" s="17"/>
      <c r="G64" s="18"/>
      <c r="H64" s="18"/>
      <c r="I64" s="17"/>
      <c r="J64" s="18"/>
      <c r="K64" s="18"/>
      <c r="L64" s="17"/>
      <c r="M64" s="18"/>
      <c r="N64" s="18"/>
      <c r="O64" s="19">
        <f>O65+O66+O67+O68+O69+O70+O71+O72+O73+O74+O75+O76+O77+O78+O79</f>
        <v>550472.6</v>
      </c>
      <c r="P64" s="19">
        <f t="shared" ref="P64:T64" si="12">P65+P66+P67+P68+P69+P70+P71+P72+P73+P74+P75+P76+P77+P78+P79</f>
        <v>546867.69999999995</v>
      </c>
      <c r="Q64" s="19">
        <f t="shared" si="12"/>
        <v>540437.19999999984</v>
      </c>
      <c r="R64" s="19">
        <f t="shared" si="12"/>
        <v>304603.90000000002</v>
      </c>
      <c r="S64" s="19">
        <f t="shared" si="12"/>
        <v>512550.19999999995</v>
      </c>
      <c r="T64" s="19">
        <f t="shared" si="12"/>
        <v>512550.19999999995</v>
      </c>
      <c r="U64" s="17"/>
      <c r="V64" s="8" t="s">
        <v>324</v>
      </c>
    </row>
    <row r="65" spans="1:22" ht="52.5" customHeight="1" x14ac:dyDescent="0.25">
      <c r="A65" s="12"/>
      <c r="B65" s="13" t="s">
        <v>247</v>
      </c>
      <c r="C65" s="14" t="s">
        <v>321</v>
      </c>
      <c r="D65" s="15" t="s">
        <v>124</v>
      </c>
      <c r="E65" s="16" t="s">
        <v>298</v>
      </c>
      <c r="F65" s="17"/>
      <c r="G65" s="18"/>
      <c r="H65" s="18"/>
      <c r="I65" s="17" t="s">
        <v>97</v>
      </c>
      <c r="J65" s="18" t="s">
        <v>335</v>
      </c>
      <c r="K65" s="20" t="s">
        <v>128</v>
      </c>
      <c r="L65" s="17"/>
      <c r="M65" s="18"/>
      <c r="N65" s="18"/>
      <c r="O65" s="21">
        <v>2195.4</v>
      </c>
      <c r="P65" s="21">
        <v>2195.4</v>
      </c>
      <c r="Q65" s="21">
        <v>2310</v>
      </c>
      <c r="R65" s="21">
        <v>2339.1999999999998</v>
      </c>
      <c r="S65" s="21">
        <v>2233.4</v>
      </c>
      <c r="T65" s="21">
        <v>2233.4</v>
      </c>
      <c r="U65" s="17"/>
      <c r="V65" s="8" t="s">
        <v>324</v>
      </c>
    </row>
    <row r="66" spans="1:22" ht="76.5" x14ac:dyDescent="0.25">
      <c r="A66" s="12"/>
      <c r="B66" s="13" t="s">
        <v>318</v>
      </c>
      <c r="C66" s="14" t="s">
        <v>79</v>
      </c>
      <c r="D66" s="15" t="s">
        <v>108</v>
      </c>
      <c r="E66" s="16" t="s">
        <v>230</v>
      </c>
      <c r="F66" s="17"/>
      <c r="G66" s="18"/>
      <c r="H66" s="18"/>
      <c r="I66" s="17" t="s">
        <v>97</v>
      </c>
      <c r="J66" s="18" t="s">
        <v>204</v>
      </c>
      <c r="K66" s="20" t="s">
        <v>128</v>
      </c>
      <c r="L66" s="17"/>
      <c r="M66" s="18"/>
      <c r="N66" s="18"/>
      <c r="O66" s="21">
        <v>304.7</v>
      </c>
      <c r="P66" s="21">
        <v>304.7</v>
      </c>
      <c r="Q66" s="21">
        <v>304.7</v>
      </c>
      <c r="R66" s="21">
        <v>184.7</v>
      </c>
      <c r="S66" s="21">
        <v>280.10000000000002</v>
      </c>
      <c r="T66" s="21">
        <v>280.10000000000002</v>
      </c>
      <c r="U66" s="17"/>
      <c r="V66" s="8" t="s">
        <v>324</v>
      </c>
    </row>
    <row r="67" spans="1:22" ht="76.5" x14ac:dyDescent="0.25">
      <c r="A67" s="12"/>
      <c r="B67" s="13" t="s">
        <v>260</v>
      </c>
      <c r="C67" s="14" t="s">
        <v>307</v>
      </c>
      <c r="D67" s="15" t="s">
        <v>229</v>
      </c>
      <c r="E67" s="16" t="s">
        <v>230</v>
      </c>
      <c r="F67" s="17"/>
      <c r="G67" s="18"/>
      <c r="H67" s="18"/>
      <c r="I67" s="17" t="s">
        <v>97</v>
      </c>
      <c r="J67" s="18" t="s">
        <v>213</v>
      </c>
      <c r="K67" s="20" t="s">
        <v>128</v>
      </c>
      <c r="L67" s="17"/>
      <c r="M67" s="18"/>
      <c r="N67" s="18"/>
      <c r="O67" s="21">
        <v>1218.7</v>
      </c>
      <c r="P67" s="21">
        <v>1218.7</v>
      </c>
      <c r="Q67" s="21">
        <v>1218.5999999999999</v>
      </c>
      <c r="R67" s="21">
        <v>738.5</v>
      </c>
      <c r="S67" s="21">
        <v>1120.0999999999999</v>
      </c>
      <c r="T67" s="21">
        <v>1120.0999999999999</v>
      </c>
      <c r="U67" s="17"/>
      <c r="V67" s="8" t="s">
        <v>324</v>
      </c>
    </row>
    <row r="68" spans="1:22" ht="76.5" x14ac:dyDescent="0.25">
      <c r="A68" s="12"/>
      <c r="B68" s="13" t="s">
        <v>15</v>
      </c>
      <c r="C68" s="14" t="s">
        <v>252</v>
      </c>
      <c r="D68" s="15" t="s">
        <v>233</v>
      </c>
      <c r="E68" s="16" t="s">
        <v>80</v>
      </c>
      <c r="F68" s="17"/>
      <c r="G68" s="18"/>
      <c r="H68" s="18"/>
      <c r="I68" s="17" t="s">
        <v>97</v>
      </c>
      <c r="J68" s="18" t="s">
        <v>55</v>
      </c>
      <c r="K68" s="20" t="s">
        <v>128</v>
      </c>
      <c r="L68" s="17"/>
      <c r="M68" s="18"/>
      <c r="N68" s="18"/>
      <c r="O68" s="21">
        <v>6652.7</v>
      </c>
      <c r="P68" s="21">
        <v>6652.7</v>
      </c>
      <c r="Q68" s="21">
        <v>6481.6</v>
      </c>
      <c r="R68" s="21">
        <v>5322.2</v>
      </c>
      <c r="S68" s="21">
        <v>5185.3</v>
      </c>
      <c r="T68" s="21">
        <v>5185.3</v>
      </c>
      <c r="U68" s="17"/>
      <c r="V68" s="8" t="s">
        <v>324</v>
      </c>
    </row>
    <row r="69" spans="1:22" ht="76.5" x14ac:dyDescent="0.25">
      <c r="A69" s="12"/>
      <c r="B69" s="13" t="s">
        <v>159</v>
      </c>
      <c r="C69" s="14" t="s">
        <v>98</v>
      </c>
      <c r="D69" s="15" t="s">
        <v>336</v>
      </c>
      <c r="E69" s="16" t="s">
        <v>337</v>
      </c>
      <c r="F69" s="17"/>
      <c r="G69" s="18"/>
      <c r="H69" s="18"/>
      <c r="I69" s="17" t="s">
        <v>97</v>
      </c>
      <c r="J69" s="18" t="s">
        <v>70</v>
      </c>
      <c r="K69" s="20" t="s">
        <v>128</v>
      </c>
      <c r="L69" s="17"/>
      <c r="M69" s="18"/>
      <c r="N69" s="18"/>
      <c r="O69" s="21">
        <v>6413.8</v>
      </c>
      <c r="P69" s="21">
        <v>6363.8</v>
      </c>
      <c r="Q69" s="21">
        <v>4709.3999999999996</v>
      </c>
      <c r="R69" s="21">
        <v>4694</v>
      </c>
      <c r="S69" s="21">
        <v>4675.2</v>
      </c>
      <c r="T69" s="21">
        <v>4675.2</v>
      </c>
      <c r="U69" s="17"/>
      <c r="V69" s="8" t="s">
        <v>324</v>
      </c>
    </row>
    <row r="70" spans="1:22" ht="63.75" x14ac:dyDescent="0.25">
      <c r="A70" s="12"/>
      <c r="B70" s="13" t="s">
        <v>105</v>
      </c>
      <c r="C70" s="14" t="s">
        <v>146</v>
      </c>
      <c r="D70" s="15" t="s">
        <v>95</v>
      </c>
      <c r="E70" s="16" t="s">
        <v>0</v>
      </c>
      <c r="F70" s="17"/>
      <c r="G70" s="18"/>
      <c r="H70" s="18"/>
      <c r="I70" s="17"/>
      <c r="J70" s="18"/>
      <c r="K70" s="18"/>
      <c r="L70" s="17"/>
      <c r="M70" s="18"/>
      <c r="N70" s="18"/>
      <c r="O70" s="21">
        <v>105</v>
      </c>
      <c r="P70" s="21">
        <v>90.8</v>
      </c>
      <c r="Q70" s="21">
        <v>0</v>
      </c>
      <c r="R70" s="21">
        <v>0</v>
      </c>
      <c r="S70" s="21">
        <v>0</v>
      </c>
      <c r="T70" s="21">
        <v>0</v>
      </c>
      <c r="U70" s="17"/>
      <c r="V70" s="8" t="s">
        <v>324</v>
      </c>
    </row>
    <row r="71" spans="1:22" ht="76.5" x14ac:dyDescent="0.25">
      <c r="A71" s="12"/>
      <c r="B71" s="13" t="s">
        <v>179</v>
      </c>
      <c r="C71" s="14" t="s">
        <v>143</v>
      </c>
      <c r="D71" s="15" t="s">
        <v>75</v>
      </c>
      <c r="E71" s="16" t="s">
        <v>337</v>
      </c>
      <c r="F71" s="17" t="s">
        <v>131</v>
      </c>
      <c r="G71" s="18" t="s">
        <v>84</v>
      </c>
      <c r="H71" s="20" t="s">
        <v>109</v>
      </c>
      <c r="I71" s="17"/>
      <c r="J71" s="18"/>
      <c r="K71" s="18"/>
      <c r="L71" s="17"/>
      <c r="M71" s="18"/>
      <c r="N71" s="18"/>
      <c r="O71" s="21">
        <v>7000</v>
      </c>
      <c r="P71" s="21">
        <v>6735</v>
      </c>
      <c r="Q71" s="21">
        <v>9036</v>
      </c>
      <c r="R71" s="21">
        <v>9382.4</v>
      </c>
      <c r="S71" s="21">
        <v>9382.4</v>
      </c>
      <c r="T71" s="21">
        <v>9382.4</v>
      </c>
      <c r="U71" s="17"/>
      <c r="V71" s="8" t="s">
        <v>324</v>
      </c>
    </row>
    <row r="72" spans="1:22" ht="38.25" x14ac:dyDescent="0.25">
      <c r="A72" s="12"/>
      <c r="B72" s="13" t="s">
        <v>330</v>
      </c>
      <c r="C72" s="14" t="s">
        <v>22</v>
      </c>
      <c r="D72" s="15" t="s">
        <v>180</v>
      </c>
      <c r="E72" s="16" t="s">
        <v>54</v>
      </c>
      <c r="F72" s="17" t="s">
        <v>131</v>
      </c>
      <c r="G72" s="18" t="s">
        <v>356</v>
      </c>
      <c r="H72" s="20" t="s">
        <v>109</v>
      </c>
      <c r="I72" s="17"/>
      <c r="J72" s="18"/>
      <c r="K72" s="18"/>
      <c r="L72" s="17"/>
      <c r="M72" s="18"/>
      <c r="N72" s="18"/>
      <c r="O72" s="21">
        <v>494257.8</v>
      </c>
      <c r="P72" s="21">
        <v>494257.8</v>
      </c>
      <c r="Q72" s="21">
        <v>476961.6</v>
      </c>
      <c r="R72" s="21">
        <v>250077.4</v>
      </c>
      <c r="S72" s="21">
        <v>456507.6</v>
      </c>
      <c r="T72" s="21">
        <v>456507.6</v>
      </c>
      <c r="U72" s="17"/>
      <c r="V72" s="8" t="s">
        <v>324</v>
      </c>
    </row>
    <row r="73" spans="1:22" ht="76.5" x14ac:dyDescent="0.25">
      <c r="A73" s="12"/>
      <c r="B73" s="13" t="s">
        <v>343</v>
      </c>
      <c r="C73" s="14" t="s">
        <v>127</v>
      </c>
      <c r="D73" s="15" t="s">
        <v>285</v>
      </c>
      <c r="E73" s="16" t="s">
        <v>239</v>
      </c>
      <c r="F73" s="17"/>
      <c r="G73" s="18"/>
      <c r="H73" s="18"/>
      <c r="I73" s="17" t="s">
        <v>97</v>
      </c>
      <c r="J73" s="18" t="s">
        <v>216</v>
      </c>
      <c r="K73" s="20" t="s">
        <v>128</v>
      </c>
      <c r="L73" s="17"/>
      <c r="M73" s="18"/>
      <c r="N73" s="18"/>
      <c r="O73" s="21">
        <f>2437.3+609.3</f>
        <v>3046.6000000000004</v>
      </c>
      <c r="P73" s="21">
        <f>2437.3+609.3</f>
        <v>3046.6000000000004</v>
      </c>
      <c r="Q73" s="21">
        <f>609.3+2437.3</f>
        <v>3046.6000000000004</v>
      </c>
      <c r="R73" s="21">
        <f>1477+369.4</f>
        <v>1846.4</v>
      </c>
      <c r="S73" s="21">
        <f>2240.3+560.1</f>
        <v>2800.4</v>
      </c>
      <c r="T73" s="21">
        <f>2240.3+560.1</f>
        <v>2800.4</v>
      </c>
      <c r="U73" s="17"/>
      <c r="V73" s="8" t="s">
        <v>324</v>
      </c>
    </row>
    <row r="74" spans="1:22" ht="51" x14ac:dyDescent="0.25">
      <c r="A74" s="12"/>
      <c r="B74" s="13" t="s">
        <v>72</v>
      </c>
      <c r="C74" s="14" t="s">
        <v>277</v>
      </c>
      <c r="D74" s="15" t="s">
        <v>219</v>
      </c>
      <c r="E74" s="16" t="s">
        <v>113</v>
      </c>
      <c r="F74" s="17" t="s">
        <v>21</v>
      </c>
      <c r="G74" s="18" t="s">
        <v>294</v>
      </c>
      <c r="H74" s="20" t="s">
        <v>134</v>
      </c>
      <c r="I74" s="17"/>
      <c r="J74" s="18"/>
      <c r="K74" s="18"/>
      <c r="L74" s="17"/>
      <c r="M74" s="18"/>
      <c r="N74" s="18"/>
      <c r="O74" s="21">
        <f>6259.6+21864.8</f>
        <v>28124.400000000001</v>
      </c>
      <c r="P74" s="21">
        <f>21864.8+2983.9</f>
        <v>24848.7</v>
      </c>
      <c r="Q74" s="21">
        <f>25807.1+9340.7</f>
        <v>35147.800000000003</v>
      </c>
      <c r="R74" s="21">
        <f>29238</f>
        <v>29238</v>
      </c>
      <c r="S74" s="21">
        <f>29238</f>
        <v>29238</v>
      </c>
      <c r="T74" s="21">
        <f>29238</f>
        <v>29238</v>
      </c>
      <c r="U74" s="17"/>
      <c r="V74" s="8" t="s">
        <v>324</v>
      </c>
    </row>
    <row r="75" spans="1:22" ht="76.5" x14ac:dyDescent="0.25">
      <c r="A75" s="12"/>
      <c r="B75" s="13" t="s">
        <v>300</v>
      </c>
      <c r="C75" s="14" t="s">
        <v>196</v>
      </c>
      <c r="D75" s="15" t="s">
        <v>306</v>
      </c>
      <c r="E75" s="16" t="s">
        <v>230</v>
      </c>
      <c r="F75" s="17"/>
      <c r="G75" s="18"/>
      <c r="H75" s="18"/>
      <c r="I75" s="17" t="s">
        <v>97</v>
      </c>
      <c r="J75" s="18" t="s">
        <v>163</v>
      </c>
      <c r="K75" s="20" t="s">
        <v>128</v>
      </c>
      <c r="L75" s="17"/>
      <c r="M75" s="18"/>
      <c r="N75" s="18"/>
      <c r="O75" s="21">
        <v>937.5</v>
      </c>
      <c r="P75" s="21">
        <v>937.5</v>
      </c>
      <c r="Q75" s="21">
        <v>937.5</v>
      </c>
      <c r="R75" s="21">
        <v>585.6</v>
      </c>
      <c r="S75" s="21">
        <v>861.8</v>
      </c>
      <c r="T75" s="21">
        <v>861.8</v>
      </c>
      <c r="U75" s="17"/>
      <c r="V75" s="8" t="s">
        <v>324</v>
      </c>
    </row>
    <row r="76" spans="1:22" ht="76.5" x14ac:dyDescent="0.25">
      <c r="A76" s="12"/>
      <c r="B76" s="13" t="s">
        <v>312</v>
      </c>
      <c r="C76" s="14" t="s">
        <v>24</v>
      </c>
      <c r="D76" s="15" t="s">
        <v>45</v>
      </c>
      <c r="E76" s="16" t="s">
        <v>299</v>
      </c>
      <c r="F76" s="17"/>
      <c r="G76" s="18"/>
      <c r="H76" s="18"/>
      <c r="I76" s="17" t="s">
        <v>97</v>
      </c>
      <c r="J76" s="18" t="s">
        <v>26</v>
      </c>
      <c r="K76" s="20" t="s">
        <v>128</v>
      </c>
      <c r="L76" s="17"/>
      <c r="M76" s="18"/>
      <c r="N76" s="18"/>
      <c r="O76" s="21">
        <v>0</v>
      </c>
      <c r="P76" s="21">
        <v>0</v>
      </c>
      <c r="Q76" s="21">
        <v>59</v>
      </c>
      <c r="R76" s="21">
        <v>59</v>
      </c>
      <c r="S76" s="21">
        <v>59</v>
      </c>
      <c r="T76" s="21">
        <v>59</v>
      </c>
      <c r="U76" s="17"/>
      <c r="V76" s="8" t="s">
        <v>324</v>
      </c>
    </row>
    <row r="77" spans="1:22" ht="76.5" x14ac:dyDescent="0.25">
      <c r="A77" s="12"/>
      <c r="B77" s="13" t="s">
        <v>29</v>
      </c>
      <c r="C77" s="14" t="s">
        <v>156</v>
      </c>
      <c r="D77" s="15" t="s">
        <v>164</v>
      </c>
      <c r="E77" s="16" t="s">
        <v>230</v>
      </c>
      <c r="F77" s="17"/>
      <c r="G77" s="18"/>
      <c r="H77" s="18"/>
      <c r="I77" s="17" t="s">
        <v>97</v>
      </c>
      <c r="J77" s="18" t="s">
        <v>351</v>
      </c>
      <c r="K77" s="20" t="s">
        <v>128</v>
      </c>
      <c r="L77" s="17"/>
      <c r="M77" s="18"/>
      <c r="N77" s="18"/>
      <c r="O77" s="21">
        <v>25</v>
      </c>
      <c r="P77" s="21">
        <v>25</v>
      </c>
      <c r="Q77" s="21">
        <v>25</v>
      </c>
      <c r="R77" s="21">
        <v>15.2</v>
      </c>
      <c r="S77" s="21">
        <v>23</v>
      </c>
      <c r="T77" s="21">
        <v>23</v>
      </c>
      <c r="U77" s="17"/>
      <c r="V77" s="8" t="s">
        <v>324</v>
      </c>
    </row>
    <row r="78" spans="1:22" ht="76.5" x14ac:dyDescent="0.25">
      <c r="A78" s="12"/>
      <c r="B78" s="13" t="s">
        <v>202</v>
      </c>
      <c r="C78" s="14" t="s">
        <v>309</v>
      </c>
      <c r="D78" s="15" t="s">
        <v>86</v>
      </c>
      <c r="E78" s="16" t="s">
        <v>230</v>
      </c>
      <c r="F78" s="17"/>
      <c r="G78" s="18"/>
      <c r="H78" s="18"/>
      <c r="I78" s="17" t="s">
        <v>97</v>
      </c>
      <c r="J78" s="18" t="s">
        <v>142</v>
      </c>
      <c r="K78" s="20" t="s">
        <v>128</v>
      </c>
      <c r="L78" s="17"/>
      <c r="M78" s="18"/>
      <c r="N78" s="18"/>
      <c r="O78" s="21">
        <v>15</v>
      </c>
      <c r="P78" s="21">
        <v>15</v>
      </c>
      <c r="Q78" s="21">
        <v>15.2</v>
      </c>
      <c r="R78" s="21">
        <v>9.6</v>
      </c>
      <c r="S78" s="21">
        <v>14.6</v>
      </c>
      <c r="T78" s="21">
        <v>14.6</v>
      </c>
      <c r="U78" s="17"/>
      <c r="V78" s="8" t="s">
        <v>324</v>
      </c>
    </row>
    <row r="79" spans="1:22" ht="76.5" x14ac:dyDescent="0.25">
      <c r="A79" s="12"/>
      <c r="B79" s="13" t="s">
        <v>151</v>
      </c>
      <c r="C79" s="14" t="s">
        <v>94</v>
      </c>
      <c r="D79" s="15" t="s">
        <v>23</v>
      </c>
      <c r="E79" s="16" t="s">
        <v>230</v>
      </c>
      <c r="F79" s="17"/>
      <c r="G79" s="18"/>
      <c r="H79" s="18"/>
      <c r="I79" s="17" t="s">
        <v>97</v>
      </c>
      <c r="J79" s="18" t="s">
        <v>345</v>
      </c>
      <c r="K79" s="20" t="s">
        <v>128</v>
      </c>
      <c r="L79" s="17"/>
      <c r="M79" s="18"/>
      <c r="N79" s="18"/>
      <c r="O79" s="21">
        <v>176</v>
      </c>
      <c r="P79" s="21">
        <v>176</v>
      </c>
      <c r="Q79" s="21">
        <v>184.2</v>
      </c>
      <c r="R79" s="21">
        <v>111.7</v>
      </c>
      <c r="S79" s="21">
        <v>169.3</v>
      </c>
      <c r="T79" s="21">
        <v>169.3</v>
      </c>
      <c r="U79" s="17"/>
      <c r="V79" s="8" t="s">
        <v>324</v>
      </c>
    </row>
    <row r="80" spans="1:22" ht="114.75" x14ac:dyDescent="0.25">
      <c r="A80" s="12"/>
      <c r="B80" s="13" t="s">
        <v>280</v>
      </c>
      <c r="C80" s="14" t="s">
        <v>218</v>
      </c>
      <c r="D80" s="15" t="s">
        <v>9</v>
      </c>
      <c r="E80" s="16" t="s">
        <v>74</v>
      </c>
      <c r="F80" s="17"/>
      <c r="G80" s="18"/>
      <c r="H80" s="18"/>
      <c r="I80" s="17"/>
      <c r="J80" s="18"/>
      <c r="K80" s="18"/>
      <c r="L80" s="17"/>
      <c r="M80" s="18"/>
      <c r="N80" s="18"/>
      <c r="O80" s="19">
        <f t="shared" ref="O80:T80" si="13">O81+O82+O83</f>
        <v>12019.6</v>
      </c>
      <c r="P80" s="19">
        <f t="shared" si="13"/>
        <v>10806.7</v>
      </c>
      <c r="Q80" s="19">
        <f t="shared" si="13"/>
        <v>5916.5</v>
      </c>
      <c r="R80" s="19">
        <f t="shared" si="13"/>
        <v>5107.8999999999996</v>
      </c>
      <c r="S80" s="19">
        <f t="shared" si="13"/>
        <v>5117.8999999999996</v>
      </c>
      <c r="T80" s="19">
        <f t="shared" si="13"/>
        <v>5117.8999999999996</v>
      </c>
      <c r="U80" s="17"/>
      <c r="V80" s="8" t="s">
        <v>324</v>
      </c>
    </row>
    <row r="81" spans="1:22" ht="38.25" x14ac:dyDescent="0.25">
      <c r="A81" s="12"/>
      <c r="B81" s="13" t="s">
        <v>290</v>
      </c>
      <c r="C81" s="14" t="s">
        <v>116</v>
      </c>
      <c r="D81" s="15" t="s">
        <v>31</v>
      </c>
      <c r="E81" s="16" t="s">
        <v>254</v>
      </c>
      <c r="F81" s="17" t="s">
        <v>21</v>
      </c>
      <c r="G81" s="18" t="s">
        <v>103</v>
      </c>
      <c r="H81" s="20" t="s">
        <v>134</v>
      </c>
      <c r="I81" s="17"/>
      <c r="J81" s="18"/>
      <c r="K81" s="18"/>
      <c r="L81" s="17"/>
      <c r="M81" s="18"/>
      <c r="N81" s="18"/>
      <c r="O81" s="21">
        <v>174</v>
      </c>
      <c r="P81" s="21">
        <v>150.1</v>
      </c>
      <c r="Q81" s="21">
        <v>344.6</v>
      </c>
      <c r="R81" s="21">
        <v>330.4</v>
      </c>
      <c r="S81" s="21">
        <v>320.39999999999998</v>
      </c>
      <c r="T81" s="21">
        <v>320.39999999999998</v>
      </c>
      <c r="U81" s="17"/>
      <c r="V81" s="8" t="s">
        <v>324</v>
      </c>
    </row>
    <row r="82" spans="1:22" ht="38.25" x14ac:dyDescent="0.25">
      <c r="A82" s="12"/>
      <c r="B82" s="13" t="s">
        <v>4</v>
      </c>
      <c r="C82" s="14" t="s">
        <v>297</v>
      </c>
      <c r="D82" s="15" t="s">
        <v>17</v>
      </c>
      <c r="E82" s="16" t="s">
        <v>122</v>
      </c>
      <c r="F82" s="17" t="s">
        <v>21</v>
      </c>
      <c r="G82" s="18" t="s">
        <v>103</v>
      </c>
      <c r="H82" s="20" t="s">
        <v>134</v>
      </c>
      <c r="I82" s="17"/>
      <c r="J82" s="18"/>
      <c r="K82" s="18"/>
      <c r="L82" s="17"/>
      <c r="M82" s="18"/>
      <c r="N82" s="18"/>
      <c r="O82" s="21">
        <v>11665.6</v>
      </c>
      <c r="P82" s="21">
        <v>10476.6</v>
      </c>
      <c r="Q82" s="21">
        <v>5516.9</v>
      </c>
      <c r="R82" s="21">
        <v>4602.5</v>
      </c>
      <c r="S82" s="21">
        <v>4622.5</v>
      </c>
      <c r="T82" s="21">
        <v>4622.5</v>
      </c>
      <c r="U82" s="17"/>
      <c r="V82" s="8" t="s">
        <v>324</v>
      </c>
    </row>
    <row r="83" spans="1:22" ht="20.25" customHeight="1" x14ac:dyDescent="0.25">
      <c r="A83" s="12"/>
      <c r="B83" s="13" t="s">
        <v>348</v>
      </c>
      <c r="C83" s="14" t="s">
        <v>206</v>
      </c>
      <c r="D83" s="15" t="s">
        <v>295</v>
      </c>
      <c r="E83" s="16" t="s">
        <v>63</v>
      </c>
      <c r="F83" s="17" t="s">
        <v>21</v>
      </c>
      <c r="G83" s="18" t="s">
        <v>50</v>
      </c>
      <c r="H83" s="20" t="s">
        <v>134</v>
      </c>
      <c r="I83" s="17"/>
      <c r="J83" s="18"/>
      <c r="K83" s="18"/>
      <c r="L83" s="17"/>
      <c r="M83" s="18"/>
      <c r="N83" s="18"/>
      <c r="O83" s="21">
        <v>180</v>
      </c>
      <c r="P83" s="21">
        <v>180</v>
      </c>
      <c r="Q83" s="21">
        <v>55</v>
      </c>
      <c r="R83" s="21">
        <v>175</v>
      </c>
      <c r="S83" s="21">
        <v>175</v>
      </c>
      <c r="T83" s="21">
        <v>175</v>
      </c>
      <c r="U83" s="17"/>
      <c r="V83" s="8" t="s">
        <v>324</v>
      </c>
    </row>
    <row r="84" spans="1:22" ht="25.5" x14ac:dyDescent="0.25">
      <c r="A84" s="12"/>
      <c r="B84" s="13" t="s">
        <v>324</v>
      </c>
      <c r="C84" s="14" t="s">
        <v>313</v>
      </c>
      <c r="D84" s="15" t="s">
        <v>171</v>
      </c>
      <c r="E84" s="16" t="s">
        <v>74</v>
      </c>
      <c r="F84" s="17"/>
      <c r="G84" s="18"/>
      <c r="H84" s="18"/>
      <c r="I84" s="17"/>
      <c r="J84" s="18"/>
      <c r="K84" s="18"/>
      <c r="L84" s="17"/>
      <c r="M84" s="18"/>
      <c r="N84" s="18"/>
      <c r="O84" s="19">
        <f t="shared" ref="O84:T84" si="14">O80+O64+O61+O39</f>
        <v>1066534.6000000001</v>
      </c>
      <c r="P84" s="19">
        <f t="shared" si="14"/>
        <v>1049420.7999999998</v>
      </c>
      <c r="Q84" s="19">
        <f t="shared" si="14"/>
        <v>984211.39999999991</v>
      </c>
      <c r="R84" s="19">
        <f t="shared" si="14"/>
        <v>708436.10000000009</v>
      </c>
      <c r="S84" s="19">
        <f t="shared" si="14"/>
        <v>914932.7</v>
      </c>
      <c r="T84" s="19">
        <f t="shared" si="14"/>
        <v>914932.7</v>
      </c>
      <c r="U84" s="17"/>
      <c r="V84" s="8" t="s">
        <v>324</v>
      </c>
    </row>
    <row r="85" spans="1:22" ht="38.25" x14ac:dyDescent="0.25">
      <c r="A85" s="12"/>
      <c r="B85" s="13" t="s">
        <v>324</v>
      </c>
      <c r="C85" s="14" t="s">
        <v>210</v>
      </c>
      <c r="D85" s="15" t="s">
        <v>194</v>
      </c>
      <c r="E85" s="16" t="s">
        <v>74</v>
      </c>
      <c r="F85" s="17"/>
      <c r="G85" s="18"/>
      <c r="H85" s="18"/>
      <c r="I85" s="17"/>
      <c r="J85" s="18"/>
      <c r="K85" s="18"/>
      <c r="L85" s="17"/>
      <c r="M85" s="18"/>
      <c r="N85" s="18"/>
      <c r="O85" s="19">
        <f t="shared" ref="O85:T85" si="15">O84+O8</f>
        <v>1262530.1000000001</v>
      </c>
      <c r="P85" s="19">
        <f t="shared" si="15"/>
        <v>1227277.7999999998</v>
      </c>
      <c r="Q85" s="19">
        <f t="shared" si="15"/>
        <v>1140553.0999999999</v>
      </c>
      <c r="R85" s="19">
        <f t="shared" si="15"/>
        <v>838766.40000000014</v>
      </c>
      <c r="S85" s="19">
        <f t="shared" si="15"/>
        <v>1043312.6</v>
      </c>
      <c r="T85" s="19">
        <f t="shared" si="15"/>
        <v>1043312.6</v>
      </c>
      <c r="U85" s="17"/>
      <c r="V85" s="8" t="s">
        <v>324</v>
      </c>
    </row>
    <row r="86" spans="1:22" ht="12.95" customHeight="1" x14ac:dyDescent="0.25">
      <c r="A86" s="5" t="s">
        <v>324</v>
      </c>
      <c r="B86" s="5"/>
      <c r="C86" s="5"/>
      <c r="D86" s="5"/>
      <c r="E86" s="5"/>
      <c r="F86" s="5"/>
      <c r="G86" s="5"/>
      <c r="H86" s="5"/>
      <c r="I86" s="5"/>
      <c r="J86" s="5"/>
      <c r="K86" s="5"/>
      <c r="L86" s="5"/>
      <c r="M86" s="5"/>
      <c r="N86" s="5"/>
      <c r="O86" s="22"/>
      <c r="P86" s="5"/>
      <c r="Q86" s="5"/>
      <c r="R86" s="5"/>
      <c r="S86" s="5"/>
      <c r="T86" s="5"/>
      <c r="U86" s="5"/>
      <c r="V86" s="5" t="s">
        <v>324</v>
      </c>
    </row>
  </sheetData>
  <mergeCells count="13">
    <mergeCell ref="P1:U2"/>
    <mergeCell ref="E2:O2"/>
    <mergeCell ref="B3:U3"/>
    <mergeCell ref="B4:D6"/>
    <mergeCell ref="E4:E6"/>
    <mergeCell ref="F4:N4"/>
    <mergeCell ref="O4:T4"/>
    <mergeCell ref="U4:U6"/>
    <mergeCell ref="F5:H5"/>
    <mergeCell ref="I5:K5"/>
    <mergeCell ref="L5:N5"/>
    <mergeCell ref="O5:P5"/>
    <mergeCell ref="S5:T5"/>
  </mergeCells>
  <pageMargins left="0.17" right="0.2" top="0.39370078740157483" bottom="0.15748031496062992" header="0.39370078740157483" footer="0.15748031496062992"/>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Новикова</dc:creator>
  <cp:lastModifiedBy>Ирина Вдовина</cp:lastModifiedBy>
  <cp:lastPrinted>2017-11-27T06:57:54Z</cp:lastPrinted>
  <dcterms:created xsi:type="dcterms:W3CDTF">2016-03-14T13:42:33Z</dcterms:created>
  <dcterms:modified xsi:type="dcterms:W3CDTF">2025-01-24T08:08:53Z</dcterms:modified>
</cp:coreProperties>
</file>