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2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структура'!$A$1:$N$682</definedName>
    <definedName name="_xlnm.Print_Area" localSheetId="2">'программы'!$B$1:$L$511</definedName>
    <definedName name="_xlnm.Print_Area" localSheetId="0">'РП'!$A$1:$N$59</definedName>
  </definedNames>
  <calcPr fullCalcOnLoad="1"/>
</workbook>
</file>

<file path=xl/sharedStrings.xml><?xml version="1.0" encoding="utf-8"?>
<sst xmlns="http://schemas.openxmlformats.org/spreadsheetml/2006/main" count="9857" uniqueCount="416">
  <si>
    <t>Поддержка малого и среднего предпринимательства</t>
  </si>
  <si>
    <t>8028</t>
  </si>
  <si>
    <t>Выравнивание бюджетной обеспеченности поселений</t>
  </si>
  <si>
    <t>7801</t>
  </si>
  <si>
    <t>Дотации</t>
  </si>
  <si>
    <t>510</t>
  </si>
  <si>
    <t>8030</t>
  </si>
  <si>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</si>
  <si>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</si>
  <si>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</si>
  <si>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</si>
  <si>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</si>
  <si>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</si>
  <si>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</si>
  <si>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</si>
  <si>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</si>
  <si>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67</t>
  </si>
  <si>
    <t>73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</si>
  <si>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</si>
  <si>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Подпрограмма "Развитие сферы туризма в Пинежском муниципальном районе"</t>
  </si>
  <si>
    <t>Выплата муниципальной доплаты к пенсии</t>
  </si>
  <si>
    <t>Осуществление государственных полномочий по формированию торгового реестра</t>
  </si>
  <si>
    <t xml:space="preserve">Развитие территориального общественного самоуправления Архангельской области 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</si>
  <si>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</si>
  <si>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</si>
  <si>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2014-2020 годы"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</si>
  <si>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</si>
  <si>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</si>
  <si>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</si>
  <si>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</si>
  <si>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</si>
  <si>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</si>
  <si>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</si>
  <si>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</si>
  <si>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</si>
  <si>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</si>
  <si>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Муниципальная программа "Устойчивое развитие сельских территорий Пинежского муниципального района на 2014-2017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</si>
  <si>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</si>
  <si>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</si>
  <si>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</si>
  <si>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</si>
  <si>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</si>
  <si>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</si>
  <si>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</si>
  <si>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</si>
  <si>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68</t>
  </si>
  <si>
    <t>Итого: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</si>
  <si>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</si>
  <si>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</si>
  <si>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</si>
  <si>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</si>
  <si>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</si>
  <si>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</si>
  <si>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</si>
  <si>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</si>
  <si>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</si>
  <si>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II. НЕПРОГРАММНЫЕ НАПРАВЛЕНИЯ ДЕЯТЕЛЬНОСТИ</t>
  </si>
  <si>
    <t>Непрограммные расходы в области национальной обороны</t>
  </si>
  <si>
    <t>7870</t>
  </si>
  <si>
    <t>7869</t>
  </si>
  <si>
    <t>7866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</si>
  <si>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</si>
  <si>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Пинежского района от чрезвычайных ситуаций, осуществляемые органами местного самоуправления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</si>
  <si>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</si>
  <si>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</si>
  <si>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</si>
  <si>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</si>
  <si>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</si>
  <si>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</si>
  <si>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</si>
  <si>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</si>
  <si>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</si>
  <si>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</si>
  <si>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</si>
  <si>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</si>
  <si>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</si>
  <si>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</si>
  <si>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</si>
  <si>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</si>
  <si>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</si>
  <si>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</si>
  <si>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</si>
  <si>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</si>
  <si>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</si>
  <si>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</si>
  <si>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</si>
  <si>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7842</t>
  </si>
  <si>
    <t>7832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</si>
  <si>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</si>
  <si>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</si>
  <si>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</si>
  <si>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</si>
  <si>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</si>
  <si>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</si>
  <si>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</si>
  <si>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</si>
  <si>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</si>
  <si>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</si>
  <si>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</si>
  <si>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</si>
  <si>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</si>
  <si>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</si>
  <si>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</si>
  <si>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</si>
  <si>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</si>
  <si>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</si>
  <si>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Субвенции</t>
  </si>
  <si>
    <t>530</t>
  </si>
  <si>
    <t>Субсидии</t>
  </si>
  <si>
    <t>7862</t>
  </si>
  <si>
    <t>7865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</si>
  <si>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</si>
  <si>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</si>
  <si>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</si>
  <si>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</si>
  <si>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</si>
  <si>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</si>
  <si>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</si>
  <si>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</si>
  <si>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</si>
  <si>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</si>
  <si>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</si>
  <si>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</si>
  <si>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</si>
  <si>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</si>
  <si>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</si>
  <si>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</si>
  <si>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</si>
  <si>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</si>
  <si>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</si>
  <si>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</si>
  <si>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</si>
  <si>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</si>
  <si>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</si>
  <si>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</si>
  <si>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</si>
  <si>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</si>
  <si>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</si>
  <si>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</si>
  <si>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</si>
  <si>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</si>
  <si>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</si>
  <si>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</si>
  <si>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</si>
  <si>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</si>
  <si>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</si>
  <si>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</si>
  <si>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</si>
  <si>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</si>
  <si>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</si>
  <si>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</si>
  <si>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</si>
  <si>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МО "Пинежский район"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</si>
  <si>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</si>
  <si>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</si>
  <si>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</si>
  <si>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</si>
  <si>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</si>
  <si>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</si>
  <si>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</si>
  <si>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</si>
  <si>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</si>
  <si>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</si>
  <si>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</si>
  <si>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</si>
  <si>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</si>
  <si>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</si>
  <si>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</si>
  <si>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</si>
  <si>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</si>
  <si>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</si>
  <si>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</si>
  <si>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</si>
  <si>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</si>
  <si>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</si>
  <si>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</si>
  <si>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</si>
  <si>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</si>
  <si>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</si>
  <si>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</si>
  <si>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</si>
  <si>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</si>
  <si>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</si>
  <si>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</si>
  <si>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</si>
  <si>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</si>
  <si>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</si>
  <si>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</si>
  <si>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</si>
  <si>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</si>
  <si>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Вид рас-хо-дов</t>
  </si>
  <si>
    <t>2</t>
  </si>
  <si>
    <t>3</t>
  </si>
  <si>
    <t>0</t>
  </si>
  <si>
    <t>0000</t>
  </si>
  <si>
    <t>1</t>
  </si>
  <si>
    <t>Муниципальная программа "Развитие агропромышленного комплекса Пинежского муниципального района на 2014-2017 годы"</t>
  </si>
  <si>
    <t>Поддержка сельскохозяйственного производства</t>
  </si>
  <si>
    <t>8022</t>
  </si>
  <si>
    <t>810</t>
  </si>
  <si>
    <t>Мероприятия в области сельского хозяйства</t>
  </si>
  <si>
    <t>8023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</si>
  <si>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</si>
  <si>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</si>
  <si>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</si>
  <si>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8027</t>
  </si>
  <si>
    <t>540</t>
  </si>
  <si>
    <t>Муниципальная программа "Развитие малого и среднего предпринимательства в Пинежском муниципальном районе на 2014-2017 годы"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</si>
  <si>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</si>
  <si>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</si>
  <si>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</si>
  <si>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</si>
  <si>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</si>
  <si>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</si>
  <si>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</si>
  <si>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</si>
  <si>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</si>
  <si>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</si>
  <si>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Сумма, тыс. рублей</t>
  </si>
  <si>
    <t>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</si>
  <si>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</si>
  <si>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</si>
  <si>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350</t>
  </si>
  <si>
    <t xml:space="preserve">Социальное обеспечение и иные выплаты населению
</t>
  </si>
  <si>
    <t>Премии и гранты</t>
  </si>
  <si>
    <t>Подпрограмма "Поддержание устойчивого исполнения бюджетов муниципальных образований поселений Пинежского муниципального района"</t>
  </si>
  <si>
    <t>Муниципальная программа "Управление муниципальными финансами Пинежского муниципального района (2015 -2017 годы)"</t>
  </si>
  <si>
    <t>Подпрограмма "Организация и обеспечение бюджетного процесса в Пинежском муниципальном районе"</t>
  </si>
  <si>
    <t>9018</t>
  </si>
  <si>
    <t>Реализация образовательных программ</t>
  </si>
  <si>
    <t xml:space="preserve">Мероприятия по проведению оздоровительной кампании детей </t>
  </si>
  <si>
    <t>630</t>
  </si>
  <si>
    <t>Субсидии некоммерческим организациям (за исключением государственных (муниципальных) учреждений)</t>
  </si>
  <si>
    <t>16</t>
  </si>
  <si>
    <t>Муниципальная программа "Развитие земельно-имущественных отношений в муниципальном образовании "Пинежский муниципальный район" на 2015-2017 годы"</t>
  </si>
  <si>
    <t>Поправки</t>
  </si>
  <si>
    <t xml:space="preserve">Развитие территориального общественного самоуправления в Архангельской области 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</si>
  <si>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</si>
  <si>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7833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</si>
  <si>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</si>
  <si>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</si>
  <si>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7812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</si>
  <si>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</si>
  <si>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400</t>
  </si>
  <si>
    <t>410</t>
  </si>
  <si>
    <t xml:space="preserve">Бюджетные инвестиции </t>
  </si>
  <si>
    <t>Выравнивание бюджетной обеспеченности поселений за счет средств районного бюджета</t>
  </si>
  <si>
    <t>Благоустройство</t>
  </si>
  <si>
    <t>Сумма, тыс.рублей</t>
  </si>
  <si>
    <t>8049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</si>
  <si>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</si>
  <si>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S832</t>
  </si>
  <si>
    <t xml:space="preserve">Мероприятия по проведению оздоровительной кампании детей (районный бюджет) </t>
  </si>
  <si>
    <t>S833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</si>
  <si>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(районный бюджет)</t>
  </si>
  <si>
    <t>71</t>
  </si>
  <si>
    <t>8044</t>
  </si>
  <si>
    <t>Осуществление части полномочий района по организации дорожной деятельности</t>
  </si>
  <si>
    <t>Непрограммные расходы в области дорожного хозяйства</t>
  </si>
  <si>
    <t>Реализация мероприятий федеральной целевой программы "Устойчивое развитие сельских территорий на 2014 – 2017 годы и на период до 2020 года" (районный бюджет)</t>
  </si>
  <si>
    <t>Мероприятия  подпрограммы "Обеспечение жильем молодых семей" федеральной целевой программы "Жилище" на 2015 – 2020 годы (районный бюджет)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</si>
  <si>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</si>
  <si>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</si>
  <si>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</si>
  <si>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S842</t>
  </si>
  <si>
    <t>Развитие территориального общественного самоуправления в Архангельской области (районный бюджет)</t>
  </si>
  <si>
    <t>Муниципальная программа "Охрана окружающей среды в муниципальном образовании "Пинежский муниципальный район" на 2014-2020 годы"</t>
  </si>
  <si>
    <t>8053</t>
  </si>
  <si>
    <t>Организация сбора, транспортировки и утилизации отходов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</si>
  <si>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 за счет средств муниципального дорожного фонда</t>
  </si>
  <si>
    <t>L020</t>
  </si>
  <si>
    <t>L018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</si>
  <si>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</si>
  <si>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</si>
  <si>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Другие вопросы в области социальной политики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</si>
  <si>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</si>
  <si>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</si>
  <si>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</si>
  <si>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</si>
  <si>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</si>
  <si>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</si>
  <si>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 xml:space="preserve"> Мероприятия в сфере культуры, искусства и туризма</t>
  </si>
  <si>
    <t>Транспорт</t>
  </si>
  <si>
    <t>Распределение бюджетных ассигнований на 2017 год по разделам и подразделам классификации расходов бюджетов</t>
  </si>
  <si>
    <t>Ведомственная структура расходов районного бюджета на 2017 год</t>
  </si>
  <si>
    <t xml:space="preserve">Распределение  бюджетных ассигнований на реализацию муниципальных программ муниципального образования «Пинежский муниципальный район» и непрограммных направлений деятельности на 2017 год </t>
  </si>
  <si>
    <t>Организация ритуальных услуг и содержание мест захоронения</t>
  </si>
  <si>
    <t xml:space="preserve">Молодежная политика </t>
  </si>
  <si>
    <t>Дополнительное образование детей</t>
  </si>
  <si>
    <t>Муниципальная программа "Развитие общего образования и воспитания детей в Пинежском муниципальном районе на 2017-2019 годы"</t>
  </si>
  <si>
    <t>S841</t>
  </si>
  <si>
    <t>Реализация муниципальных программ поддержки социально ориентированных некоммерческих организаций (районный бюджет)</t>
  </si>
  <si>
    <t xml:space="preserve">8055 </t>
  </si>
  <si>
    <t>8055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</si>
  <si>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</si>
  <si>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8056</t>
  </si>
  <si>
    <t>Муниципальная программа "Управление муниципальными финансами Пинежского муниципального района (2015-2017 годы)"</t>
  </si>
  <si>
    <t>8057</t>
  </si>
  <si>
    <t>Муниципальная программа "Профилактика правонарушений на территории Пинежского муниципального района на 2017-2019 годы"</t>
  </si>
  <si>
    <t>Подпрограмма "Профилактика безнадзорности и правонарушений несовершеннолетних на 2017-2019 годы"</t>
  </si>
  <si>
    <t>17</t>
  </si>
  <si>
    <t>Муниципальная программа "Обеспечение безопасности людей на водных объектах на территории Пинежского района на 2017-2019 годы"</t>
  </si>
  <si>
    <t>18</t>
  </si>
  <si>
    <t>Муниципальная программа "Развитие физической культуры и спорта в Пинежском муниципальном районе на 2017-2019 годы"</t>
  </si>
  <si>
    <t>Муниципальная программа "Развитие и поддержка территориального общественного самоуправления и социально ориентированных некоммерческих организаций в Пинежском районе на 2017-2020 годы"</t>
  </si>
  <si>
    <t>Муниципальная 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 на 2017-2020 годы"</t>
  </si>
  <si>
    <t>Мероприятия в сфере жилищного хозяйства</t>
  </si>
  <si>
    <t>8040</t>
  </si>
  <si>
    <t>Мероприятия по обеспечению безопасности людей на водных объектах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</si>
  <si>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2017-2019 годы"</t>
  </si>
  <si>
    <t>Предоставление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</si>
  <si>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Предоставление по предоставлению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</si>
  <si>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Предоставление 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</si>
  <si>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 xml:space="preserve">Развитие территорий вновь образованных муниципальных образований поселений </t>
  </si>
  <si>
    <t>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</si>
  <si>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</si>
  <si>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сферы культуры и туризма в Пинежском муниципальном районе"на 2017-2019 г.г."</t>
  </si>
  <si>
    <t>Муниципальная программа "Развитие сферы культуры и туризма в Пинежском муниципальном районе" на 2017-2019 г.г."</t>
  </si>
  <si>
    <t>Муниципальная программа "Молодёжь Пинежья на 2017-2019 годы"</t>
  </si>
  <si>
    <t>Муниципальная программа "Обеспечение жильём молодых семей на 2014-2017 годы"</t>
  </si>
  <si>
    <t>Мероприятия  подпрограммы "Обеспечение жильём молодых семей" федеральной целевой программы "Жилище" на 2015 – 2020 годы (районный бюджет)</t>
  </si>
  <si>
    <t xml:space="preserve">Межбюджетные трансферты общего характера бюджетам бюджетной системы Российской Федерации </t>
  </si>
  <si>
    <t>Разработка проекта "Пристрой к зданию Карпогорской средней школы № 118 на 12 классов (300 учащихся 2-4 кл.)"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</si>
  <si>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</si>
  <si>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</si>
  <si>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8014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</si>
  <si>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</si>
  <si>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8054</t>
  </si>
  <si>
    <t>от 20 декабря 2016 года № 39</t>
  </si>
  <si>
    <t xml:space="preserve">к решению Собрания депутатов </t>
  </si>
  <si>
    <t xml:space="preserve">    к решению Собрания депутатов </t>
  </si>
  <si>
    <t xml:space="preserve">    от 20 декабря 2016 года № 39</t>
  </si>
  <si>
    <t xml:space="preserve">     Приложение № 6 </t>
  </si>
  <si>
    <t xml:space="preserve">Приложение № 8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</si>
  <si>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</si>
  <si>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</si>
  <si>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69</t>
  </si>
  <si>
    <t>7839</t>
  </si>
  <si>
    <t>Непрограммные расходы в области образования</t>
  </si>
  <si>
    <t>L558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</si>
  <si>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(районный бюджет)</t>
  </si>
  <si>
    <t>Другие вопросы в области физической культуры и спорта</t>
  </si>
  <si>
    <t>Мероприятия по реализации молодежной политики в муниципальных образованиях</t>
  </si>
  <si>
    <t>7853</t>
  </si>
  <si>
    <t>7836</t>
  </si>
  <si>
    <t>L519</t>
  </si>
  <si>
    <t>R519</t>
  </si>
  <si>
    <t>R558</t>
  </si>
  <si>
    <t>Общественно значимые культурные мероприятия в рамках проекта "ЛЮБО-ДОРОГО"</t>
  </si>
  <si>
    <t>Поддержка отрасли культуры (районный бюджет)</t>
  </si>
  <si>
    <t>R018</t>
  </si>
  <si>
    <t>7851</t>
  </si>
  <si>
    <t>R555</t>
  </si>
  <si>
    <t>Реализация мероприятий по обеспечению жильем молодых семей (районный бюджет)</t>
  </si>
  <si>
    <t xml:space="preserve">Реализация мероприятий по обеспечению жильем молодых семей </t>
  </si>
  <si>
    <t xml:space="preserve">Реализация мероприятий федеральной целевой программы "Устойчивое развитие сельских территорий на 2014 – 2017 годы и на период до 2020 года" 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</si>
  <si>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</si>
  <si>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</t>
  </si>
  <si>
    <t xml:space="preserve">Поддержка отрасли культуры </t>
  </si>
  <si>
    <t>R097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</si>
  <si>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</si>
  <si>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Сумма изменений, тыс.рублей</t>
  </si>
  <si>
    <t>утвержено, тыс.рублей</t>
  </si>
  <si>
    <t>S851</t>
  </si>
  <si>
    <t>Подпрограмма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</t>
  </si>
  <si>
    <t>Подпрограмма "Формирование современной городской среды МО "Пинежский район" на 2017 год"</t>
  </si>
  <si>
    <t>8004</t>
  </si>
  <si>
    <t>Софинансирование мероприятий по проведению проверки достоверности определения сметной стоимости мероприятий по благоустройству территорий муниципальных образований поселений</t>
  </si>
  <si>
    <t>7841</t>
  </si>
  <si>
    <t xml:space="preserve">  Реализация муниципальных программ поддержки социально ориентированных некоммерческих организаций</t>
  </si>
  <si>
    <t>70</t>
  </si>
  <si>
    <t>7140</t>
  </si>
  <si>
    <t xml:space="preserve"> Резервный фонд Правительства Архангельской области</t>
  </si>
  <si>
    <t xml:space="preserve"> Иные межбюджетные трансферты</t>
  </si>
  <si>
    <t>Непрограмные расходы в области культуры</t>
  </si>
  <si>
    <t>77</t>
  </si>
  <si>
    <t>Непрограммные расходы в области благоустройства</t>
  </si>
  <si>
    <t>8017</t>
  </si>
  <si>
    <t xml:space="preserve">Разработка генеральных планов и правил землепользования и застройки </t>
  </si>
  <si>
    <t>78130</t>
  </si>
  <si>
    <t>Реализация мероприятий по улучшению жилищных условий граждан, проживающих в сельской местности. в том числе молодых семей и молодых специалистов</t>
  </si>
  <si>
    <t>S836</t>
  </si>
  <si>
    <t xml:space="preserve"> Общественно значимые культурные мероприятия в рамках проекта "ЛЮБО-ДОРОГО" (районный бюджет)</t>
  </si>
  <si>
    <t xml:space="preserve"> Реализация муниципальных программ поддержки социально ориентированных некоммерческих организаций</t>
  </si>
  <si>
    <t>7813</t>
  </si>
  <si>
    <t xml:space="preserve">     Приложение № 2</t>
  </si>
  <si>
    <t>Приложение № 4</t>
  </si>
  <si>
    <t xml:space="preserve">                                       Приложение № 3 </t>
  </si>
  <si>
    <t xml:space="preserve">                                         к решению Собрания депутатов </t>
  </si>
  <si>
    <t xml:space="preserve">                                 Приложение № 7 </t>
  </si>
  <si>
    <t xml:space="preserve">                          к решению Собрания депутатов </t>
  </si>
  <si>
    <t xml:space="preserve">                               от 20 декабря 2016 года № 39</t>
  </si>
  <si>
    <t>Резервный фонд Правительства Архангельской области</t>
  </si>
  <si>
    <t>7830</t>
  </si>
  <si>
    <t xml:space="preserve">Мероприятия  подпрограммы "Обеспечение жильём молодых семей" федеральной целевой программы "Жилище" на 2015 – 2020 годы </t>
  </si>
  <si>
    <t>R020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</si>
  <si>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2012-2017 годы"</t>
  </si>
  <si>
    <t>7831</t>
  </si>
  <si>
    <t>Повышение средней заработной платы 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</si>
  <si>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S853</t>
  </si>
  <si>
    <t>Мероприятия по реализации молодежной политики в муниципальных образованиях (районный бюджет)</t>
  </si>
  <si>
    <t>00</t>
  </si>
  <si>
    <t>81</t>
  </si>
  <si>
    <t>Непрограммные расходы в области физической культуры и спорта</t>
  </si>
  <si>
    <t>360</t>
  </si>
  <si>
    <t>Иные выплаты населению</t>
  </si>
  <si>
    <t>S830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</si>
  <si>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2012-2017 годы" (районный бюджет)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</si>
  <si>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2012-2017 годы"(районный бюджет)</t>
  </si>
  <si>
    <t>S831</t>
  </si>
  <si>
    <t>Создание в общеобразовательных организациях, расположенных в сельской местности, условий для занятий физической культурой и спортом (районный бюджет)</t>
  </si>
  <si>
    <t>L097</t>
  </si>
  <si>
    <t>Повышение средней заработной платы 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(районный бюджет)</t>
  </si>
  <si>
    <t xml:space="preserve">                                              от  сентября 2017 года № </t>
  </si>
  <si>
    <t xml:space="preserve">    от  сентября 2017 года № </t>
  </si>
  <si>
    <t>от     сентября 2017 года №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</si>
</sst>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</numFmts>
  <fonts count="10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9"/>
      <name val="Arial Cyr"/>
      <family val="0"/>
    </font>
    <font>
      <sz val="7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sz val="10"/>
      <color theme="0"/>
      <name val="Arial Cyr"/>
      <family val="0"/>
    </font>
    <font>
      <sz val="7"/>
      <color theme="0"/>
      <name val="Arial Cyr"/>
      <family val="2"/>
    </font>
    <font>
      <b/>
      <sz val="10"/>
      <color theme="0"/>
      <name val="Arial Cyr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2"/>
    </font>
    <font>
      <sz val="9"/>
      <color theme="1"/>
      <name val="Arial Cyr"/>
      <family val="0"/>
    </font>
    <font>
      <sz val="11"/>
      <color theme="1"/>
      <name val="Times New Roman"/>
      <family val="1"/>
    </font>
    <font>
      <b/>
      <sz val="14"/>
      <color theme="1"/>
      <name val="Arial Cyr"/>
      <family val="2"/>
    </font>
    <font>
      <b/>
      <sz val="11"/>
      <color theme="1"/>
      <name val="Arial Cyr"/>
      <family val="2"/>
    </font>
    <font>
      <sz val="12"/>
      <color theme="1"/>
      <name val="Arial Cyr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Cyr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>
      <alignment/>
      <protection/>
    </xf>
    <xf numFmtId="0" fontId="18" fillId="34" borderId="1" applyNumberFormat="0" applyAlignment="0" applyProtection="0"/>
    <xf numFmtId="0" fontId="19" fillId="35" borderId="2" applyNumberFormat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4" borderId="0" applyNumberFormat="0" applyBorder="0" applyAlignment="0" applyProtection="0"/>
    <xf numFmtId="0" fontId="17" fillId="4" borderId="7" applyNumberFormat="0" applyFont="0" applyAlignment="0" applyProtection="0"/>
    <xf numFmtId="0" fontId="28" fillId="34" borderId="8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29" fillId="37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29" fillId="0" borderId="0">
      <alignment horizontal="right"/>
      <protection/>
    </xf>
    <xf numFmtId="0" fontId="29" fillId="37" borderId="10">
      <alignment/>
      <protection/>
    </xf>
    <xf numFmtId="0" fontId="29" fillId="0" borderId="11">
      <alignment horizontal="center" vertical="center" wrapText="1"/>
      <protection/>
    </xf>
    <xf numFmtId="0" fontId="29" fillId="37" borderId="12">
      <alignment/>
      <protection/>
    </xf>
    <xf numFmtId="49" fontId="29" fillId="0" borderId="11">
      <alignment horizontal="left" vertical="top" wrapText="1" indent="2"/>
      <protection/>
    </xf>
    <xf numFmtId="49" fontId="29" fillId="0" borderId="11">
      <alignment horizontal="center" vertical="top" shrinkToFit="1"/>
      <protection/>
    </xf>
    <xf numFmtId="4" fontId="29" fillId="0" borderId="11">
      <alignment horizontal="right" vertical="top" shrinkToFit="1"/>
      <protection/>
    </xf>
    <xf numFmtId="10" fontId="29" fillId="0" borderId="11">
      <alignment horizontal="right" vertical="top" shrinkToFit="1"/>
      <protection/>
    </xf>
    <xf numFmtId="0" fontId="29" fillId="37" borderId="12">
      <alignment shrinkToFit="1"/>
      <protection/>
    </xf>
    <xf numFmtId="0" fontId="34" fillId="0" borderId="11">
      <alignment horizontal="left"/>
      <protection/>
    </xf>
    <xf numFmtId="4" fontId="34" fillId="4" borderId="11">
      <alignment horizontal="right" vertical="top" shrinkToFit="1"/>
      <protection/>
    </xf>
    <xf numFmtId="10" fontId="34" fillId="4" borderId="11">
      <alignment horizontal="right" vertical="top" shrinkToFit="1"/>
      <protection/>
    </xf>
    <xf numFmtId="0" fontId="29" fillId="37" borderId="13">
      <alignment/>
      <protection/>
    </xf>
    <xf numFmtId="0" fontId="29" fillId="0" borderId="0">
      <alignment horizontal="left" wrapText="1"/>
      <protection/>
    </xf>
    <xf numFmtId="0" fontId="34" fillId="0" borderId="11">
      <alignment vertical="top" wrapText="1"/>
      <protection/>
    </xf>
    <xf numFmtId="4" fontId="34" fillId="38" borderId="11">
      <alignment horizontal="right" vertical="top" shrinkToFit="1"/>
      <protection/>
    </xf>
    <xf numFmtId="10" fontId="34" fillId="38" borderId="11">
      <alignment horizontal="right" vertical="top" shrinkToFit="1"/>
      <protection/>
    </xf>
    <xf numFmtId="0" fontId="29" fillId="37" borderId="12">
      <alignment horizontal="center"/>
      <protection/>
    </xf>
    <xf numFmtId="0" fontId="29" fillId="37" borderId="12">
      <alignment horizontal="left"/>
      <protection/>
    </xf>
    <xf numFmtId="0" fontId="29" fillId="37" borderId="13">
      <alignment horizontal="center"/>
      <protection/>
    </xf>
    <xf numFmtId="0" fontId="29" fillId="37" borderId="13">
      <alignment horizontal="left"/>
      <protection/>
    </xf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7" fillId="45" borderId="14" applyNumberFormat="0" applyAlignment="0" applyProtection="0"/>
    <xf numFmtId="0" fontId="68" fillId="46" borderId="15" applyNumberFormat="0" applyAlignment="0" applyProtection="0"/>
    <xf numFmtId="0" fontId="69" fillId="46" borderId="14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4" fillId="47" borderId="20" applyNumberFormat="0" applyAlignment="0" applyProtection="0"/>
    <xf numFmtId="0" fontId="75" fillId="0" borderId="0" applyNumberFormat="0" applyFill="0" applyBorder="0" applyAlignment="0" applyProtection="0"/>
    <xf numFmtId="0" fontId="76" fillId="4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49" borderId="0">
      <alignment/>
      <protection/>
    </xf>
    <xf numFmtId="0" fontId="4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79" fillId="0" borderId="22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5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125" applyNumberFormat="1" applyFont="1" applyFill="1" applyAlignment="1">
      <alignment horizontal="center" vertical="center"/>
      <protection/>
    </xf>
    <xf numFmtId="0" fontId="2" fillId="0" borderId="0" xfId="125" applyFont="1" applyFill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2" fillId="0" borderId="23" xfId="125" applyNumberFormat="1" applyFont="1" applyFill="1" applyBorder="1" applyAlignment="1">
      <alignment horizontal="center" vertical="center" wrapText="1"/>
      <protection/>
    </xf>
    <xf numFmtId="49" fontId="13" fillId="0" borderId="23" xfId="125" applyNumberFormat="1" applyFont="1" applyFill="1" applyBorder="1" applyAlignment="1">
      <alignment horizontal="center" vertical="center" wrapText="1"/>
      <protection/>
    </xf>
    <xf numFmtId="49" fontId="2" fillId="0" borderId="23" xfId="12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24" xfId="125" applyFont="1" applyFill="1" applyBorder="1" applyAlignment="1">
      <alignment horizontal="center" vertical="center" wrapText="1"/>
      <protection/>
    </xf>
    <xf numFmtId="187" fontId="6" fillId="0" borderId="25" xfId="0" applyNumberFormat="1" applyFont="1" applyFill="1" applyBorder="1" applyAlignment="1">
      <alignment horizontal="center" vertical="center"/>
    </xf>
    <xf numFmtId="187" fontId="5" fillId="0" borderId="2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7" fontId="6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87" fontId="6" fillId="0" borderId="28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8" fillId="0" borderId="31" xfId="125" applyNumberFormat="1" applyFont="1" applyFill="1" applyBorder="1" applyAlignment="1">
      <alignment horizontal="center" vertical="center" wrapText="1"/>
      <protection/>
    </xf>
    <xf numFmtId="0" fontId="8" fillId="0" borderId="31" xfId="125" applyFont="1" applyFill="1" applyBorder="1" applyAlignment="1">
      <alignment horizontal="center" vertical="center" wrapText="1"/>
      <protection/>
    </xf>
    <xf numFmtId="0" fontId="0" fillId="0" borderId="32" xfId="125" applyFont="1" applyFill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125" applyFont="1" applyFill="1">
      <alignment/>
      <protection/>
    </xf>
    <xf numFmtId="49" fontId="0" fillId="0" borderId="0" xfId="125" applyNumberFormat="1" applyFont="1" applyFill="1">
      <alignment/>
      <protection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center"/>
    </xf>
    <xf numFmtId="49" fontId="0" fillId="0" borderId="0" xfId="125" applyNumberFormat="1" applyFont="1" applyFill="1" applyAlignment="1">
      <alignment horizontal="center" vertical="center"/>
      <protection/>
    </xf>
    <xf numFmtId="0" fontId="0" fillId="34" borderId="0" xfId="125" applyFont="1" applyFill="1">
      <alignment/>
      <protection/>
    </xf>
    <xf numFmtId="49" fontId="0" fillId="34" borderId="0" xfId="125" applyNumberFormat="1" applyFont="1" applyFill="1">
      <alignment/>
      <protection/>
    </xf>
    <xf numFmtId="49" fontId="0" fillId="34" borderId="0" xfId="125" applyNumberFormat="1" applyFont="1" applyFill="1" applyAlignment="1">
      <alignment horizontal="left"/>
      <protection/>
    </xf>
    <xf numFmtId="0" fontId="0" fillId="34" borderId="0" xfId="125" applyFont="1" applyFill="1" applyAlignment="1">
      <alignment vertical="center"/>
      <protection/>
    </xf>
    <xf numFmtId="0" fontId="0" fillId="34" borderId="0" xfId="125" applyFont="1" applyFill="1">
      <alignment/>
      <protection/>
    </xf>
    <xf numFmtId="0" fontId="0" fillId="0" borderId="0" xfId="125" applyFont="1" applyFill="1">
      <alignment/>
      <protection/>
    </xf>
    <xf numFmtId="49" fontId="0" fillId="0" borderId="0" xfId="125" applyNumberFormat="1" applyFont="1" applyFill="1" applyAlignment="1">
      <alignment horizontal="center" vertical="center"/>
      <protection/>
    </xf>
    <xf numFmtId="0" fontId="0" fillId="34" borderId="0" xfId="125" applyFont="1" applyFill="1" applyBorder="1" applyAlignment="1">
      <alignment horizontal="center"/>
      <protection/>
    </xf>
    <xf numFmtId="49" fontId="0" fillId="0" borderId="45" xfId="125" applyNumberFormat="1" applyFont="1" applyFill="1" applyBorder="1" applyAlignment="1">
      <alignment horizontal="center" vertical="center" wrapText="1"/>
      <protection/>
    </xf>
    <xf numFmtId="0" fontId="0" fillId="0" borderId="24" xfId="125" applyFont="1" applyFill="1" applyBorder="1" applyAlignment="1">
      <alignment horizontal="center" vertical="center" wrapText="1"/>
      <protection/>
    </xf>
    <xf numFmtId="0" fontId="0" fillId="0" borderId="46" xfId="125" applyFont="1" applyFill="1" applyBorder="1" applyAlignment="1">
      <alignment horizontal="center" vertical="center" wrapText="1"/>
      <protection/>
    </xf>
    <xf numFmtId="0" fontId="0" fillId="0" borderId="0" xfId="125" applyFont="1" applyFill="1" applyAlignment="1">
      <alignment vertical="center"/>
      <protection/>
    </xf>
    <xf numFmtId="49" fontId="0" fillId="0" borderId="47" xfId="125" applyNumberFormat="1" applyFont="1" applyFill="1" applyBorder="1" applyAlignment="1">
      <alignment horizontal="center" vertical="center" wrapText="1"/>
      <protection/>
    </xf>
    <xf numFmtId="0" fontId="2" fillId="0" borderId="0" xfId="125" applyFont="1" applyFill="1">
      <alignment/>
      <protection/>
    </xf>
    <xf numFmtId="0" fontId="0" fillId="0" borderId="0" xfId="125" applyFont="1" applyFill="1">
      <alignment/>
      <protection/>
    </xf>
    <xf numFmtId="0" fontId="0" fillId="0" borderId="0" xfId="125" applyFont="1" applyFill="1">
      <alignment/>
      <protection/>
    </xf>
    <xf numFmtId="49" fontId="0" fillId="0" borderId="0" xfId="125" applyNumberFormat="1" applyFont="1" applyFill="1" applyAlignment="1">
      <alignment horizontal="center" vertical="center"/>
      <protection/>
    </xf>
    <xf numFmtId="49" fontId="0" fillId="0" borderId="0" xfId="125" applyNumberFormat="1" applyFont="1" applyFill="1" applyAlignment="1">
      <alignment horizontal="center" vertical="center"/>
      <protection/>
    </xf>
    <xf numFmtId="49" fontId="2" fillId="0" borderId="0" xfId="125" applyNumberFormat="1" applyFont="1" applyFill="1" applyAlignment="1">
      <alignment horizontal="center" vertical="center"/>
      <protection/>
    </xf>
    <xf numFmtId="49" fontId="2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125" applyNumberFormat="1" applyFont="1" applyFill="1" applyBorder="1" applyAlignment="1">
      <alignment horizontal="right" vertical="distributed"/>
      <protection/>
    </xf>
    <xf numFmtId="172" fontId="0" fillId="0" borderId="0" xfId="0" applyNumberFormat="1" applyFont="1" applyFill="1" applyBorder="1" applyAlignment="1">
      <alignment horizontal="right" vertical="distributed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187" fontId="0" fillId="0" borderId="25" xfId="0" applyNumberFormat="1" applyFont="1" applyFill="1" applyBorder="1" applyAlignment="1">
      <alignment horizontal="center" vertical="center"/>
    </xf>
    <xf numFmtId="187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187" fontId="0" fillId="0" borderId="2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187" fontId="6" fillId="0" borderId="25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187" fontId="0" fillId="0" borderId="51" xfId="0" applyNumberFormat="1" applyFont="1" applyFill="1" applyBorder="1" applyAlignment="1">
      <alignment horizontal="center" vertical="center"/>
    </xf>
    <xf numFmtId="187" fontId="0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7" fontId="0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49" fontId="83" fillId="0" borderId="53" xfId="0" applyNumberFormat="1" applyFont="1" applyFill="1" applyBorder="1" applyAlignment="1">
      <alignment horizontal="center" vertical="distributed"/>
    </xf>
    <xf numFmtId="49" fontId="84" fillId="0" borderId="54" xfId="125" applyNumberFormat="1" applyFont="1" applyFill="1" applyBorder="1" applyAlignment="1">
      <alignment horizontal="center" vertical="distributed"/>
      <protection/>
    </xf>
    <xf numFmtId="49" fontId="84" fillId="0" borderId="0" xfId="125" applyNumberFormat="1" applyFont="1" applyFill="1" applyBorder="1" applyAlignment="1">
      <alignment horizontal="center" vertical="distributed"/>
      <protection/>
    </xf>
    <xf numFmtId="49" fontId="84" fillId="0" borderId="53" xfId="125" applyNumberFormat="1" applyFont="1" applyFill="1" applyBorder="1" applyAlignment="1">
      <alignment horizontal="center" vertical="distributed"/>
      <protection/>
    </xf>
    <xf numFmtId="49" fontId="84" fillId="0" borderId="0" xfId="125" applyNumberFormat="1" applyFont="1" applyFill="1" applyBorder="1" applyAlignment="1">
      <alignment horizontal="center" vertical="center"/>
      <protection/>
    </xf>
    <xf numFmtId="172" fontId="84" fillId="0" borderId="44" xfId="125" applyNumberFormat="1" applyFont="1" applyFill="1" applyBorder="1" applyAlignment="1">
      <alignment horizontal="right" vertical="distributed"/>
      <protection/>
    </xf>
    <xf numFmtId="49" fontId="83" fillId="0" borderId="55" xfId="0" applyNumberFormat="1" applyFont="1" applyFill="1" applyBorder="1" applyAlignment="1">
      <alignment horizontal="center" vertical="distributed"/>
    </xf>
    <xf numFmtId="49" fontId="83" fillId="0" borderId="54" xfId="0" applyNumberFormat="1" applyFont="1" applyFill="1" applyBorder="1" applyAlignment="1">
      <alignment horizontal="center" vertical="distributed"/>
    </xf>
    <xf numFmtId="49" fontId="83" fillId="0" borderId="0" xfId="0" applyNumberFormat="1" applyFont="1" applyFill="1" applyBorder="1" applyAlignment="1">
      <alignment horizontal="center" vertical="distributed"/>
    </xf>
    <xf numFmtId="49" fontId="83" fillId="0" borderId="0" xfId="0" applyNumberFormat="1" applyFont="1" applyFill="1" applyBorder="1" applyAlignment="1">
      <alignment horizontal="center" vertical="center"/>
    </xf>
    <xf numFmtId="172" fontId="83" fillId="0" borderId="44" xfId="0" applyNumberFormat="1" applyFont="1" applyFill="1" applyBorder="1" applyAlignment="1">
      <alignment horizontal="right" vertical="distributed"/>
    </xf>
    <xf numFmtId="0" fontId="0" fillId="53" borderId="0" xfId="0" applyFont="1" applyFill="1" applyAlignment="1">
      <alignment/>
    </xf>
    <xf numFmtId="0" fontId="85" fillId="54" borderId="26" xfId="0" applyFont="1" applyFill="1" applyBorder="1" applyAlignment="1">
      <alignment horizontal="center" vertical="center" wrapText="1"/>
    </xf>
    <xf numFmtId="49" fontId="86" fillId="54" borderId="28" xfId="0" applyNumberFormat="1" applyFont="1" applyFill="1" applyBorder="1" applyAlignment="1">
      <alignment horizontal="center" vertical="center"/>
    </xf>
    <xf numFmtId="187" fontId="87" fillId="54" borderId="27" xfId="0" applyNumberFormat="1" applyFont="1" applyFill="1" applyBorder="1" applyAlignment="1">
      <alignment horizontal="center" vertical="center"/>
    </xf>
    <xf numFmtId="187" fontId="88" fillId="54" borderId="25" xfId="0" applyNumberFormat="1" applyFont="1" applyFill="1" applyBorder="1" applyAlignment="1">
      <alignment horizontal="center" vertical="center"/>
    </xf>
    <xf numFmtId="187" fontId="87" fillId="54" borderId="25" xfId="0" applyNumberFormat="1" applyFont="1" applyFill="1" applyBorder="1" applyAlignment="1">
      <alignment horizontal="center" vertical="center"/>
    </xf>
    <xf numFmtId="187" fontId="85" fillId="54" borderId="25" xfId="0" applyNumberFormat="1" applyFont="1" applyFill="1" applyBorder="1" applyAlignment="1">
      <alignment horizontal="center" vertical="center"/>
    </xf>
    <xf numFmtId="187" fontId="87" fillId="54" borderId="25" xfId="0" applyNumberFormat="1" applyFont="1" applyFill="1" applyBorder="1" applyAlignment="1">
      <alignment horizontal="center" vertical="center"/>
    </xf>
    <xf numFmtId="187" fontId="88" fillId="54" borderId="51" xfId="0" applyNumberFormat="1" applyFont="1" applyFill="1" applyBorder="1" applyAlignment="1">
      <alignment horizontal="center" vertical="center"/>
    </xf>
    <xf numFmtId="187" fontId="87" fillId="54" borderId="28" xfId="0" applyNumberFormat="1" applyFont="1" applyFill="1" applyBorder="1" applyAlignment="1">
      <alignment horizontal="center" vertical="center"/>
    </xf>
    <xf numFmtId="0" fontId="88" fillId="54" borderId="0" xfId="0" applyFont="1" applyFill="1" applyAlignment="1">
      <alignment/>
    </xf>
    <xf numFmtId="0" fontId="84" fillId="34" borderId="0" xfId="0" applyFont="1" applyFill="1" applyAlignment="1">
      <alignment/>
    </xf>
    <xf numFmtId="0" fontId="84" fillId="34" borderId="0" xfId="0" applyFont="1" applyFill="1" applyBorder="1" applyAlignment="1">
      <alignment horizontal="center" vertical="distributed"/>
    </xf>
    <xf numFmtId="0" fontId="84" fillId="34" borderId="0" xfId="0" applyFont="1" applyFill="1" applyAlignment="1">
      <alignment horizontal="center" vertical="distributed"/>
    </xf>
    <xf numFmtId="0" fontId="84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56" xfId="0" applyFont="1" applyFill="1" applyBorder="1" applyAlignment="1">
      <alignment horizontal="center" vertical="distributed"/>
    </xf>
    <xf numFmtId="0" fontId="84" fillId="34" borderId="28" xfId="0" applyFont="1" applyFill="1" applyBorder="1" applyAlignment="1">
      <alignment horizontal="center" vertical="distributed"/>
    </xf>
    <xf numFmtId="0" fontId="84" fillId="34" borderId="30" xfId="0" applyFont="1" applyFill="1" applyBorder="1" applyAlignment="1">
      <alignment horizontal="center" vertical="center"/>
    </xf>
    <xf numFmtId="0" fontId="83" fillId="54" borderId="28" xfId="0" applyFont="1" applyFill="1" applyBorder="1" applyAlignment="1">
      <alignment horizontal="center" vertical="distributed"/>
    </xf>
    <xf numFmtId="0" fontId="83" fillId="54" borderId="30" xfId="0" applyFont="1" applyFill="1" applyBorder="1" applyAlignment="1">
      <alignment horizontal="center" vertical="distributed"/>
    </xf>
    <xf numFmtId="0" fontId="83" fillId="34" borderId="28" xfId="0" applyFont="1" applyFill="1" applyBorder="1" applyAlignment="1">
      <alignment horizontal="center" vertical="distributed"/>
    </xf>
    <xf numFmtId="0" fontId="89" fillId="0" borderId="48" xfId="0" applyFont="1" applyFill="1" applyBorder="1" applyAlignment="1">
      <alignment wrapText="1"/>
    </xf>
    <xf numFmtId="49" fontId="90" fillId="0" borderId="48" xfId="0" applyNumberFormat="1" applyFont="1" applyFill="1" applyBorder="1" applyAlignment="1">
      <alignment horizontal="center" vertical="distributed"/>
    </xf>
    <xf numFmtId="49" fontId="89" fillId="0" borderId="57" xfId="0" applyNumberFormat="1" applyFont="1" applyFill="1" applyBorder="1" applyAlignment="1">
      <alignment horizontal="center" vertical="distributed"/>
    </xf>
    <xf numFmtId="49" fontId="89" fillId="0" borderId="58" xfId="0" applyNumberFormat="1" applyFont="1" applyFill="1" applyBorder="1" applyAlignment="1">
      <alignment horizontal="center" vertical="distributed"/>
    </xf>
    <xf numFmtId="49" fontId="89" fillId="0" borderId="59" xfId="0" applyNumberFormat="1" applyFont="1" applyFill="1" applyBorder="1" applyAlignment="1">
      <alignment horizontal="center" vertical="center"/>
    </xf>
    <xf numFmtId="172" fontId="89" fillId="54" borderId="26" xfId="0" applyNumberFormat="1" applyFont="1" applyFill="1" applyBorder="1" applyAlignment="1">
      <alignment horizontal="right" vertical="distributed"/>
    </xf>
    <xf numFmtId="172" fontId="89" fillId="54" borderId="58" xfId="0" applyNumberFormat="1" applyFont="1" applyFill="1" applyBorder="1" applyAlignment="1">
      <alignment horizontal="right" vertical="distributed"/>
    </xf>
    <xf numFmtId="172" fontId="89" fillId="0" borderId="26" xfId="0" applyNumberFormat="1" applyFont="1" applyFill="1" applyBorder="1" applyAlignment="1">
      <alignment horizontal="right" vertical="distributed"/>
    </xf>
    <xf numFmtId="0" fontId="84" fillId="0" borderId="32" xfId="0" applyFont="1" applyFill="1" applyBorder="1" applyAlignment="1">
      <alignment wrapText="1"/>
    </xf>
    <xf numFmtId="49" fontId="83" fillId="0" borderId="32" xfId="0" applyNumberFormat="1" applyFont="1" applyFill="1" applyBorder="1" applyAlignment="1">
      <alignment horizontal="center" vertical="distributed"/>
    </xf>
    <xf numFmtId="49" fontId="89" fillId="0" borderId="0" xfId="0" applyNumberFormat="1" applyFont="1" applyFill="1" applyBorder="1" applyAlignment="1">
      <alignment horizontal="center" vertical="distributed"/>
    </xf>
    <xf numFmtId="49" fontId="89" fillId="0" borderId="60" xfId="0" applyNumberFormat="1" applyFont="1" applyFill="1" applyBorder="1" applyAlignment="1">
      <alignment horizontal="center" vertical="center"/>
    </xf>
    <xf numFmtId="172" fontId="89" fillId="54" borderId="44" xfId="0" applyNumberFormat="1" applyFont="1" applyFill="1" applyBorder="1" applyAlignment="1">
      <alignment horizontal="right" vertical="distributed"/>
    </xf>
    <xf numFmtId="172" fontId="89" fillId="54" borderId="0" xfId="0" applyNumberFormat="1" applyFont="1" applyFill="1" applyBorder="1" applyAlignment="1">
      <alignment horizontal="right" vertical="distributed"/>
    </xf>
    <xf numFmtId="172" fontId="89" fillId="0" borderId="44" xfId="0" applyNumberFormat="1" applyFont="1" applyFill="1" applyBorder="1" applyAlignment="1">
      <alignment horizontal="right" vertical="distributed"/>
    </xf>
    <xf numFmtId="172" fontId="84" fillId="54" borderId="44" xfId="0" applyNumberFormat="1" applyFont="1" applyFill="1" applyBorder="1" applyAlignment="1">
      <alignment horizontal="right" vertical="distributed"/>
    </xf>
    <xf numFmtId="172" fontId="84" fillId="54" borderId="0" xfId="0" applyNumberFormat="1" applyFont="1" applyFill="1" applyBorder="1" applyAlignment="1">
      <alignment horizontal="right" vertical="distributed"/>
    </xf>
    <xf numFmtId="172" fontId="84" fillId="0" borderId="44" xfId="0" applyNumberFormat="1" applyFont="1" applyFill="1" applyBorder="1" applyAlignment="1">
      <alignment horizontal="right" vertical="distributed"/>
    </xf>
    <xf numFmtId="0" fontId="84" fillId="0" borderId="32" xfId="125" applyFont="1" applyFill="1" applyBorder="1" applyAlignment="1">
      <alignment horizontal="left" vertical="center" wrapText="1"/>
      <protection/>
    </xf>
    <xf numFmtId="49" fontId="84" fillId="0" borderId="60" xfId="125" applyNumberFormat="1" applyFont="1" applyFill="1" applyBorder="1" applyAlignment="1">
      <alignment horizontal="center" vertical="center"/>
      <protection/>
    </xf>
    <xf numFmtId="172" fontId="84" fillId="54" borderId="44" xfId="125" applyNumberFormat="1" applyFont="1" applyFill="1" applyBorder="1" applyAlignment="1">
      <alignment horizontal="right" vertical="distributed"/>
      <protection/>
    </xf>
    <xf numFmtId="172" fontId="84" fillId="54" borderId="0" xfId="125" applyNumberFormat="1" applyFont="1" applyFill="1" applyBorder="1" applyAlignment="1">
      <alignment horizontal="right" vertical="distributed"/>
      <protection/>
    </xf>
    <xf numFmtId="49" fontId="83" fillId="0" borderId="0" xfId="125" applyNumberFormat="1" applyFont="1" applyFill="1" applyBorder="1" applyAlignment="1">
      <alignment horizontal="center" vertical="center"/>
      <protection/>
    </xf>
    <xf numFmtId="49" fontId="83" fillId="0" borderId="0" xfId="125" applyNumberFormat="1" applyFont="1" applyFill="1" applyBorder="1" applyAlignment="1">
      <alignment horizontal="center" vertical="center"/>
      <protection/>
    </xf>
    <xf numFmtId="49" fontId="83" fillId="0" borderId="60" xfId="125" applyNumberFormat="1" applyFont="1" applyFill="1" applyBorder="1" applyAlignment="1">
      <alignment horizontal="center" vertical="center"/>
      <protection/>
    </xf>
    <xf numFmtId="49" fontId="83" fillId="0" borderId="0" xfId="125" applyNumberFormat="1" applyFont="1" applyFill="1" applyBorder="1" applyAlignment="1">
      <alignment horizontal="center" vertical="distributed"/>
      <protection/>
    </xf>
    <xf numFmtId="49" fontId="83" fillId="0" borderId="0" xfId="125" applyNumberFormat="1" applyFont="1" applyFill="1" applyBorder="1" applyAlignment="1">
      <alignment horizontal="center" vertical="distributed"/>
      <protection/>
    </xf>
    <xf numFmtId="0" fontId="84" fillId="0" borderId="32" xfId="0" applyFont="1" applyBorder="1" applyAlignment="1">
      <alignment wrapText="1"/>
    </xf>
    <xf numFmtId="49" fontId="83" fillId="0" borderId="60" xfId="0" applyNumberFormat="1" applyFont="1" applyFill="1" applyBorder="1" applyAlignment="1">
      <alignment horizontal="center" vertical="center"/>
    </xf>
    <xf numFmtId="0" fontId="83" fillId="0" borderId="32" xfId="127" applyFont="1" applyFill="1" applyBorder="1" applyAlignment="1">
      <alignment vertical="top" wrapText="1"/>
      <protection/>
    </xf>
    <xf numFmtId="0" fontId="83" fillId="0" borderId="0" xfId="98" applyNumberFormat="1" applyFont="1" applyBorder="1" applyProtection="1">
      <alignment vertical="top" wrapText="1"/>
      <protection/>
    </xf>
    <xf numFmtId="49" fontId="84" fillId="0" borderId="55" xfId="0" applyNumberFormat="1" applyFont="1" applyFill="1" applyBorder="1" applyAlignment="1">
      <alignment horizontal="center" vertical="distributed"/>
    </xf>
    <xf numFmtId="49" fontId="84" fillId="0" borderId="0" xfId="0" applyNumberFormat="1" applyFont="1" applyFill="1" applyBorder="1" applyAlignment="1">
      <alignment horizontal="center" vertical="distributed"/>
    </xf>
    <xf numFmtId="49" fontId="84" fillId="0" borderId="60" xfId="0" applyNumberFormat="1" applyFont="1" applyFill="1" applyBorder="1" applyAlignment="1">
      <alignment horizontal="center" vertical="center"/>
    </xf>
    <xf numFmtId="0" fontId="84" fillId="0" borderId="32" xfId="125" applyNumberFormat="1" applyFont="1" applyFill="1" applyBorder="1" applyAlignment="1">
      <alignment horizontal="left" vertical="center" wrapText="1"/>
      <protection/>
    </xf>
    <xf numFmtId="49" fontId="84" fillId="0" borderId="0" xfId="125" applyNumberFormat="1" applyFont="1" applyFill="1" applyBorder="1" applyAlignment="1">
      <alignment horizontal="center" vertical="distributed" wrapText="1"/>
      <protection/>
    </xf>
    <xf numFmtId="49" fontId="84" fillId="0" borderId="60" xfId="125" applyNumberFormat="1" applyFont="1" applyFill="1" applyBorder="1" applyAlignment="1">
      <alignment horizontal="center" vertical="center" wrapText="1"/>
      <protection/>
    </xf>
    <xf numFmtId="0" fontId="84" fillId="0" borderId="32" xfId="0" applyFont="1" applyFill="1" applyBorder="1" applyAlignment="1">
      <alignment horizontal="left" vertical="center" wrapText="1"/>
    </xf>
    <xf numFmtId="49" fontId="84" fillId="0" borderId="60" xfId="0" applyNumberFormat="1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horizontal="justify"/>
    </xf>
    <xf numFmtId="49" fontId="84" fillId="0" borderId="0" xfId="0" applyNumberFormat="1" applyFont="1" applyFill="1" applyBorder="1" applyAlignment="1">
      <alignment horizontal="center" vertical="distributed"/>
    </xf>
    <xf numFmtId="0" fontId="84" fillId="0" borderId="61" xfId="125" applyFont="1" applyFill="1" applyBorder="1" applyAlignment="1">
      <alignment horizontal="left" vertical="center" wrapText="1"/>
      <protection/>
    </xf>
    <xf numFmtId="49" fontId="83" fillId="0" borderId="62" xfId="0" applyNumberFormat="1" applyFont="1" applyFill="1" applyBorder="1" applyAlignment="1">
      <alignment horizontal="center" vertical="distributed"/>
    </xf>
    <xf numFmtId="49" fontId="84" fillId="0" borderId="63" xfId="0" applyNumberFormat="1" applyFont="1" applyFill="1" applyBorder="1" applyAlignment="1">
      <alignment horizontal="center" vertical="distributed"/>
    </xf>
    <xf numFmtId="49" fontId="84" fillId="0" borderId="64" xfId="0" applyNumberFormat="1" applyFont="1" applyFill="1" applyBorder="1" applyAlignment="1">
      <alignment horizontal="center" vertical="distributed"/>
    </xf>
    <xf numFmtId="49" fontId="84" fillId="0" borderId="64" xfId="0" applyNumberFormat="1" applyFont="1" applyFill="1" applyBorder="1" applyAlignment="1">
      <alignment horizontal="center" vertical="distributed"/>
    </xf>
    <xf numFmtId="49" fontId="84" fillId="0" borderId="64" xfId="125" applyNumberFormat="1" applyFont="1" applyFill="1" applyBorder="1" applyAlignment="1">
      <alignment horizontal="center" vertical="distributed"/>
      <protection/>
    </xf>
    <xf numFmtId="49" fontId="83" fillId="0" borderId="64" xfId="125" applyNumberFormat="1" applyFont="1" applyFill="1" applyBorder="1" applyAlignment="1">
      <alignment horizontal="center" vertical="distributed"/>
      <protection/>
    </xf>
    <xf numFmtId="49" fontId="83" fillId="0" borderId="65" xfId="125" applyNumberFormat="1" applyFont="1" applyFill="1" applyBorder="1" applyAlignment="1">
      <alignment horizontal="center" vertical="center"/>
      <protection/>
    </xf>
    <xf numFmtId="172" fontId="84" fillId="54" borderId="66" xfId="125" applyNumberFormat="1" applyFont="1" applyFill="1" applyBorder="1" applyAlignment="1">
      <alignment horizontal="right" vertical="distributed"/>
      <protection/>
    </xf>
    <xf numFmtId="172" fontId="84" fillId="54" borderId="67" xfId="125" applyNumberFormat="1" applyFont="1" applyFill="1" applyBorder="1" applyAlignment="1">
      <alignment horizontal="right" vertical="distributed"/>
      <protection/>
    </xf>
    <xf numFmtId="172" fontId="84" fillId="0" borderId="66" xfId="125" applyNumberFormat="1" applyFont="1" applyFill="1" applyBorder="1" applyAlignment="1">
      <alignment horizontal="right" vertical="distributed"/>
      <protection/>
    </xf>
    <xf numFmtId="0" fontId="89" fillId="0" borderId="44" xfId="0" applyFont="1" applyFill="1" applyBorder="1" applyAlignment="1">
      <alignment horizontal="left" wrapText="1"/>
    </xf>
    <xf numFmtId="0" fontId="89" fillId="0" borderId="55" xfId="0" applyFont="1" applyFill="1" applyBorder="1" applyAlignment="1">
      <alignment horizontal="center" vertical="distributed"/>
    </xf>
    <xf numFmtId="0" fontId="89" fillId="0" borderId="54" xfId="0" applyFont="1" applyFill="1" applyBorder="1" applyAlignment="1">
      <alignment horizontal="center" vertical="distributed"/>
    </xf>
    <xf numFmtId="0" fontId="89" fillId="0" borderId="0" xfId="0" applyFont="1" applyFill="1" applyBorder="1" applyAlignment="1">
      <alignment horizontal="center" vertical="distributed"/>
    </xf>
    <xf numFmtId="0" fontId="89" fillId="0" borderId="53" xfId="0" applyFont="1" applyFill="1" applyBorder="1" applyAlignment="1">
      <alignment horizontal="center" vertical="distributed"/>
    </xf>
    <xf numFmtId="0" fontId="89" fillId="0" borderId="0" xfId="0" applyFont="1" applyFill="1" applyBorder="1" applyAlignment="1">
      <alignment horizontal="center" vertical="center"/>
    </xf>
    <xf numFmtId="172" fontId="90" fillId="54" borderId="44" xfId="0" applyNumberFormat="1" applyFont="1" applyFill="1" applyBorder="1" applyAlignment="1">
      <alignment horizontal="right" vertical="distributed"/>
    </xf>
    <xf numFmtId="172" fontId="90" fillId="0" borderId="44" xfId="0" applyNumberFormat="1" applyFont="1" applyFill="1" applyBorder="1" applyAlignment="1">
      <alignment horizontal="right" vertical="distributed"/>
    </xf>
    <xf numFmtId="0" fontId="84" fillId="0" borderId="44" xfId="0" applyFont="1" applyFill="1" applyBorder="1" applyAlignment="1">
      <alignment/>
    </xf>
    <xf numFmtId="49" fontId="84" fillId="0" borderId="54" xfId="0" applyNumberFormat="1" applyFont="1" applyFill="1" applyBorder="1" applyAlignment="1">
      <alignment horizontal="center" vertical="distributed"/>
    </xf>
    <xf numFmtId="49" fontId="84" fillId="0" borderId="53" xfId="0" applyNumberFormat="1" applyFont="1" applyFill="1" applyBorder="1" applyAlignment="1">
      <alignment horizontal="center" vertical="distributed"/>
    </xf>
    <xf numFmtId="49" fontId="84" fillId="0" borderId="0" xfId="0" applyNumberFormat="1" applyFont="1" applyFill="1" applyBorder="1" applyAlignment="1">
      <alignment horizontal="center" vertical="center"/>
    </xf>
    <xf numFmtId="172" fontId="83" fillId="54" borderId="44" xfId="0" applyNumberFormat="1" applyFont="1" applyFill="1" applyBorder="1" applyAlignment="1">
      <alignment horizontal="right" vertical="distributed"/>
    </xf>
    <xf numFmtId="172" fontId="83" fillId="54" borderId="0" xfId="0" applyNumberFormat="1" applyFont="1" applyFill="1" applyBorder="1" applyAlignment="1">
      <alignment horizontal="right" vertical="distributed"/>
    </xf>
    <xf numFmtId="0" fontId="84" fillId="0" borderId="44" xfId="0" applyFont="1" applyFill="1" applyBorder="1" applyAlignment="1">
      <alignment wrapText="1"/>
    </xf>
    <xf numFmtId="0" fontId="84" fillId="0" borderId="44" xfId="125" applyFont="1" applyFill="1" applyBorder="1" applyAlignment="1">
      <alignment horizontal="left" vertical="center" wrapText="1"/>
      <protection/>
    </xf>
    <xf numFmtId="0" fontId="84" fillId="0" borderId="44" xfId="0" applyFont="1" applyFill="1" applyBorder="1" applyAlignment="1">
      <alignment horizontal="justify"/>
    </xf>
    <xf numFmtId="49" fontId="84" fillId="0" borderId="54" xfId="125" applyNumberFormat="1" applyFont="1" applyFill="1" applyBorder="1" applyAlignment="1">
      <alignment horizontal="center" vertical="distributed" wrapText="1"/>
      <protection/>
    </xf>
    <xf numFmtId="49" fontId="84" fillId="54" borderId="0" xfId="125" applyNumberFormat="1" applyFont="1" applyFill="1" applyBorder="1" applyAlignment="1">
      <alignment horizontal="center" vertical="center" wrapText="1"/>
      <protection/>
    </xf>
    <xf numFmtId="49" fontId="84" fillId="54" borderId="0" xfId="125" applyNumberFormat="1" applyFont="1" applyFill="1" applyBorder="1" applyAlignment="1">
      <alignment horizontal="center" vertical="center"/>
      <protection/>
    </xf>
    <xf numFmtId="0" fontId="84" fillId="0" borderId="44" xfId="0" applyFont="1" applyFill="1" applyBorder="1" applyAlignment="1">
      <alignment horizontal="left" vertical="center" wrapText="1"/>
    </xf>
    <xf numFmtId="49" fontId="89" fillId="0" borderId="0" xfId="125" applyNumberFormat="1" applyFont="1" applyFill="1" applyBorder="1" applyAlignment="1">
      <alignment horizontal="center" vertical="center"/>
      <protection/>
    </xf>
    <xf numFmtId="49" fontId="83" fillId="0" borderId="54" xfId="125" applyNumberFormat="1" applyFont="1" applyFill="1" applyBorder="1" applyAlignment="1">
      <alignment horizontal="center" vertical="distributed"/>
      <protection/>
    </xf>
    <xf numFmtId="0" fontId="84" fillId="0" borderId="66" xfId="125" applyFont="1" applyFill="1" applyBorder="1" applyAlignment="1">
      <alignment horizontal="left" vertical="center" wrapText="1"/>
      <protection/>
    </xf>
    <xf numFmtId="49" fontId="84" fillId="0" borderId="67" xfId="0" applyNumberFormat="1" applyFont="1" applyFill="1" applyBorder="1" applyAlignment="1">
      <alignment horizontal="center" vertical="distributed"/>
    </xf>
    <xf numFmtId="49" fontId="84" fillId="0" borderId="68" xfId="0" applyNumberFormat="1" applyFont="1" applyFill="1" applyBorder="1" applyAlignment="1">
      <alignment horizontal="center" vertical="distributed"/>
    </xf>
    <xf numFmtId="49" fontId="83" fillId="0" borderId="69" xfId="125" applyNumberFormat="1" applyFont="1" applyFill="1" applyBorder="1" applyAlignment="1">
      <alignment horizontal="center" vertical="distributed"/>
      <protection/>
    </xf>
    <xf numFmtId="49" fontId="83" fillId="0" borderId="67" xfId="125" applyNumberFormat="1" applyFont="1" applyFill="1" applyBorder="1" applyAlignment="1">
      <alignment horizontal="center" vertical="distributed"/>
      <protection/>
    </xf>
    <xf numFmtId="49" fontId="84" fillId="0" borderId="67" xfId="125" applyNumberFormat="1" applyFont="1" applyFill="1" applyBorder="1" applyAlignment="1">
      <alignment horizontal="center" vertical="distributed"/>
      <protection/>
    </xf>
    <xf numFmtId="49" fontId="83" fillId="0" borderId="67" xfId="125" applyNumberFormat="1" applyFont="1" applyFill="1" applyBorder="1" applyAlignment="1">
      <alignment horizontal="center" vertical="distributed"/>
      <protection/>
    </xf>
    <xf numFmtId="49" fontId="84" fillId="0" borderId="70" xfId="125" applyNumberFormat="1" applyFont="1" applyFill="1" applyBorder="1" applyAlignment="1">
      <alignment horizontal="center" vertical="distributed"/>
      <protection/>
    </xf>
    <xf numFmtId="49" fontId="83" fillId="0" borderId="67" xfId="125" applyNumberFormat="1" applyFont="1" applyFill="1" applyBorder="1" applyAlignment="1">
      <alignment horizontal="center" vertical="center"/>
      <protection/>
    </xf>
    <xf numFmtId="0" fontId="89" fillId="0" borderId="44" xfId="0" applyFont="1" applyFill="1" applyBorder="1" applyAlignment="1">
      <alignment horizontal="left"/>
    </xf>
    <xf numFmtId="0" fontId="89" fillId="0" borderId="71" xfId="0" applyFont="1" applyFill="1" applyBorder="1" applyAlignment="1">
      <alignment horizontal="center" vertical="distributed"/>
    </xf>
    <xf numFmtId="0" fontId="89" fillId="0" borderId="72" xfId="0" applyFont="1" applyFill="1" applyBorder="1" applyAlignment="1">
      <alignment horizontal="center" vertical="distributed"/>
    </xf>
    <xf numFmtId="0" fontId="89" fillId="0" borderId="45" xfId="0" applyFont="1" applyFill="1" applyBorder="1" applyAlignment="1">
      <alignment horizontal="center" vertical="distributed"/>
    </xf>
    <xf numFmtId="0" fontId="89" fillId="0" borderId="73" xfId="0" applyFont="1" applyFill="1" applyBorder="1" applyAlignment="1">
      <alignment horizontal="center" vertical="distributed"/>
    </xf>
    <xf numFmtId="49" fontId="84" fillId="0" borderId="73" xfId="125" applyNumberFormat="1" applyFont="1" applyFill="1" applyBorder="1" applyAlignment="1">
      <alignment horizontal="center" vertical="distributed"/>
      <protection/>
    </xf>
    <xf numFmtId="172" fontId="90" fillId="54" borderId="0" xfId="0" applyNumberFormat="1" applyFont="1" applyFill="1" applyBorder="1" applyAlignment="1">
      <alignment horizontal="right" vertical="distributed"/>
    </xf>
    <xf numFmtId="0" fontId="84" fillId="0" borderId="0" xfId="0" applyFont="1" applyFill="1" applyBorder="1" applyAlignment="1">
      <alignment horizontal="center" vertical="distributed"/>
    </xf>
    <xf numFmtId="49" fontId="84" fillId="0" borderId="55" xfId="0" applyNumberFormat="1" applyFont="1" applyFill="1" applyBorder="1" applyAlignment="1">
      <alignment horizontal="center" vertical="distributed"/>
    </xf>
    <xf numFmtId="49" fontId="84" fillId="0" borderId="53" xfId="0" applyNumberFormat="1" applyFont="1" applyFill="1" applyBorder="1" applyAlignment="1">
      <alignment horizontal="center" vertical="distributed"/>
    </xf>
    <xf numFmtId="49" fontId="84" fillId="0" borderId="54" xfId="125" applyNumberFormat="1" applyFont="1" applyFill="1" applyBorder="1" applyAlignment="1">
      <alignment horizontal="center" vertical="distributed" wrapText="1"/>
      <protection/>
    </xf>
    <xf numFmtId="49" fontId="84" fillId="0" borderId="0" xfId="125" applyNumberFormat="1" applyFont="1" applyFill="1" applyBorder="1" applyAlignment="1">
      <alignment horizontal="center" vertical="distributed" wrapText="1"/>
      <protection/>
    </xf>
    <xf numFmtId="49" fontId="84" fillId="0" borderId="0" xfId="125" applyNumberFormat="1" applyFont="1" applyFill="1" applyBorder="1" applyAlignment="1">
      <alignment horizontal="center" vertical="distributed"/>
      <protection/>
    </xf>
    <xf numFmtId="49" fontId="84" fillId="0" borderId="53" xfId="125" applyNumberFormat="1" applyFont="1" applyFill="1" applyBorder="1" applyAlignment="1">
      <alignment horizontal="center" vertical="distributed"/>
      <protection/>
    </xf>
    <xf numFmtId="49" fontId="84" fillId="0" borderId="0" xfId="125" applyNumberFormat="1" applyFont="1" applyFill="1" applyBorder="1" applyAlignment="1">
      <alignment horizontal="center" vertical="center" wrapText="1"/>
      <protection/>
    </xf>
    <xf numFmtId="172" fontId="84" fillId="54" borderId="44" xfId="125" applyNumberFormat="1" applyFont="1" applyFill="1" applyBorder="1" applyAlignment="1">
      <alignment horizontal="right" vertical="distributed"/>
      <protection/>
    </xf>
    <xf numFmtId="172" fontId="84" fillId="54" borderId="0" xfId="125" applyNumberFormat="1" applyFont="1" applyFill="1" applyBorder="1" applyAlignment="1">
      <alignment horizontal="right" vertical="distributed"/>
      <protection/>
    </xf>
    <xf numFmtId="172" fontId="84" fillId="0" borderId="44" xfId="125" applyNumberFormat="1" applyFont="1" applyFill="1" applyBorder="1" applyAlignment="1">
      <alignment horizontal="right" vertical="distributed"/>
      <protection/>
    </xf>
    <xf numFmtId="49" fontId="84" fillId="0" borderId="54" xfId="125" applyNumberFormat="1" applyFont="1" applyFill="1" applyBorder="1" applyAlignment="1">
      <alignment horizontal="center" vertical="distributed"/>
      <protection/>
    </xf>
    <xf numFmtId="49" fontId="84" fillId="0" borderId="0" xfId="125" applyNumberFormat="1" applyFont="1" applyFill="1" applyBorder="1" applyAlignment="1">
      <alignment horizontal="center" vertical="center"/>
      <protection/>
    </xf>
    <xf numFmtId="49" fontId="84" fillId="0" borderId="54" xfId="125" applyNumberFormat="1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/>
    </xf>
    <xf numFmtId="49" fontId="83" fillId="0" borderId="74" xfId="125" applyNumberFormat="1" applyFont="1" applyFill="1" applyBorder="1" applyAlignment="1">
      <alignment horizontal="center" vertical="center"/>
      <protection/>
    </xf>
    <xf numFmtId="0" fontId="84" fillId="0" borderId="32" xfId="125" applyFont="1" applyFill="1" applyBorder="1" applyAlignment="1">
      <alignment horizontal="left" vertical="distributed" wrapText="1"/>
      <protection/>
    </xf>
    <xf numFmtId="49" fontId="84" fillId="0" borderId="55" xfId="0" applyNumberFormat="1" applyFont="1" applyBorder="1" applyAlignment="1">
      <alignment horizontal="center" vertical="distributed"/>
    </xf>
    <xf numFmtId="49" fontId="84" fillId="0" borderId="53" xfId="0" applyNumberFormat="1" applyFont="1" applyBorder="1" applyAlignment="1">
      <alignment horizontal="center" vertical="distributed"/>
    </xf>
    <xf numFmtId="0" fontId="84" fillId="0" borderId="44" xfId="0" applyFont="1" applyFill="1" applyBorder="1" applyAlignment="1" applyProtection="1">
      <alignment horizontal="left" vertical="center" wrapText="1"/>
      <protection locked="0"/>
    </xf>
    <xf numFmtId="0" fontId="84" fillId="0" borderId="44" xfId="125" applyNumberFormat="1" applyFont="1" applyFill="1" applyBorder="1" applyAlignment="1">
      <alignment horizontal="left" vertical="center" wrapText="1"/>
      <protection/>
    </xf>
    <xf numFmtId="49" fontId="84" fillId="0" borderId="0" xfId="125" applyNumberFormat="1" applyFont="1" applyFill="1" applyBorder="1" applyAlignment="1">
      <alignment horizontal="center" vertical="center" wrapText="1"/>
      <protection/>
    </xf>
    <xf numFmtId="0" fontId="91" fillId="0" borderId="44" xfId="0" applyFont="1" applyFill="1" applyBorder="1" applyAlignment="1" applyProtection="1">
      <alignment horizontal="left" vertical="center" wrapText="1"/>
      <protection locked="0"/>
    </xf>
    <xf numFmtId="0" fontId="83" fillId="0" borderId="44" xfId="127" applyFont="1" applyFill="1" applyBorder="1" applyAlignment="1">
      <alignment vertical="top" wrapText="1"/>
      <protection/>
    </xf>
    <xf numFmtId="0" fontId="84" fillId="0" borderId="0" xfId="0" applyFont="1" applyFill="1" applyBorder="1" applyAlignment="1">
      <alignment horizontal="center" vertical="distributed"/>
    </xf>
    <xf numFmtId="49" fontId="84" fillId="0" borderId="54" xfId="125" applyNumberFormat="1" applyFont="1" applyFill="1" applyBorder="1" applyAlignment="1">
      <alignment horizontal="center" vertical="center" wrapText="1"/>
      <protection/>
    </xf>
    <xf numFmtId="0" fontId="84" fillId="0" borderId="44" xfId="125" applyFont="1" applyFill="1" applyBorder="1" applyAlignment="1">
      <alignment horizontal="left" vertical="distributed" wrapText="1"/>
      <protection/>
    </xf>
    <xf numFmtId="0" fontId="84" fillId="0" borderId="0" xfId="0" applyFont="1" applyFill="1" applyBorder="1" applyAlignment="1">
      <alignment horizontal="center" vertical="center"/>
    </xf>
    <xf numFmtId="49" fontId="83" fillId="0" borderId="67" xfId="0" applyNumberFormat="1" applyFont="1" applyFill="1" applyBorder="1" applyAlignment="1">
      <alignment horizontal="center" vertical="distributed"/>
    </xf>
    <xf numFmtId="49" fontId="83" fillId="0" borderId="68" xfId="0" applyNumberFormat="1" applyFont="1" applyFill="1" applyBorder="1" applyAlignment="1">
      <alignment horizontal="center" vertical="distributed"/>
    </xf>
    <xf numFmtId="49" fontId="83" fillId="0" borderId="70" xfId="0" applyNumberFormat="1" applyFont="1" applyFill="1" applyBorder="1" applyAlignment="1">
      <alignment horizontal="center" vertical="distributed"/>
    </xf>
    <xf numFmtId="49" fontId="84" fillId="0" borderId="69" xfId="125" applyNumberFormat="1" applyFont="1" applyFill="1" applyBorder="1" applyAlignment="1">
      <alignment horizontal="center" vertical="distributed"/>
      <protection/>
    </xf>
    <xf numFmtId="49" fontId="84" fillId="0" borderId="67" xfId="125" applyNumberFormat="1" applyFont="1" applyFill="1" applyBorder="1" applyAlignment="1">
      <alignment horizontal="center" vertical="center"/>
      <protection/>
    </xf>
    <xf numFmtId="0" fontId="89" fillId="0" borderId="44" xfId="0" applyFont="1" applyFill="1" applyBorder="1" applyAlignment="1">
      <alignment wrapText="1"/>
    </xf>
    <xf numFmtId="49" fontId="90" fillId="0" borderId="55" xfId="0" applyNumberFormat="1" applyFont="1" applyFill="1" applyBorder="1" applyAlignment="1">
      <alignment horizontal="center" vertical="distributed"/>
    </xf>
    <xf numFmtId="49" fontId="90" fillId="0" borderId="0" xfId="0" applyNumberFormat="1" applyFont="1" applyFill="1" applyBorder="1" applyAlignment="1">
      <alignment horizontal="center" vertical="distributed"/>
    </xf>
    <xf numFmtId="49" fontId="90" fillId="0" borderId="54" xfId="0" applyNumberFormat="1" applyFont="1" applyFill="1" applyBorder="1" applyAlignment="1">
      <alignment horizontal="center" vertical="center"/>
    </xf>
    <xf numFmtId="49" fontId="83" fillId="0" borderId="55" xfId="0" applyNumberFormat="1" applyFont="1" applyFill="1" applyBorder="1" applyAlignment="1" applyProtection="1">
      <alignment horizontal="center" vertical="distributed"/>
      <protection hidden="1"/>
    </xf>
    <xf numFmtId="49" fontId="83" fillId="0" borderId="54" xfId="0" applyNumberFormat="1" applyFont="1" applyFill="1" applyBorder="1" applyAlignment="1">
      <alignment horizontal="center" vertical="center"/>
    </xf>
    <xf numFmtId="49" fontId="84" fillId="0" borderId="69" xfId="125" applyNumberFormat="1" applyFont="1" applyFill="1" applyBorder="1" applyAlignment="1">
      <alignment horizontal="center" vertical="center"/>
      <protection/>
    </xf>
    <xf numFmtId="49" fontId="90" fillId="0" borderId="71" xfId="0" applyNumberFormat="1" applyFont="1" applyFill="1" applyBorder="1" applyAlignment="1">
      <alignment horizontal="center" vertical="distributed"/>
    </xf>
    <xf numFmtId="49" fontId="90" fillId="0" borderId="45" xfId="0" applyNumberFormat="1" applyFont="1" applyFill="1" applyBorder="1" applyAlignment="1">
      <alignment horizontal="center" vertical="distributed"/>
    </xf>
    <xf numFmtId="49" fontId="90" fillId="0" borderId="73" xfId="0" applyNumberFormat="1" applyFont="1" applyFill="1" applyBorder="1" applyAlignment="1">
      <alignment horizontal="center" vertical="distributed"/>
    </xf>
    <xf numFmtId="49" fontId="90" fillId="0" borderId="72" xfId="0" applyNumberFormat="1" applyFont="1" applyFill="1" applyBorder="1" applyAlignment="1">
      <alignment horizontal="center" vertical="distributed"/>
    </xf>
    <xf numFmtId="49" fontId="90" fillId="0" borderId="0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/>
    </xf>
    <xf numFmtId="49" fontId="83" fillId="0" borderId="55" xfId="0" applyNumberFormat="1" applyFont="1" applyFill="1" applyBorder="1" applyAlignment="1" applyProtection="1">
      <alignment horizontal="center"/>
      <protection hidden="1"/>
    </xf>
    <xf numFmtId="49" fontId="83" fillId="0" borderId="54" xfId="0" applyNumberFormat="1" applyFont="1" applyFill="1" applyBorder="1" applyAlignment="1">
      <alignment horizontal="center"/>
    </xf>
    <xf numFmtId="0" fontId="83" fillId="0" borderId="44" xfId="0" applyFont="1" applyFill="1" applyBorder="1" applyAlignment="1" applyProtection="1">
      <alignment horizontal="left" vertical="center" wrapText="1"/>
      <protection locked="0"/>
    </xf>
    <xf numFmtId="0" fontId="84" fillId="0" borderId="44" xfId="125" applyFont="1" applyFill="1" applyBorder="1" applyAlignment="1">
      <alignment wrapText="1"/>
      <protection/>
    </xf>
    <xf numFmtId="0" fontId="84" fillId="0" borderId="0" xfId="125" applyFont="1" applyFill="1" applyBorder="1" applyAlignment="1">
      <alignment horizontal="center" vertical="distributed"/>
      <protection/>
    </xf>
    <xf numFmtId="0" fontId="92" fillId="0" borderId="44" xfId="0" applyFont="1" applyBorder="1" applyAlignment="1">
      <alignment horizontal="left" wrapText="1"/>
    </xf>
    <xf numFmtId="49" fontId="83" fillId="0" borderId="54" xfId="125" applyNumberFormat="1" applyFont="1" applyFill="1" applyBorder="1" applyAlignment="1">
      <alignment horizontal="center" vertical="center"/>
      <protection/>
    </xf>
    <xf numFmtId="0" fontId="84" fillId="0" borderId="44" xfId="125" applyFont="1" applyFill="1" applyBorder="1">
      <alignment/>
      <protection/>
    </xf>
    <xf numFmtId="0" fontId="89" fillId="0" borderId="32" xfId="0" applyFont="1" applyFill="1" applyBorder="1" applyAlignment="1">
      <alignment wrapText="1"/>
    </xf>
    <xf numFmtId="49" fontId="90" fillId="0" borderId="54" xfId="0" applyNumberFormat="1" applyFont="1" applyFill="1" applyBorder="1" applyAlignment="1">
      <alignment horizontal="center" vertical="distributed"/>
    </xf>
    <xf numFmtId="49" fontId="90" fillId="0" borderId="53" xfId="0" applyNumberFormat="1" applyFont="1" applyFill="1" applyBorder="1" applyAlignment="1">
      <alignment horizontal="center" vertical="distributed"/>
    </xf>
    <xf numFmtId="49" fontId="90" fillId="0" borderId="74" xfId="0" applyNumberFormat="1" applyFont="1" applyFill="1" applyBorder="1" applyAlignment="1">
      <alignment horizontal="center" vertical="center"/>
    </xf>
    <xf numFmtId="172" fontId="90" fillId="0" borderId="0" xfId="0" applyNumberFormat="1" applyFont="1" applyFill="1" applyBorder="1" applyAlignment="1">
      <alignment horizontal="right" vertical="distributed"/>
    </xf>
    <xf numFmtId="0" fontId="84" fillId="0" borderId="32" xfId="0" applyFont="1" applyFill="1" applyBorder="1" applyAlignment="1">
      <alignment/>
    </xf>
    <xf numFmtId="172" fontId="83" fillId="54" borderId="0" xfId="0" applyNumberFormat="1" applyFont="1" applyFill="1" applyBorder="1" applyAlignment="1">
      <alignment horizontal="right" vertical="distributed"/>
    </xf>
    <xf numFmtId="172" fontId="83" fillId="54" borderId="44" xfId="0" applyNumberFormat="1" applyFont="1" applyFill="1" applyBorder="1" applyAlignment="1">
      <alignment horizontal="right" vertical="distributed"/>
    </xf>
    <xf numFmtId="172" fontId="83" fillId="0" borderId="74" xfId="0" applyNumberFormat="1" applyFont="1" applyFill="1" applyBorder="1" applyAlignment="1">
      <alignment horizontal="right" vertical="distributed"/>
    </xf>
    <xf numFmtId="49" fontId="84" fillId="0" borderId="74" xfId="125" applyNumberFormat="1" applyFont="1" applyFill="1" applyBorder="1" applyAlignment="1">
      <alignment horizontal="center" vertical="center" wrapText="1"/>
      <protection/>
    </xf>
    <xf numFmtId="172" fontId="84" fillId="0" borderId="74" xfId="125" applyNumberFormat="1" applyFont="1" applyFill="1" applyBorder="1" applyAlignment="1">
      <alignment horizontal="right" vertical="distributed"/>
      <protection/>
    </xf>
    <xf numFmtId="49" fontId="83" fillId="0" borderId="74" xfId="0" applyNumberFormat="1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horizontal="left" wrapText="1"/>
    </xf>
    <xf numFmtId="49" fontId="84" fillId="0" borderId="74" xfId="0" applyNumberFormat="1" applyFont="1" applyFill="1" applyBorder="1" applyAlignment="1">
      <alignment horizontal="center" vertical="center"/>
    </xf>
    <xf numFmtId="172" fontId="84" fillId="0" borderId="74" xfId="0" applyNumberFormat="1" applyFont="1" applyFill="1" applyBorder="1" applyAlignment="1">
      <alignment horizontal="right" vertical="distributed"/>
    </xf>
    <xf numFmtId="49" fontId="84" fillId="0" borderId="74" xfId="125" applyNumberFormat="1" applyFont="1" applyFill="1" applyBorder="1" applyAlignment="1">
      <alignment horizontal="center" vertical="center"/>
      <protection/>
    </xf>
    <xf numFmtId="172" fontId="84" fillId="0" borderId="0" xfId="0" applyNumberFormat="1" applyFont="1" applyFill="1" applyBorder="1" applyAlignment="1">
      <alignment horizontal="right" vertical="distributed"/>
    </xf>
    <xf numFmtId="0" fontId="84" fillId="0" borderId="32" xfId="0" applyFont="1" applyFill="1" applyBorder="1" applyAlignment="1">
      <alignment horizontal="center" vertical="distributed"/>
    </xf>
    <xf numFmtId="172" fontId="84" fillId="0" borderId="0" xfId="125" applyNumberFormat="1" applyFont="1" applyFill="1" applyBorder="1" applyAlignment="1">
      <alignment horizontal="right" vertical="distributed"/>
      <protection/>
    </xf>
    <xf numFmtId="49" fontId="83" fillId="0" borderId="54" xfId="0" applyNumberFormat="1" applyFont="1" applyFill="1" applyBorder="1" applyAlignment="1">
      <alignment vertical="distributed"/>
    </xf>
    <xf numFmtId="49" fontId="83" fillId="0" borderId="0" xfId="0" applyNumberFormat="1" applyFont="1" applyFill="1" applyBorder="1" applyAlignment="1">
      <alignment vertical="distributed"/>
    </xf>
    <xf numFmtId="0" fontId="84" fillId="0" borderId="0" xfId="125" applyFont="1" applyFill="1" applyBorder="1" applyAlignment="1">
      <alignment horizontal="left" vertical="center" wrapText="1"/>
      <protection/>
    </xf>
    <xf numFmtId="0" fontId="84" fillId="0" borderId="61" xfId="0" applyFont="1" applyFill="1" applyBorder="1" applyAlignment="1">
      <alignment horizontal="center" vertical="distributed"/>
    </xf>
    <xf numFmtId="49" fontId="84" fillId="0" borderId="75" xfId="125" applyNumberFormat="1" applyFont="1" applyFill="1" applyBorder="1" applyAlignment="1">
      <alignment horizontal="center" vertical="center"/>
      <protection/>
    </xf>
    <xf numFmtId="172" fontId="84" fillId="0" borderId="75" xfId="125" applyNumberFormat="1" applyFont="1" applyFill="1" applyBorder="1" applyAlignment="1">
      <alignment horizontal="right" vertical="distributed"/>
      <protection/>
    </xf>
    <xf numFmtId="0" fontId="89" fillId="0" borderId="32" xfId="0" applyFont="1" applyFill="1" applyBorder="1" applyAlignment="1">
      <alignment horizontal="center" vertical="distributed"/>
    </xf>
    <xf numFmtId="49" fontId="84" fillId="0" borderId="71" xfId="125" applyNumberFormat="1" applyFont="1" applyFill="1" applyBorder="1" applyAlignment="1">
      <alignment horizontal="center" vertical="center"/>
      <protection/>
    </xf>
    <xf numFmtId="172" fontId="90" fillId="54" borderId="0" xfId="0" applyNumberFormat="1" applyFont="1" applyFill="1" applyBorder="1" applyAlignment="1">
      <alignment horizontal="right" vertical="distributed"/>
    </xf>
    <xf numFmtId="172" fontId="90" fillId="54" borderId="44" xfId="0" applyNumberFormat="1" applyFont="1" applyFill="1" applyBorder="1" applyAlignment="1">
      <alignment horizontal="right" vertical="distributed"/>
    </xf>
    <xf numFmtId="172" fontId="90" fillId="0" borderId="74" xfId="0" applyNumberFormat="1" applyFont="1" applyFill="1" applyBorder="1" applyAlignment="1">
      <alignment horizontal="right" vertical="distributed"/>
    </xf>
    <xf numFmtId="49" fontId="90" fillId="0" borderId="55" xfId="0" applyNumberFormat="1" applyFont="1" applyFill="1" applyBorder="1" applyAlignment="1">
      <alignment horizontal="center" vertical="center"/>
    </xf>
    <xf numFmtId="49" fontId="84" fillId="0" borderId="32" xfId="0" applyNumberFormat="1" applyFont="1" applyFill="1" applyBorder="1" applyAlignment="1">
      <alignment horizontal="center" vertical="distributed"/>
    </xf>
    <xf numFmtId="49" fontId="83" fillId="0" borderId="55" xfId="0" applyNumberFormat="1" applyFont="1" applyFill="1" applyBorder="1" applyAlignment="1">
      <alignment horizontal="center" vertical="center"/>
    </xf>
    <xf numFmtId="49" fontId="84" fillId="0" borderId="55" xfId="125" applyNumberFormat="1" applyFont="1" applyFill="1" applyBorder="1" applyAlignment="1">
      <alignment horizontal="center" vertical="center"/>
      <protection/>
    </xf>
    <xf numFmtId="172" fontId="84" fillId="54" borderId="52" xfId="125" applyNumberFormat="1" applyFont="1" applyFill="1" applyBorder="1" applyAlignment="1">
      <alignment horizontal="right" vertical="distributed"/>
      <protection/>
    </xf>
    <xf numFmtId="0" fontId="89" fillId="0" borderId="76" xfId="0" applyFont="1" applyFill="1" applyBorder="1" applyAlignment="1">
      <alignment/>
    </xf>
    <xf numFmtId="49" fontId="83" fillId="0" borderId="46" xfId="0" applyNumberFormat="1" applyFont="1" applyFill="1" applyBorder="1" applyAlignment="1">
      <alignment horizontal="center" vertical="distributed"/>
    </xf>
    <xf numFmtId="49" fontId="83" fillId="0" borderId="31" xfId="0" applyNumberFormat="1" applyFont="1" applyFill="1" applyBorder="1" applyAlignment="1">
      <alignment horizontal="center" vertical="distributed"/>
    </xf>
    <xf numFmtId="0" fontId="84" fillId="0" borderId="31" xfId="0" applyFont="1" applyBorder="1" applyAlignment="1">
      <alignment horizontal="center" vertical="center"/>
    </xf>
    <xf numFmtId="172" fontId="93" fillId="54" borderId="77" xfId="0" applyNumberFormat="1" applyFont="1" applyFill="1" applyBorder="1" applyAlignment="1">
      <alignment horizontal="right" vertical="distributed"/>
    </xf>
    <xf numFmtId="172" fontId="93" fillId="54" borderId="64" xfId="0" applyNumberFormat="1" applyFont="1" applyFill="1" applyBorder="1" applyAlignment="1">
      <alignment horizontal="right" vertical="distributed"/>
    </xf>
    <xf numFmtId="172" fontId="93" fillId="0" borderId="52" xfId="0" applyNumberFormat="1" applyFont="1" applyFill="1" applyBorder="1" applyAlignment="1">
      <alignment horizontal="right" vertical="distributed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center" vertical="distributed"/>
    </xf>
    <xf numFmtId="0" fontId="84" fillId="0" borderId="0" xfId="0" applyFont="1" applyAlignment="1">
      <alignment horizontal="center" vertical="center"/>
    </xf>
    <xf numFmtId="0" fontId="84" fillId="54" borderId="0" xfId="0" applyFont="1" applyFill="1" applyAlignment="1">
      <alignment/>
    </xf>
    <xf numFmtId="0" fontId="84" fillId="0" borderId="0" xfId="0" applyFont="1" applyAlignment="1">
      <alignment/>
    </xf>
    <xf numFmtId="0" fontId="94" fillId="0" borderId="0" xfId="0" applyFont="1" applyFill="1" applyBorder="1" applyAlignment="1">
      <alignment/>
    </xf>
    <xf numFmtId="49" fontId="95" fillId="0" borderId="0" xfId="0" applyNumberFormat="1" applyFont="1" applyFill="1" applyBorder="1" applyAlignment="1">
      <alignment horizontal="center" vertical="distributed"/>
    </xf>
    <xf numFmtId="0" fontId="96" fillId="0" borderId="0" xfId="0" applyFont="1" applyFill="1" applyBorder="1" applyAlignment="1">
      <alignment horizontal="center" vertical="distributed"/>
    </xf>
    <xf numFmtId="0" fontId="84" fillId="0" borderId="0" xfId="0" applyFont="1" applyFill="1" applyAlignment="1">
      <alignment horizontal="center" vertical="center"/>
    </xf>
    <xf numFmtId="172" fontId="89" fillId="54" borderId="0" xfId="0" applyNumberFormat="1" applyFont="1" applyFill="1" applyBorder="1" applyAlignment="1">
      <alignment/>
    </xf>
    <xf numFmtId="0" fontId="84" fillId="54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49" fontId="97" fillId="0" borderId="0" xfId="0" applyNumberFormat="1" applyFont="1" applyFill="1" applyBorder="1" applyAlignment="1">
      <alignment horizontal="center" vertical="distributed"/>
    </xf>
    <xf numFmtId="49" fontId="98" fillId="0" borderId="0" xfId="0" applyNumberFormat="1" applyFont="1" applyFill="1" applyBorder="1" applyAlignment="1">
      <alignment horizontal="center" vertical="distributed"/>
    </xf>
    <xf numFmtId="0" fontId="96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distributed"/>
    </xf>
    <xf numFmtId="49" fontId="97" fillId="0" borderId="0" xfId="0" applyNumberFormat="1" applyFont="1" applyFill="1" applyBorder="1" applyAlignment="1">
      <alignment horizontal="center" vertical="center"/>
    </xf>
    <xf numFmtId="49" fontId="98" fillId="0" borderId="0" xfId="0" applyNumberFormat="1" applyFont="1" applyFill="1" applyBorder="1" applyAlignment="1">
      <alignment horizontal="center" vertical="center"/>
    </xf>
    <xf numFmtId="172" fontId="84" fillId="54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 horizontal="center" vertical="distributed"/>
    </xf>
    <xf numFmtId="0" fontId="98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" fontId="95" fillId="0" borderId="0" xfId="0" applyNumberFormat="1" applyFont="1" applyFill="1" applyBorder="1" applyAlignment="1">
      <alignment horizontal="center" vertical="distributed"/>
    </xf>
    <xf numFmtId="2" fontId="97" fillId="0" borderId="0" xfId="0" applyNumberFormat="1" applyFont="1" applyFill="1" applyBorder="1" applyAlignment="1">
      <alignment horizontal="center" vertical="distributed"/>
    </xf>
    <xf numFmtId="2" fontId="97" fillId="0" borderId="0" xfId="0" applyNumberFormat="1" applyFont="1" applyFill="1" applyBorder="1" applyAlignment="1">
      <alignment horizontal="center" vertical="center"/>
    </xf>
    <xf numFmtId="49" fontId="84" fillId="0" borderId="45" xfId="125" applyNumberFormat="1" applyFont="1" applyFill="1" applyBorder="1" applyAlignment="1">
      <alignment horizontal="center" vertical="center" wrapText="1"/>
      <protection/>
    </xf>
    <xf numFmtId="49" fontId="84" fillId="0" borderId="73" xfId="125" applyNumberFormat="1" applyFont="1" applyFill="1" applyBorder="1" applyAlignment="1">
      <alignment horizontal="center" vertical="center" wrapText="1"/>
      <protection/>
    </xf>
    <xf numFmtId="0" fontId="84" fillId="0" borderId="73" xfId="125" applyFont="1" applyFill="1" applyBorder="1" applyAlignment="1">
      <alignment horizontal="center" vertical="center" wrapText="1"/>
      <protection/>
    </xf>
    <xf numFmtId="0" fontId="84" fillId="0" borderId="72" xfId="125" applyFont="1" applyFill="1" applyBorder="1" applyAlignment="1">
      <alignment horizontal="center" vertical="center" wrapText="1"/>
      <protection/>
    </xf>
    <xf numFmtId="187" fontId="84" fillId="0" borderId="53" xfId="125" applyNumberFormat="1" applyFont="1" applyFill="1" applyBorder="1">
      <alignment/>
      <protection/>
    </xf>
    <xf numFmtId="49" fontId="99" fillId="0" borderId="54" xfId="125" applyNumberFormat="1" applyFont="1" applyFill="1" applyBorder="1" applyAlignment="1">
      <alignment horizontal="center" vertical="center" wrapText="1"/>
      <protection/>
    </xf>
    <xf numFmtId="49" fontId="99" fillId="0" borderId="0" xfId="125" applyNumberFormat="1" applyFont="1" applyFill="1" applyBorder="1" applyAlignment="1">
      <alignment horizontal="center" vertical="center" wrapText="1"/>
      <protection/>
    </xf>
    <xf numFmtId="0" fontId="99" fillId="0" borderId="0" xfId="125" applyFont="1" applyFill="1" applyBorder="1" applyAlignment="1">
      <alignment horizontal="center" vertical="center" wrapText="1"/>
      <protection/>
    </xf>
    <xf numFmtId="0" fontId="99" fillId="0" borderId="53" xfId="125" applyFont="1" applyFill="1" applyBorder="1" applyAlignment="1">
      <alignment horizontal="center" vertical="center" wrapText="1"/>
      <protection/>
    </xf>
    <xf numFmtId="187" fontId="89" fillId="0" borderId="55" xfId="125" applyNumberFormat="1" applyFont="1" applyFill="1" applyBorder="1" applyAlignment="1">
      <alignment vertical="center"/>
      <protection/>
    </xf>
    <xf numFmtId="187" fontId="89" fillId="0" borderId="53" xfId="125" applyNumberFormat="1" applyFont="1" applyFill="1" applyBorder="1" applyAlignment="1">
      <alignment vertical="center"/>
      <protection/>
    </xf>
    <xf numFmtId="49" fontId="89" fillId="0" borderId="54" xfId="125" applyNumberFormat="1" applyFont="1" applyFill="1" applyBorder="1" applyAlignment="1">
      <alignment horizontal="center" vertical="center" wrapText="1"/>
      <protection/>
    </xf>
    <xf numFmtId="49" fontId="89" fillId="0" borderId="0" xfId="125" applyNumberFormat="1" applyFont="1" applyFill="1" applyBorder="1" applyAlignment="1">
      <alignment horizontal="center" vertical="center" wrapText="1"/>
      <protection/>
    </xf>
    <xf numFmtId="49" fontId="89" fillId="0" borderId="53" xfId="125" applyNumberFormat="1" applyFont="1" applyFill="1" applyBorder="1" applyAlignment="1">
      <alignment horizontal="center" vertical="center" wrapText="1"/>
      <protection/>
    </xf>
    <xf numFmtId="49" fontId="84" fillId="0" borderId="53" xfId="125" applyNumberFormat="1" applyFont="1" applyFill="1" applyBorder="1" applyAlignment="1">
      <alignment horizontal="center" vertical="center"/>
      <protection/>
    </xf>
    <xf numFmtId="187" fontId="84" fillId="0" borderId="55" xfId="125" applyNumberFormat="1" applyFont="1" applyFill="1" applyBorder="1" applyAlignment="1">
      <alignment vertical="center"/>
      <protection/>
    </xf>
    <xf numFmtId="187" fontId="84" fillId="0" borderId="53" xfId="125" applyNumberFormat="1" applyFont="1" applyFill="1" applyBorder="1" applyAlignment="1">
      <alignment vertical="center"/>
      <protection/>
    </xf>
    <xf numFmtId="49" fontId="83" fillId="0" borderId="53" xfId="125" applyNumberFormat="1" applyFont="1" applyFill="1" applyBorder="1" applyAlignment="1">
      <alignment horizontal="center" vertical="center"/>
      <protection/>
    </xf>
    <xf numFmtId="187" fontId="84" fillId="0" borderId="55" xfId="0" applyNumberFormat="1" applyFont="1" applyFill="1" applyBorder="1" applyAlignment="1">
      <alignment vertical="center"/>
    </xf>
    <xf numFmtId="187" fontId="84" fillId="0" borderId="53" xfId="0" applyNumberFormat="1" applyFont="1" applyFill="1" applyBorder="1" applyAlignment="1">
      <alignment vertical="center"/>
    </xf>
    <xf numFmtId="49" fontId="84" fillId="0" borderId="69" xfId="0" applyNumberFormat="1" applyFont="1" applyFill="1" applyBorder="1" applyAlignment="1">
      <alignment horizontal="center" vertical="center"/>
    </xf>
    <xf numFmtId="49" fontId="84" fillId="0" borderId="67" xfId="0" applyNumberFormat="1" applyFont="1" applyFill="1" applyBorder="1" applyAlignment="1">
      <alignment horizontal="center" vertical="center"/>
    </xf>
    <xf numFmtId="49" fontId="84" fillId="0" borderId="70" xfId="0" applyNumberFormat="1" applyFont="1" applyFill="1" applyBorder="1" applyAlignment="1">
      <alignment horizontal="center" vertical="center"/>
    </xf>
    <xf numFmtId="187" fontId="84" fillId="0" borderId="68" xfId="0" applyNumberFormat="1" applyFont="1" applyFill="1" applyBorder="1" applyAlignment="1">
      <alignment vertical="center"/>
    </xf>
    <xf numFmtId="187" fontId="84" fillId="0" borderId="70" xfId="0" applyNumberFormat="1" applyFont="1" applyFill="1" applyBorder="1" applyAlignment="1">
      <alignment vertical="center"/>
    </xf>
    <xf numFmtId="49" fontId="89" fillId="0" borderId="45" xfId="125" applyNumberFormat="1" applyFont="1" applyFill="1" applyBorder="1" applyAlignment="1">
      <alignment horizontal="center" vertical="distributed"/>
      <protection/>
    </xf>
    <xf numFmtId="49" fontId="89" fillId="0" borderId="73" xfId="125" applyNumberFormat="1" applyFont="1" applyFill="1" applyBorder="1" applyAlignment="1">
      <alignment horizontal="center" vertical="distributed"/>
      <protection/>
    </xf>
    <xf numFmtId="49" fontId="89" fillId="0" borderId="72" xfId="125" applyNumberFormat="1" applyFont="1" applyFill="1" applyBorder="1" applyAlignment="1">
      <alignment horizontal="center" vertical="distributed"/>
      <protection/>
    </xf>
    <xf numFmtId="187" fontId="89" fillId="0" borderId="71" xfId="0" applyNumberFormat="1" applyFont="1" applyFill="1" applyBorder="1" applyAlignment="1">
      <alignment vertical="center"/>
    </xf>
    <xf numFmtId="49" fontId="83" fillId="0" borderId="55" xfId="125" applyNumberFormat="1" applyFont="1" applyFill="1" applyBorder="1" applyAlignment="1">
      <alignment horizontal="center" vertical="center"/>
      <protection/>
    </xf>
    <xf numFmtId="49" fontId="84" fillId="0" borderId="68" xfId="0" applyNumberFormat="1" applyFont="1" applyFill="1" applyBorder="1" applyAlignment="1">
      <alignment horizontal="center" vertical="center"/>
    </xf>
    <xf numFmtId="0" fontId="97" fillId="0" borderId="55" xfId="125" applyNumberFormat="1" applyFont="1" applyFill="1" applyBorder="1" applyAlignment="1">
      <alignment horizontal="left" vertical="center" wrapText="1"/>
      <protection/>
    </xf>
    <xf numFmtId="49" fontId="89" fillId="0" borderId="53" xfId="125" applyNumberFormat="1" applyFont="1" applyFill="1" applyBorder="1" applyAlignment="1">
      <alignment horizontal="center" vertical="distributed"/>
      <protection/>
    </xf>
    <xf numFmtId="0" fontId="84" fillId="0" borderId="55" xfId="125" applyNumberFormat="1" applyFont="1" applyFill="1" applyBorder="1" applyAlignment="1">
      <alignment horizontal="left" vertical="center" wrapText="1"/>
      <protection/>
    </xf>
    <xf numFmtId="0" fontId="84" fillId="0" borderId="55" xfId="125" applyFont="1" applyFill="1" applyBorder="1" applyAlignment="1">
      <alignment horizontal="left" vertical="center" wrapText="1"/>
      <protection/>
    </xf>
    <xf numFmtId="0" fontId="84" fillId="0" borderId="55" xfId="0" applyFont="1" applyFill="1" applyBorder="1" applyAlignment="1">
      <alignment horizontal="left" wrapText="1"/>
    </xf>
    <xf numFmtId="0" fontId="84" fillId="0" borderId="55" xfId="0" applyFont="1" applyFill="1" applyBorder="1" applyAlignment="1">
      <alignment wrapText="1"/>
    </xf>
    <xf numFmtId="0" fontId="84" fillId="0" borderId="68" xfId="125" applyFont="1" applyFill="1" applyBorder="1" applyAlignment="1">
      <alignment horizontal="left" vertical="center" wrapText="1"/>
      <protection/>
    </xf>
    <xf numFmtId="49" fontId="83" fillId="0" borderId="45" xfId="125" applyNumberFormat="1" applyFont="1" applyFill="1" applyBorder="1" applyAlignment="1">
      <alignment horizontal="center" vertical="center"/>
      <protection/>
    </xf>
    <xf numFmtId="49" fontId="83" fillId="0" borderId="73" xfId="125" applyNumberFormat="1" applyFont="1" applyFill="1" applyBorder="1" applyAlignment="1">
      <alignment horizontal="center" vertical="center"/>
      <protection/>
    </xf>
    <xf numFmtId="49" fontId="83" fillId="0" borderId="73" xfId="125" applyNumberFormat="1" applyFont="1" applyFill="1" applyBorder="1" applyAlignment="1">
      <alignment horizontal="center" vertical="center"/>
      <protection/>
    </xf>
    <xf numFmtId="49" fontId="83" fillId="0" borderId="72" xfId="125" applyNumberFormat="1" applyFont="1" applyFill="1" applyBorder="1" applyAlignment="1">
      <alignment horizontal="center" vertical="center"/>
      <protection/>
    </xf>
    <xf numFmtId="49" fontId="83" fillId="0" borderId="69" xfId="125" applyNumberFormat="1" applyFont="1" applyFill="1" applyBorder="1" applyAlignment="1">
      <alignment horizontal="center" vertical="center"/>
      <protection/>
    </xf>
    <xf numFmtId="49" fontId="83" fillId="0" borderId="67" xfId="125" applyNumberFormat="1" applyFont="1" applyFill="1" applyBorder="1" applyAlignment="1">
      <alignment horizontal="center" vertical="center"/>
      <protection/>
    </xf>
    <xf numFmtId="49" fontId="84" fillId="0" borderId="70" xfId="125" applyNumberFormat="1" applyFont="1" applyFill="1" applyBorder="1" applyAlignment="1">
      <alignment horizontal="center" vertical="center"/>
      <protection/>
    </xf>
    <xf numFmtId="187" fontId="84" fillId="0" borderId="68" xfId="125" applyNumberFormat="1" applyFont="1" applyFill="1" applyBorder="1" applyAlignment="1">
      <alignment vertical="center"/>
      <protection/>
    </xf>
    <xf numFmtId="0" fontId="97" fillId="0" borderId="71" xfId="125" applyFont="1" applyFill="1" applyBorder="1" applyAlignment="1">
      <alignment wrapText="1"/>
      <protection/>
    </xf>
    <xf numFmtId="187" fontId="89" fillId="0" borderId="71" xfId="125" applyNumberFormat="1" applyFont="1" applyFill="1" applyBorder="1" applyAlignment="1">
      <alignment vertical="center"/>
      <protection/>
    </xf>
    <xf numFmtId="0" fontId="84" fillId="0" borderId="68" xfId="125" applyFont="1" applyFill="1" applyBorder="1">
      <alignment/>
      <protection/>
    </xf>
    <xf numFmtId="0" fontId="84" fillId="0" borderId="67" xfId="125" applyFont="1" applyFill="1" applyBorder="1">
      <alignment/>
      <protection/>
    </xf>
    <xf numFmtId="49" fontId="84" fillId="0" borderId="67" xfId="125" applyNumberFormat="1" applyFont="1" applyFill="1" applyBorder="1">
      <alignment/>
      <protection/>
    </xf>
    <xf numFmtId="0" fontId="84" fillId="0" borderId="70" xfId="125" applyFont="1" applyFill="1" applyBorder="1">
      <alignment/>
      <protection/>
    </xf>
    <xf numFmtId="49" fontId="89" fillId="0" borderId="45" xfId="125" applyNumberFormat="1" applyFont="1" applyFill="1" applyBorder="1" applyAlignment="1">
      <alignment horizontal="center" vertical="center" wrapText="1"/>
      <protection/>
    </xf>
    <xf numFmtId="49" fontId="89" fillId="0" borderId="73" xfId="125" applyNumberFormat="1" applyFont="1" applyFill="1" applyBorder="1" applyAlignment="1">
      <alignment horizontal="center" vertical="center" wrapText="1"/>
      <protection/>
    </xf>
    <xf numFmtId="49" fontId="89" fillId="0" borderId="73" xfId="125" applyNumberFormat="1" applyFont="1" applyFill="1" applyBorder="1" applyAlignment="1">
      <alignment horizontal="center" vertical="center"/>
      <protection/>
    </xf>
    <xf numFmtId="49" fontId="84" fillId="0" borderId="67" xfId="125" applyNumberFormat="1" applyFont="1" applyFill="1" applyBorder="1" applyAlignment="1">
      <alignment horizontal="center" vertical="distributed" wrapText="1"/>
      <protection/>
    </xf>
    <xf numFmtId="0" fontId="89" fillId="0" borderId="55" xfId="0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center" vertical="center"/>
    </xf>
    <xf numFmtId="187" fontId="89" fillId="0" borderId="55" xfId="0" applyNumberFormat="1" applyFont="1" applyFill="1" applyBorder="1" applyAlignment="1">
      <alignment vertical="center"/>
    </xf>
    <xf numFmtId="0" fontId="84" fillId="0" borderId="55" xfId="0" applyFont="1" applyFill="1" applyBorder="1" applyAlignment="1">
      <alignment horizontal="left" vertical="center" wrapText="1"/>
    </xf>
    <xf numFmtId="49" fontId="84" fillId="0" borderId="45" xfId="0" applyNumberFormat="1" applyFont="1" applyFill="1" applyBorder="1" applyAlignment="1">
      <alignment horizontal="center" vertical="center"/>
    </xf>
    <xf numFmtId="49" fontId="84" fillId="0" borderId="73" xfId="0" applyNumberFormat="1" applyFont="1" applyFill="1" applyBorder="1" applyAlignment="1">
      <alignment horizontal="center" vertical="center"/>
    </xf>
    <xf numFmtId="49" fontId="84" fillId="0" borderId="72" xfId="0" applyNumberFormat="1" applyFont="1" applyFill="1" applyBorder="1" applyAlignment="1">
      <alignment horizontal="center" vertical="center"/>
    </xf>
    <xf numFmtId="49" fontId="84" fillId="0" borderId="71" xfId="0" applyNumberFormat="1" applyFont="1" applyFill="1" applyBorder="1" applyAlignment="1">
      <alignment horizontal="center" vertical="center"/>
    </xf>
    <xf numFmtId="49" fontId="89" fillId="0" borderId="54" xfId="125" applyNumberFormat="1" applyFont="1" applyFill="1" applyBorder="1" applyAlignment="1">
      <alignment horizontal="center" vertical="center"/>
      <protection/>
    </xf>
    <xf numFmtId="49" fontId="89" fillId="0" borderId="55" xfId="125" applyNumberFormat="1" applyFont="1" applyFill="1" applyBorder="1" applyAlignment="1">
      <alignment horizontal="center" vertical="center"/>
      <protection/>
    </xf>
    <xf numFmtId="49" fontId="84" fillId="0" borderId="68" xfId="125" applyNumberFormat="1" applyFont="1" applyFill="1" applyBorder="1" applyAlignment="1">
      <alignment horizontal="center" vertical="center"/>
      <protection/>
    </xf>
    <xf numFmtId="187" fontId="84" fillId="0" borderId="70" xfId="125" applyNumberFormat="1" applyFont="1" applyFill="1" applyBorder="1" applyAlignment="1">
      <alignment vertical="center"/>
      <protection/>
    </xf>
    <xf numFmtId="0" fontId="97" fillId="0" borderId="55" xfId="125" applyFont="1" applyFill="1" applyBorder="1" applyAlignment="1">
      <alignment horizontal="left" vertical="center" wrapText="1"/>
      <protection/>
    </xf>
    <xf numFmtId="49" fontId="89" fillId="0" borderId="53" xfId="125" applyNumberFormat="1" applyFont="1" applyFill="1" applyBorder="1" applyAlignment="1">
      <alignment horizontal="center" vertical="center"/>
      <protection/>
    </xf>
    <xf numFmtId="0" fontId="84" fillId="0" borderId="68" xfId="0" applyFont="1" applyFill="1" applyBorder="1" applyAlignment="1">
      <alignment horizontal="left" vertical="center" wrapText="1"/>
    </xf>
    <xf numFmtId="49" fontId="84" fillId="0" borderId="45" xfId="125" applyNumberFormat="1" applyFont="1" applyFill="1" applyBorder="1" applyAlignment="1">
      <alignment horizontal="center" vertical="center"/>
      <protection/>
    </xf>
    <xf numFmtId="49" fontId="84" fillId="0" borderId="73" xfId="125" applyNumberFormat="1" applyFont="1" applyFill="1" applyBorder="1" applyAlignment="1">
      <alignment horizontal="center" vertical="center"/>
      <protection/>
    </xf>
    <xf numFmtId="49" fontId="84" fillId="0" borderId="72" xfId="125" applyNumberFormat="1" applyFont="1" applyFill="1" applyBorder="1" applyAlignment="1">
      <alignment horizontal="center" vertical="center"/>
      <protection/>
    </xf>
    <xf numFmtId="187" fontId="84" fillId="0" borderId="71" xfId="125" applyNumberFormat="1" applyFont="1" applyFill="1" applyBorder="1" applyAlignment="1">
      <alignment vertical="center"/>
      <protection/>
    </xf>
    <xf numFmtId="49" fontId="84" fillId="0" borderId="54" xfId="0" applyNumberFormat="1" applyFont="1" applyFill="1" applyBorder="1" applyAlignment="1">
      <alignment horizontal="center" vertical="center"/>
    </xf>
    <xf numFmtId="49" fontId="84" fillId="0" borderId="69" xfId="0" applyNumberFormat="1" applyFont="1" applyFill="1" applyBorder="1" applyAlignment="1">
      <alignment horizontal="center" vertical="distributed"/>
    </xf>
    <xf numFmtId="0" fontId="97" fillId="0" borderId="55" xfId="0" applyFont="1" applyFill="1" applyBorder="1" applyAlignment="1">
      <alignment horizontal="left" vertical="center" wrapText="1"/>
    </xf>
    <xf numFmtId="49" fontId="90" fillId="0" borderId="0" xfId="125" applyNumberFormat="1" applyFont="1" applyFill="1" applyBorder="1" applyAlignment="1">
      <alignment horizontal="center" vertical="center"/>
      <protection/>
    </xf>
    <xf numFmtId="49" fontId="90" fillId="0" borderId="0" xfId="125" applyNumberFormat="1" applyFont="1" applyFill="1" applyBorder="1" applyAlignment="1">
      <alignment horizontal="center" vertical="center"/>
      <protection/>
    </xf>
    <xf numFmtId="0" fontId="84" fillId="0" borderId="55" xfId="125" applyFont="1" applyFill="1" applyBorder="1">
      <alignment/>
      <protection/>
    </xf>
    <xf numFmtId="0" fontId="84" fillId="0" borderId="71" xfId="0" applyFont="1" applyFill="1" applyBorder="1" applyAlignment="1">
      <alignment horizontal="left" vertical="center" wrapText="1"/>
    </xf>
    <xf numFmtId="49" fontId="83" fillId="0" borderId="71" xfId="125" applyNumberFormat="1" applyFont="1" applyFill="1" applyBorder="1" applyAlignment="1">
      <alignment horizontal="center" vertical="center"/>
      <protection/>
    </xf>
    <xf numFmtId="49" fontId="89" fillId="0" borderId="0" xfId="125" applyNumberFormat="1" applyFont="1" applyFill="1" applyBorder="1" applyAlignment="1">
      <alignment horizontal="center" vertical="distributed"/>
      <protection/>
    </xf>
    <xf numFmtId="49" fontId="84" fillId="0" borderId="55" xfId="0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justify"/>
    </xf>
    <xf numFmtId="49" fontId="83" fillId="0" borderId="68" xfId="125" applyNumberFormat="1" applyFont="1" applyFill="1" applyBorder="1" applyAlignment="1">
      <alignment horizontal="center" vertical="center"/>
      <protection/>
    </xf>
    <xf numFmtId="49" fontId="89" fillId="0" borderId="72" xfId="125" applyNumberFormat="1" applyFont="1" applyFill="1" applyBorder="1" applyAlignment="1">
      <alignment vertical="center"/>
      <protection/>
    </xf>
    <xf numFmtId="49" fontId="83" fillId="0" borderId="70" xfId="125" applyNumberFormat="1" applyFont="1" applyFill="1" applyBorder="1" applyAlignment="1">
      <alignment horizontal="center" vertical="distributed"/>
      <protection/>
    </xf>
    <xf numFmtId="49" fontId="89" fillId="0" borderId="0" xfId="125" applyNumberFormat="1" applyFont="1" applyFill="1" applyBorder="1" applyAlignment="1">
      <alignment horizontal="center" vertical="distributed" wrapText="1"/>
      <protection/>
    </xf>
    <xf numFmtId="49" fontId="90" fillId="0" borderId="73" xfId="125" applyNumberFormat="1" applyFont="1" applyFill="1" applyBorder="1" applyAlignment="1">
      <alignment horizontal="center" vertical="distributed"/>
      <protection/>
    </xf>
    <xf numFmtId="49" fontId="89" fillId="0" borderId="71" xfId="125" applyNumberFormat="1" applyFont="1" applyFill="1" applyBorder="1" applyAlignment="1">
      <alignment horizontal="center" vertical="center"/>
      <protection/>
    </xf>
    <xf numFmtId="49" fontId="83" fillId="0" borderId="53" xfId="125" applyNumberFormat="1" applyFont="1" applyFill="1" applyBorder="1" applyAlignment="1">
      <alignment horizontal="center" vertical="distributed"/>
      <protection/>
    </xf>
    <xf numFmtId="0" fontId="100" fillId="0" borderId="55" xfId="125" applyFont="1" applyFill="1" applyBorder="1" applyAlignment="1">
      <alignment horizontal="left" vertical="center" wrapText="1"/>
      <protection/>
    </xf>
    <xf numFmtId="0" fontId="89" fillId="0" borderId="55" xfId="125" applyNumberFormat="1" applyFont="1" applyFill="1" applyBorder="1" applyAlignment="1">
      <alignment horizontal="left" vertical="center" wrapText="1"/>
      <protection/>
    </xf>
    <xf numFmtId="0" fontId="84" fillId="0" borderId="71" xfId="125" applyFont="1" applyFill="1" applyBorder="1" applyAlignment="1">
      <alignment horizontal="left" vertical="center" wrapText="1"/>
      <protection/>
    </xf>
    <xf numFmtId="0" fontId="97" fillId="0" borderId="71" xfId="125" applyFont="1" applyFill="1" applyBorder="1" applyAlignment="1">
      <alignment horizontal="left" vertical="center" wrapText="1"/>
      <protection/>
    </xf>
    <xf numFmtId="49" fontId="90" fillId="0" borderId="73" xfId="125" applyNumberFormat="1" applyFont="1" applyFill="1" applyBorder="1" applyAlignment="1">
      <alignment horizontal="center" vertical="distributed"/>
      <protection/>
    </xf>
    <xf numFmtId="0" fontId="84" fillId="0" borderId="55" xfId="0" applyFont="1" applyBorder="1" applyAlignment="1">
      <alignment wrapText="1"/>
    </xf>
    <xf numFmtId="49" fontId="89" fillId="0" borderId="54" xfId="125" applyNumberFormat="1" applyFont="1" applyFill="1" applyBorder="1" applyAlignment="1">
      <alignment horizontal="center" vertical="distributed"/>
      <protection/>
    </xf>
    <xf numFmtId="49" fontId="90" fillId="0" borderId="0" xfId="125" applyNumberFormat="1" applyFont="1" applyFill="1" applyBorder="1" applyAlignment="1">
      <alignment horizontal="center" vertical="distributed"/>
      <protection/>
    </xf>
    <xf numFmtId="49" fontId="90" fillId="0" borderId="0" xfId="125" applyNumberFormat="1" applyFont="1" applyFill="1" applyBorder="1" applyAlignment="1">
      <alignment horizontal="center" vertical="distributed"/>
      <protection/>
    </xf>
    <xf numFmtId="49" fontId="89" fillId="0" borderId="73" xfId="0" applyNumberFormat="1" applyFont="1" applyFill="1" applyBorder="1" applyAlignment="1">
      <alignment horizontal="center" vertical="distributed"/>
    </xf>
    <xf numFmtId="0" fontId="84" fillId="0" borderId="55" xfId="0" applyFont="1" applyFill="1" applyBorder="1" applyAlignment="1" applyProtection="1">
      <alignment horizontal="left" vertical="center" wrapText="1"/>
      <protection locked="0"/>
    </xf>
    <xf numFmtId="49" fontId="84" fillId="0" borderId="73" xfId="0" applyNumberFormat="1" applyFont="1" applyFill="1" applyBorder="1" applyAlignment="1">
      <alignment horizontal="center" vertical="distributed"/>
    </xf>
    <xf numFmtId="49" fontId="84" fillId="0" borderId="72" xfId="125" applyNumberFormat="1" applyFont="1" applyFill="1" applyBorder="1" applyAlignment="1">
      <alignment horizontal="center" vertical="distributed"/>
      <protection/>
    </xf>
    <xf numFmtId="49" fontId="90" fillId="0" borderId="45" xfId="125" applyNumberFormat="1" applyFont="1" applyFill="1" applyBorder="1" applyAlignment="1">
      <alignment horizontal="center" vertical="distributed"/>
      <protection/>
    </xf>
    <xf numFmtId="172" fontId="89" fillId="0" borderId="72" xfId="125" applyNumberFormat="1" applyFont="1" applyFill="1" applyBorder="1" applyAlignment="1">
      <alignment horizontal="center" vertical="distributed"/>
      <protection/>
    </xf>
    <xf numFmtId="172" fontId="84" fillId="0" borderId="53" xfId="125" applyNumberFormat="1" applyFont="1" applyFill="1" applyBorder="1" applyAlignment="1">
      <alignment horizontal="center" vertical="distributed"/>
      <protection/>
    </xf>
    <xf numFmtId="172" fontId="84" fillId="0" borderId="70" xfId="125" applyNumberFormat="1" applyFont="1" applyFill="1" applyBorder="1" applyAlignment="1">
      <alignment horizontal="center" vertical="distributed"/>
      <protection/>
    </xf>
    <xf numFmtId="187" fontId="89" fillId="0" borderId="46" xfId="125" applyNumberFormat="1" applyFont="1" applyFill="1" applyBorder="1" applyAlignment="1">
      <alignment vertical="center"/>
      <protection/>
    </xf>
    <xf numFmtId="49" fontId="0" fillId="0" borderId="54" xfId="125" applyNumberFormat="1" applyFont="1" applyFill="1" applyBorder="1" applyAlignment="1">
      <alignment horizontal="center" vertical="center"/>
      <protection/>
    </xf>
    <xf numFmtId="49" fontId="0" fillId="0" borderId="0" xfId="125" applyNumberFormat="1" applyFont="1" applyFill="1" applyBorder="1" applyAlignment="1">
      <alignment horizontal="center" vertical="center"/>
      <protection/>
    </xf>
    <xf numFmtId="49" fontId="0" fillId="0" borderId="0" xfId="125" applyNumberFormat="1" applyFont="1" applyFill="1" applyBorder="1" applyAlignment="1">
      <alignment horizontal="center" vertical="distributed"/>
      <protection/>
    </xf>
    <xf numFmtId="49" fontId="5" fillId="0" borderId="0" xfId="125" applyNumberFormat="1" applyFont="1" applyFill="1" applyBorder="1" applyAlignment="1">
      <alignment horizontal="center" vertical="center"/>
      <protection/>
    </xf>
    <xf numFmtId="49" fontId="0" fillId="0" borderId="53" xfId="125" applyNumberFormat="1" applyFont="1" applyFill="1" applyBorder="1" applyAlignment="1">
      <alignment horizontal="center" vertical="distributed"/>
      <protection/>
    </xf>
    <xf numFmtId="187" fontId="0" fillId="0" borderId="53" xfId="125" applyNumberFormat="1" applyFont="1" applyFill="1" applyBorder="1" applyAlignment="1">
      <alignment vertical="center"/>
      <protection/>
    </xf>
    <xf numFmtId="0" fontId="88" fillId="0" borderId="46" xfId="125" applyFont="1" applyFill="1" applyBorder="1" applyAlignment="1">
      <alignment horizontal="center" vertical="center" wrapText="1"/>
      <protection/>
    </xf>
    <xf numFmtId="0" fontId="101" fillId="0" borderId="31" xfId="125" applyFont="1" applyFill="1" applyBorder="1" applyAlignment="1">
      <alignment horizontal="center" vertical="center" wrapText="1"/>
      <protection/>
    </xf>
    <xf numFmtId="187" fontId="88" fillId="0" borderId="53" xfId="125" applyNumberFormat="1" applyFont="1" applyFill="1" applyBorder="1">
      <alignment/>
      <protection/>
    </xf>
    <xf numFmtId="187" fontId="102" fillId="0" borderId="55" xfId="125" applyNumberFormat="1" applyFont="1" applyFill="1" applyBorder="1" applyAlignment="1">
      <alignment vertical="center"/>
      <protection/>
    </xf>
    <xf numFmtId="187" fontId="102" fillId="0" borderId="53" xfId="125" applyNumberFormat="1" applyFont="1" applyFill="1" applyBorder="1" applyAlignment="1">
      <alignment vertical="center"/>
      <protection/>
    </xf>
    <xf numFmtId="187" fontId="88" fillId="0" borderId="55" xfId="125" applyNumberFormat="1" applyFont="1" applyFill="1" applyBorder="1" applyAlignment="1">
      <alignment vertical="center"/>
      <protection/>
    </xf>
    <xf numFmtId="187" fontId="88" fillId="0" borderId="53" xfId="125" applyNumberFormat="1" applyFont="1" applyFill="1" applyBorder="1" applyAlignment="1">
      <alignment vertical="center"/>
      <protection/>
    </xf>
    <xf numFmtId="187" fontId="88" fillId="0" borderId="55" xfId="0" applyNumberFormat="1" applyFont="1" applyFill="1" applyBorder="1" applyAlignment="1">
      <alignment vertical="center"/>
    </xf>
    <xf numFmtId="187" fontId="88" fillId="0" borderId="53" xfId="0" applyNumberFormat="1" applyFont="1" applyFill="1" applyBorder="1" applyAlignment="1">
      <alignment vertical="center"/>
    </xf>
    <xf numFmtId="187" fontId="88" fillId="0" borderId="68" xfId="0" applyNumberFormat="1" applyFont="1" applyFill="1" applyBorder="1" applyAlignment="1">
      <alignment vertical="center"/>
    </xf>
    <xf numFmtId="187" fontId="88" fillId="0" borderId="70" xfId="0" applyNumberFormat="1" applyFont="1" applyFill="1" applyBorder="1" applyAlignment="1">
      <alignment vertical="center"/>
    </xf>
    <xf numFmtId="187" fontId="102" fillId="0" borderId="72" xfId="0" applyNumberFormat="1" applyFont="1" applyFill="1" applyBorder="1" applyAlignment="1">
      <alignment vertical="center"/>
    </xf>
    <xf numFmtId="187" fontId="102" fillId="0" borderId="71" xfId="0" applyNumberFormat="1" applyFont="1" applyFill="1" applyBorder="1" applyAlignment="1">
      <alignment vertical="center"/>
    </xf>
    <xf numFmtId="187" fontId="88" fillId="0" borderId="0" xfId="0" applyNumberFormat="1" applyFont="1" applyFill="1" applyBorder="1" applyAlignment="1">
      <alignment vertical="center"/>
    </xf>
    <xf numFmtId="187" fontId="88" fillId="0" borderId="67" xfId="0" applyNumberFormat="1" applyFont="1" applyFill="1" applyBorder="1" applyAlignment="1">
      <alignment vertical="center"/>
    </xf>
    <xf numFmtId="187" fontId="88" fillId="0" borderId="68" xfId="125" applyNumberFormat="1" applyFont="1" applyFill="1" applyBorder="1" applyAlignment="1">
      <alignment vertical="center"/>
      <protection/>
    </xf>
    <xf numFmtId="187" fontId="102" fillId="0" borderId="71" xfId="125" applyNumberFormat="1" applyFont="1" applyFill="1" applyBorder="1" applyAlignment="1">
      <alignment vertical="center"/>
      <protection/>
    </xf>
    <xf numFmtId="0" fontId="88" fillId="0" borderId="68" xfId="125" applyFont="1" applyFill="1" applyBorder="1">
      <alignment/>
      <protection/>
    </xf>
    <xf numFmtId="187" fontId="102" fillId="0" borderId="55" xfId="0" applyNumberFormat="1" applyFont="1" applyFill="1" applyBorder="1" applyAlignment="1">
      <alignment vertical="center"/>
    </xf>
    <xf numFmtId="187" fontId="88" fillId="0" borderId="72" xfId="0" applyNumberFormat="1" applyFont="1" applyFill="1" applyBorder="1" applyAlignment="1">
      <alignment vertical="center"/>
    </xf>
    <xf numFmtId="187" fontId="88" fillId="0" borderId="70" xfId="125" applyNumberFormat="1" applyFont="1" applyFill="1" applyBorder="1" applyAlignment="1">
      <alignment vertical="center"/>
      <protection/>
    </xf>
    <xf numFmtId="187" fontId="88" fillId="0" borderId="71" xfId="125" applyNumberFormat="1" applyFont="1" applyFill="1" applyBorder="1" applyAlignment="1">
      <alignment vertical="center"/>
      <protection/>
    </xf>
    <xf numFmtId="187" fontId="102" fillId="0" borderId="73" xfId="125" applyNumberFormat="1" applyFont="1" applyFill="1" applyBorder="1" applyAlignment="1">
      <alignment vertical="center"/>
      <protection/>
    </xf>
    <xf numFmtId="187" fontId="88" fillId="0" borderId="0" xfId="125" applyNumberFormat="1" applyFont="1" applyFill="1" applyBorder="1" applyAlignment="1">
      <alignment vertical="center"/>
      <protection/>
    </xf>
    <xf numFmtId="187" fontId="88" fillId="0" borderId="67" xfId="125" applyNumberFormat="1" applyFont="1" applyFill="1" applyBorder="1" applyAlignment="1">
      <alignment vertical="center"/>
      <protection/>
    </xf>
    <xf numFmtId="187" fontId="88" fillId="0" borderId="45" xfId="125" applyNumberFormat="1" applyFont="1" applyFill="1" applyBorder="1" applyAlignment="1">
      <alignment vertical="center"/>
      <protection/>
    </xf>
    <xf numFmtId="187" fontId="88" fillId="0" borderId="54" xfId="125" applyNumberFormat="1" applyFont="1" applyFill="1" applyBorder="1" applyAlignment="1">
      <alignment vertical="center"/>
      <protection/>
    </xf>
    <xf numFmtId="187" fontId="88" fillId="0" borderId="69" xfId="125" applyNumberFormat="1" applyFont="1" applyFill="1" applyBorder="1" applyAlignment="1">
      <alignment vertical="center"/>
      <protection/>
    </xf>
    <xf numFmtId="187" fontId="88" fillId="0" borderId="72" xfId="125" applyNumberFormat="1" applyFont="1" applyFill="1" applyBorder="1" applyAlignment="1">
      <alignment vertical="center"/>
      <protection/>
    </xf>
    <xf numFmtId="187" fontId="102" fillId="0" borderId="54" xfId="125" applyNumberFormat="1" applyFont="1" applyFill="1" applyBorder="1" applyAlignment="1">
      <alignment vertical="center"/>
      <protection/>
    </xf>
    <xf numFmtId="187" fontId="102" fillId="0" borderId="0" xfId="125" applyNumberFormat="1" applyFont="1" applyFill="1" applyBorder="1" applyAlignment="1">
      <alignment vertical="center"/>
      <protection/>
    </xf>
    <xf numFmtId="172" fontId="102" fillId="0" borderId="71" xfId="125" applyNumberFormat="1" applyFont="1" applyFill="1" applyBorder="1" applyAlignment="1">
      <alignment horizontal="center" vertical="distributed"/>
      <protection/>
    </xf>
    <xf numFmtId="172" fontId="88" fillId="0" borderId="55" xfId="125" applyNumberFormat="1" applyFont="1" applyFill="1" applyBorder="1" applyAlignment="1">
      <alignment horizontal="center" vertical="distributed"/>
      <protection/>
    </xf>
    <xf numFmtId="172" fontId="88" fillId="0" borderId="68" xfId="125" applyNumberFormat="1" applyFont="1" applyFill="1" applyBorder="1" applyAlignment="1">
      <alignment horizontal="center" vertical="distributed"/>
      <protection/>
    </xf>
    <xf numFmtId="187" fontId="102" fillId="0" borderId="46" xfId="125" applyNumberFormat="1" applyFont="1" applyFill="1" applyBorder="1" applyAlignment="1">
      <alignment vertical="center"/>
      <protection/>
    </xf>
    <xf numFmtId="0" fontId="88" fillId="0" borderId="0" xfId="125" applyFont="1" applyFill="1">
      <alignment/>
      <protection/>
    </xf>
    <xf numFmtId="187" fontId="88" fillId="0" borderId="72" xfId="125" applyNumberFormat="1" applyFont="1" applyFill="1" applyBorder="1">
      <alignment/>
      <protection/>
    </xf>
    <xf numFmtId="49" fontId="84" fillId="0" borderId="71" xfId="125" applyNumberFormat="1" applyFont="1" applyFill="1" applyBorder="1" applyAlignment="1">
      <alignment horizontal="center" vertical="center" wrapText="1"/>
      <protection/>
    </xf>
    <xf numFmtId="49" fontId="99" fillId="0" borderId="55" xfId="125" applyNumberFormat="1" applyFont="1" applyFill="1" applyBorder="1" applyAlignment="1">
      <alignment horizontal="center" vertical="center" wrapText="1"/>
      <protection/>
    </xf>
    <xf numFmtId="49" fontId="89" fillId="0" borderId="55" xfId="125" applyNumberFormat="1" applyFont="1" applyFill="1" applyBorder="1" applyAlignment="1">
      <alignment horizontal="center" vertical="center" wrapText="1"/>
      <protection/>
    </xf>
    <xf numFmtId="49" fontId="5" fillId="0" borderId="55" xfId="125" applyNumberFormat="1" applyFont="1" applyFill="1" applyBorder="1" applyAlignment="1">
      <alignment horizontal="center" vertical="center"/>
      <protection/>
    </xf>
    <xf numFmtId="49" fontId="84" fillId="0" borderId="55" xfId="125" applyNumberFormat="1" applyFont="1" applyFill="1" applyBorder="1" applyAlignment="1">
      <alignment horizontal="center" vertical="center" wrapText="1"/>
      <protection/>
    </xf>
    <xf numFmtId="187" fontId="102" fillId="0" borderId="72" xfId="125" applyNumberFormat="1" applyFont="1" applyFill="1" applyBorder="1" applyAlignment="1">
      <alignment vertical="center"/>
      <protection/>
    </xf>
    <xf numFmtId="0" fontId="88" fillId="0" borderId="70" xfId="125" applyFont="1" applyFill="1" applyBorder="1">
      <alignment/>
      <protection/>
    </xf>
    <xf numFmtId="187" fontId="102" fillId="0" borderId="53" xfId="0" applyNumberFormat="1" applyFont="1" applyFill="1" applyBorder="1" applyAlignment="1">
      <alignment vertical="center"/>
    </xf>
    <xf numFmtId="172" fontId="102" fillId="0" borderId="73" xfId="125" applyNumberFormat="1" applyFont="1" applyFill="1" applyBorder="1" applyAlignment="1">
      <alignment horizontal="center" vertical="distributed"/>
      <protection/>
    </xf>
    <xf numFmtId="172" fontId="88" fillId="0" borderId="0" xfId="125" applyNumberFormat="1" applyFont="1" applyFill="1" applyBorder="1" applyAlignment="1">
      <alignment horizontal="center" vertical="distributed"/>
      <protection/>
    </xf>
    <xf numFmtId="172" fontId="88" fillId="0" borderId="67" xfId="125" applyNumberFormat="1" applyFont="1" applyFill="1" applyBorder="1" applyAlignment="1">
      <alignment horizontal="center" vertical="distributed"/>
      <protection/>
    </xf>
    <xf numFmtId="172" fontId="102" fillId="0" borderId="72" xfId="125" applyNumberFormat="1" applyFont="1" applyFill="1" applyBorder="1" applyAlignment="1">
      <alignment horizontal="center" vertical="distributed"/>
      <protection/>
    </xf>
    <xf numFmtId="172" fontId="88" fillId="0" borderId="53" xfId="125" applyNumberFormat="1" applyFont="1" applyFill="1" applyBorder="1" applyAlignment="1">
      <alignment horizontal="center" vertical="distributed"/>
      <protection/>
    </xf>
    <xf numFmtId="172" fontId="88" fillId="0" borderId="70" xfId="125" applyNumberFormat="1" applyFont="1" applyFill="1" applyBorder="1" applyAlignment="1">
      <alignment horizontal="center" vertical="distributed"/>
      <protection/>
    </xf>
    <xf numFmtId="49" fontId="89" fillId="0" borderId="55" xfId="125" applyNumberFormat="1" applyFont="1" applyFill="1" applyBorder="1">
      <alignment/>
      <protection/>
    </xf>
    <xf numFmtId="49" fontId="84" fillId="0" borderId="68" xfId="125" applyNumberFormat="1" applyFont="1" applyFill="1" applyBorder="1">
      <alignment/>
      <protection/>
    </xf>
    <xf numFmtId="49" fontId="89" fillId="0" borderId="55" xfId="0" applyNumberFormat="1" applyFont="1" applyFill="1" applyBorder="1" applyAlignment="1">
      <alignment horizontal="center" vertical="center"/>
    </xf>
    <xf numFmtId="49" fontId="90" fillId="0" borderId="55" xfId="125" applyNumberFormat="1" applyFont="1" applyFill="1" applyBorder="1" applyAlignment="1">
      <alignment horizontal="center" vertical="center"/>
      <protection/>
    </xf>
    <xf numFmtId="49" fontId="89" fillId="0" borderId="71" xfId="0" applyNumberFormat="1" applyFont="1" applyFill="1" applyBorder="1" applyAlignment="1">
      <alignment horizontal="center" vertical="center"/>
    </xf>
    <xf numFmtId="49" fontId="90" fillId="0" borderId="71" xfId="125" applyNumberFormat="1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84" fillId="34" borderId="0" xfId="0" applyFont="1" applyFill="1" applyBorder="1" applyAlignment="1">
      <alignment horizontal="center" wrapText="1"/>
    </xf>
    <xf numFmtId="0" fontId="84" fillId="34" borderId="0" xfId="0" applyFont="1" applyFill="1" applyAlignment="1">
      <alignment horizontal="center"/>
    </xf>
    <xf numFmtId="0" fontId="103" fillId="34" borderId="26" xfId="0" applyFont="1" applyFill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84" fillId="0" borderId="52" xfId="0" applyFont="1" applyBorder="1" applyAlignment="1">
      <alignment horizontal="center" vertical="center" wrapText="1"/>
    </xf>
    <xf numFmtId="0" fontId="103" fillId="34" borderId="78" xfId="0" applyFont="1" applyFill="1" applyBorder="1" applyAlignment="1">
      <alignment horizontal="center" vertical="center" wrapText="1"/>
    </xf>
    <xf numFmtId="0" fontId="84" fillId="0" borderId="74" xfId="0" applyFont="1" applyBorder="1" applyAlignment="1">
      <alignment horizontal="center" vertical="center" wrapText="1"/>
    </xf>
    <xf numFmtId="0" fontId="103" fillId="34" borderId="48" xfId="0" applyFont="1" applyFill="1" applyBorder="1" applyAlignment="1">
      <alignment horizontal="center" vertical="center" wrapText="1"/>
    </xf>
    <xf numFmtId="0" fontId="103" fillId="34" borderId="58" xfId="0" applyFont="1" applyFill="1" applyBorder="1" applyAlignment="1">
      <alignment horizontal="center" vertical="center" wrapText="1"/>
    </xf>
    <xf numFmtId="0" fontId="103" fillId="34" borderId="32" xfId="0" applyFont="1" applyFill="1" applyBorder="1" applyAlignment="1">
      <alignment horizontal="center" vertical="center" wrapText="1"/>
    </xf>
    <xf numFmtId="0" fontId="103" fillId="34" borderId="0" xfId="0" applyFont="1" applyFill="1" applyBorder="1" applyAlignment="1">
      <alignment horizontal="center" vertical="center" wrapText="1"/>
    </xf>
    <xf numFmtId="0" fontId="103" fillId="34" borderId="74" xfId="0" applyFont="1" applyFill="1" applyBorder="1" applyAlignment="1">
      <alignment horizontal="center" vertical="center" wrapText="1"/>
    </xf>
    <xf numFmtId="0" fontId="103" fillId="34" borderId="62" xfId="0" applyFont="1" applyFill="1" applyBorder="1" applyAlignment="1">
      <alignment horizontal="center" vertical="center" wrapText="1"/>
    </xf>
    <xf numFmtId="0" fontId="103" fillId="34" borderId="64" xfId="0" applyFont="1" applyFill="1" applyBorder="1" applyAlignment="1">
      <alignment horizontal="center" vertical="center" wrapText="1"/>
    </xf>
    <xf numFmtId="0" fontId="103" fillId="34" borderId="77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64" xfId="0" applyFont="1" applyBorder="1" applyAlignment="1">
      <alignment horizontal="center" vertical="center" wrapText="1"/>
    </xf>
    <xf numFmtId="0" fontId="100" fillId="34" borderId="32" xfId="0" applyFont="1" applyFill="1" applyBorder="1" applyAlignment="1">
      <alignment horizontal="center" wrapText="1"/>
    </xf>
    <xf numFmtId="0" fontId="100" fillId="34" borderId="0" xfId="0" applyFont="1" applyFill="1" applyBorder="1" applyAlignment="1">
      <alignment horizontal="center" wrapText="1"/>
    </xf>
    <xf numFmtId="0" fontId="83" fillId="54" borderId="26" xfId="0" applyFont="1" applyFill="1" applyBorder="1" applyAlignment="1">
      <alignment horizontal="center" vertical="center" wrapText="1"/>
    </xf>
    <xf numFmtId="0" fontId="83" fillId="54" borderId="44" xfId="0" applyFont="1" applyFill="1" applyBorder="1" applyAlignment="1">
      <alignment horizontal="center" vertical="center" wrapText="1"/>
    </xf>
    <xf numFmtId="0" fontId="83" fillId="54" borderId="52" xfId="0" applyFont="1" applyFill="1" applyBorder="1" applyAlignment="1">
      <alignment horizontal="center" vertical="center" wrapText="1"/>
    </xf>
    <xf numFmtId="17" fontId="104" fillId="34" borderId="0" xfId="0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3" fillId="54" borderId="58" xfId="0" applyFont="1" applyFill="1" applyBorder="1" applyAlignment="1">
      <alignment horizontal="center" vertical="center" wrapText="1"/>
    </xf>
    <xf numFmtId="0" fontId="83" fillId="54" borderId="0" xfId="0" applyFont="1" applyFill="1" applyBorder="1" applyAlignment="1">
      <alignment horizontal="center" vertical="center" wrapText="1"/>
    </xf>
    <xf numFmtId="0" fontId="83" fillId="54" borderId="64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 wrapText="1"/>
    </xf>
    <xf numFmtId="49" fontId="83" fillId="0" borderId="64" xfId="0" applyNumberFormat="1" applyFont="1" applyFill="1" applyBorder="1" applyAlignment="1">
      <alignment horizontal="center" vertical="distributed"/>
    </xf>
    <xf numFmtId="0" fontId="84" fillId="34" borderId="62" xfId="0" applyFont="1" applyFill="1" applyBorder="1" applyAlignment="1">
      <alignment horizontal="right"/>
    </xf>
    <xf numFmtId="0" fontId="84" fillId="34" borderId="64" xfId="0" applyFont="1" applyFill="1" applyBorder="1" applyAlignment="1">
      <alignment horizontal="right"/>
    </xf>
    <xf numFmtId="0" fontId="84" fillId="34" borderId="0" xfId="0" applyFont="1" applyFill="1" applyBorder="1" applyAlignment="1">
      <alignment horizontal="right"/>
    </xf>
    <xf numFmtId="0" fontId="84" fillId="0" borderId="77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62" xfId="0" applyFont="1" applyBorder="1" applyAlignment="1">
      <alignment horizontal="center" vertical="center" wrapText="1"/>
    </xf>
    <xf numFmtId="0" fontId="84" fillId="34" borderId="33" xfId="0" applyFont="1" applyFill="1" applyBorder="1" applyAlignment="1">
      <alignment horizontal="center" vertical="distributed"/>
    </xf>
    <xf numFmtId="0" fontId="84" fillId="34" borderId="30" xfId="0" applyFont="1" applyFill="1" applyBorder="1" applyAlignment="1">
      <alignment horizontal="center" vertical="distributed"/>
    </xf>
    <xf numFmtId="0" fontId="84" fillId="34" borderId="56" xfId="0" applyFont="1" applyFill="1" applyBorder="1" applyAlignment="1">
      <alignment horizontal="center" vertical="distributed"/>
    </xf>
    <xf numFmtId="49" fontId="105" fillId="0" borderId="24" xfId="125" applyNumberFormat="1" applyFont="1" applyFill="1" applyBorder="1" applyAlignment="1">
      <alignment horizontal="center" vertical="center"/>
      <protection/>
    </xf>
    <xf numFmtId="49" fontId="105" fillId="0" borderId="79" xfId="125" applyNumberFormat="1" applyFont="1" applyFill="1" applyBorder="1" applyAlignment="1">
      <alignment horizontal="center" vertical="center"/>
      <protection/>
    </xf>
    <xf numFmtId="49" fontId="105" fillId="0" borderId="46" xfId="125" applyNumberFormat="1" applyFont="1" applyFill="1" applyBorder="1" applyAlignment="1">
      <alignment horizontal="center" vertical="center"/>
      <protection/>
    </xf>
    <xf numFmtId="49" fontId="0" fillId="0" borderId="24" xfId="125" applyNumberFormat="1" applyFont="1" applyFill="1" applyBorder="1" applyAlignment="1">
      <alignment horizontal="center" vertical="center" wrapText="1"/>
      <protection/>
    </xf>
    <xf numFmtId="49" fontId="0" fillId="0" borderId="79" xfId="125" applyNumberFormat="1" applyFont="1" applyFill="1" applyBorder="1" applyAlignment="1">
      <alignment horizontal="center" vertical="center" wrapText="1"/>
      <protection/>
    </xf>
    <xf numFmtId="49" fontId="0" fillId="0" borderId="46" xfId="125" applyNumberFormat="1" applyFont="1" applyFill="1" applyBorder="1" applyAlignment="1">
      <alignment horizontal="center" vertical="center" wrapText="1"/>
      <protection/>
    </xf>
    <xf numFmtId="49" fontId="8" fillId="0" borderId="46" xfId="125" applyNumberFormat="1" applyFont="1" applyFill="1" applyBorder="1" applyAlignment="1">
      <alignment horizontal="center" vertical="center" wrapText="1"/>
      <protection/>
    </xf>
    <xf numFmtId="49" fontId="8" fillId="0" borderId="31" xfId="125" applyNumberFormat="1" applyFont="1" applyFill="1" applyBorder="1" applyAlignment="1">
      <alignment horizontal="center" vertical="center" wrapText="1"/>
      <protection/>
    </xf>
    <xf numFmtId="0" fontId="11" fillId="34" borderId="0" xfId="125" applyFont="1" applyFill="1" applyAlignment="1">
      <alignment horizontal="center" vertical="center" wrapText="1"/>
      <protection/>
    </xf>
    <xf numFmtId="0" fontId="106" fillId="0" borderId="71" xfId="125" applyFont="1" applyFill="1" applyBorder="1" applyAlignment="1">
      <alignment horizontal="center" vertical="center" wrapText="1"/>
      <protection/>
    </xf>
    <xf numFmtId="0" fontId="83" fillId="0" borderId="55" xfId="98" applyNumberFormat="1" applyFont="1" applyBorder="1" applyProtection="1">
      <alignment vertical="top" wrapText="1"/>
      <protection/>
    </xf>
    <xf numFmtId="0" fontId="0" fillId="0" borderId="55" xfId="125" applyFont="1" applyFill="1" applyBorder="1" applyAlignment="1">
      <alignment horizontal="left" vertical="center" wrapText="1"/>
      <protection/>
    </xf>
    <xf numFmtId="0" fontId="84" fillId="0" borderId="55" xfId="125" applyFont="1" applyFill="1" applyBorder="1" applyAlignment="1">
      <alignment horizontal="left" vertical="distributed" wrapText="1"/>
      <protection/>
    </xf>
    <xf numFmtId="0" fontId="97" fillId="0" borderId="71" xfId="125" applyNumberFormat="1" applyFont="1" applyFill="1" applyBorder="1" applyAlignment="1">
      <alignment horizontal="left" vertical="center" wrapText="1"/>
      <protection/>
    </xf>
    <xf numFmtId="0" fontId="83" fillId="0" borderId="55" xfId="0" applyFont="1" applyFill="1" applyBorder="1" applyAlignment="1" applyProtection="1">
      <alignment horizontal="left" vertical="center" wrapText="1"/>
      <protection locked="0"/>
    </xf>
    <xf numFmtId="0" fontId="84" fillId="0" borderId="55" xfId="0" applyFont="1" applyBorder="1" applyAlignment="1">
      <alignment horizontal="left" wrapText="1"/>
    </xf>
    <xf numFmtId="0" fontId="83" fillId="0" borderId="55" xfId="127" applyFont="1" applyFill="1" applyBorder="1" applyAlignment="1">
      <alignment vertical="top" wrapText="1"/>
      <protection/>
    </xf>
    <xf numFmtId="0" fontId="91" fillId="0" borderId="55" xfId="0" applyFont="1" applyFill="1" applyBorder="1" applyAlignment="1" applyProtection="1">
      <alignment horizontal="left" vertical="center" wrapText="1"/>
      <protection locked="0"/>
    </xf>
    <xf numFmtId="0" fontId="97" fillId="0" borderId="71" xfId="0" applyFont="1" applyFill="1" applyBorder="1" applyAlignment="1">
      <alignment horizontal="left" vertical="center" wrapText="1"/>
    </xf>
    <xf numFmtId="0" fontId="97" fillId="0" borderId="31" xfId="125" applyFont="1" applyFill="1" applyBorder="1" applyAlignment="1">
      <alignment horizontal="left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_Ведомственная структура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257175</xdr:colOff>
      <xdr:row>90</xdr:row>
      <xdr:rowOff>114300</xdr:rowOff>
    </xdr:from>
    <xdr:ext cx="190500" cy="371475"/>
    <xdr:sp>
      <xdr:nvSpPr>
        <xdr:cNvPr id="1" name="TextBox 1"/>
        <xdr:cNvSpPr txBox="1">
          <a:spLocks noChangeArrowheads="1"/>
        </xdr:cNvSpPr>
      </xdr:nvSpPr>
      <xdr:spPr>
        <a:xfrm>
          <a:off x="7543800" y="289845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view="pageBreakPreview" zoomScale="60" zoomScalePageLayoutView="0" workbookViewId="0" topLeftCell="A1">
      <selection activeCell="P10" sqref="P10"/>
    </sheetView>
  </sheetViews>
  <sheetFormatPr defaultColWidth="9.140625" defaultRowHeight="12.75"/>
  <cols>
    <col min="1" max="1" width="62.421875" style="5" customWidth="1"/>
    <col min="2" max="3" width="8.421875" style="121" customWidth="1"/>
    <col min="4" max="4" width="17.8515625" style="95" hidden="1" customWidth="1"/>
    <col min="5" max="5" width="11.421875" style="95" hidden="1" customWidth="1"/>
    <col min="6" max="6" width="0.13671875" style="95" hidden="1" customWidth="1"/>
    <col min="7" max="7" width="11.421875" style="95" hidden="1" customWidth="1"/>
    <col min="8" max="8" width="17.57421875" style="95" hidden="1" customWidth="1"/>
    <col min="9" max="9" width="12.57421875" style="95" hidden="1" customWidth="1"/>
    <col min="10" max="10" width="0.13671875" style="95" hidden="1" customWidth="1"/>
    <col min="11" max="11" width="15.140625" style="95" hidden="1" customWidth="1"/>
    <col min="12" max="12" width="0.13671875" style="95" hidden="1" customWidth="1"/>
    <col min="13" max="13" width="14.00390625" style="95" hidden="1" customWidth="1"/>
    <col min="14" max="14" width="18.00390625" style="95" customWidth="1"/>
    <col min="15" max="16384" width="9.140625" style="95" customWidth="1"/>
  </cols>
  <sheetData>
    <row r="1" spans="1:14" ht="18.75" customHeight="1">
      <c r="A1" s="25"/>
      <c r="B1" s="545" t="s">
        <v>385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ht="11.25" customHeight="1">
      <c r="A2" s="25"/>
      <c r="B2" s="545" t="s">
        <v>330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</row>
    <row r="3" spans="1:14" ht="14.25" customHeight="1">
      <c r="A3" s="25"/>
      <c r="B3" s="546" t="s">
        <v>414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</row>
    <row r="4" spans="1:12" ht="4.5" customHeight="1">
      <c r="A4" s="25"/>
      <c r="B4" s="96"/>
      <c r="C4" s="96"/>
      <c r="D4" s="97"/>
      <c r="E4" s="97"/>
      <c r="F4" s="97"/>
      <c r="G4" s="97"/>
      <c r="H4" s="97"/>
      <c r="I4" s="97"/>
      <c r="J4" s="97"/>
      <c r="K4" s="52"/>
      <c r="L4" s="97"/>
    </row>
    <row r="5" spans="1:12" ht="16.5" customHeight="1" hidden="1">
      <c r="A5" s="25"/>
      <c r="B5" s="96"/>
      <c r="C5" s="96"/>
      <c r="D5" s="97"/>
      <c r="E5" s="97"/>
      <c r="F5" s="97"/>
      <c r="G5" s="97"/>
      <c r="H5" s="97"/>
      <c r="I5" s="97"/>
      <c r="J5" s="97"/>
      <c r="K5" s="52"/>
      <c r="L5" s="97"/>
    </row>
    <row r="6" spans="1:14" ht="15" customHeight="1">
      <c r="A6" s="96"/>
      <c r="B6" s="545" t="s">
        <v>332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</row>
    <row r="7" spans="1:14" ht="12" customHeight="1">
      <c r="A7" s="98"/>
      <c r="B7" s="545" t="s">
        <v>330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</row>
    <row r="8" spans="1:14" ht="12.75">
      <c r="A8" s="98"/>
      <c r="B8" s="546" t="s">
        <v>331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</row>
    <row r="9" spans="1:11" ht="12.75">
      <c r="A9" s="98"/>
      <c r="B9" s="98"/>
      <c r="C9" s="99"/>
      <c r="D9" s="97"/>
      <c r="E9" s="97"/>
      <c r="F9" s="97"/>
      <c r="G9" s="97"/>
      <c r="H9" s="97"/>
      <c r="I9" s="97"/>
      <c r="J9" s="97"/>
      <c r="K9" s="52"/>
    </row>
    <row r="10" spans="1:14" ht="31.5" customHeight="1">
      <c r="A10" s="544" t="s">
        <v>283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</row>
    <row r="11" spans="1:11" ht="12.75" customHeight="1" thickBot="1">
      <c r="A11" s="18"/>
      <c r="B11" s="18"/>
      <c r="C11" s="18"/>
      <c r="D11" s="100"/>
      <c r="E11" s="97"/>
      <c r="F11" s="100"/>
      <c r="G11" s="97"/>
      <c r="H11" s="97"/>
      <c r="I11" s="97"/>
      <c r="K11" s="52"/>
    </row>
    <row r="12" spans="1:14" ht="48" customHeight="1" thickBot="1">
      <c r="A12" s="101" t="s">
        <v>126</v>
      </c>
      <c r="B12" s="32" t="s">
        <v>73</v>
      </c>
      <c r="C12" s="33" t="s">
        <v>74</v>
      </c>
      <c r="D12" s="19" t="s">
        <v>218</v>
      </c>
      <c r="E12" s="19" t="s">
        <v>235</v>
      </c>
      <c r="F12" s="19" t="s">
        <v>248</v>
      </c>
      <c r="G12" s="19" t="s">
        <v>248</v>
      </c>
      <c r="H12" s="19" t="s">
        <v>248</v>
      </c>
      <c r="I12" s="19" t="s">
        <v>248</v>
      </c>
      <c r="J12" s="19" t="s">
        <v>248</v>
      </c>
      <c r="K12" s="19" t="s">
        <v>248</v>
      </c>
      <c r="L12" s="136" t="s">
        <v>248</v>
      </c>
      <c r="M12" s="136" t="s">
        <v>248</v>
      </c>
      <c r="N12" s="19" t="s">
        <v>248</v>
      </c>
    </row>
    <row r="13" spans="1:14" ht="8.25" customHeight="1" thickBot="1">
      <c r="A13" s="30">
        <v>1</v>
      </c>
      <c r="B13" s="34">
        <v>2</v>
      </c>
      <c r="C13" s="35">
        <v>3</v>
      </c>
      <c r="D13" s="21" t="s">
        <v>75</v>
      </c>
      <c r="E13" s="21" t="s">
        <v>75</v>
      </c>
      <c r="F13" s="21" t="s">
        <v>75</v>
      </c>
      <c r="G13" s="21" t="s">
        <v>75</v>
      </c>
      <c r="H13" s="21" t="s">
        <v>75</v>
      </c>
      <c r="I13" s="21" t="s">
        <v>75</v>
      </c>
      <c r="J13" s="21" t="s">
        <v>75</v>
      </c>
      <c r="K13" s="21" t="s">
        <v>75</v>
      </c>
      <c r="L13" s="137" t="s">
        <v>75</v>
      </c>
      <c r="M13" s="137" t="s">
        <v>75</v>
      </c>
      <c r="N13" s="21" t="s">
        <v>75</v>
      </c>
    </row>
    <row r="14" spans="1:14" ht="12.75">
      <c r="A14" s="102" t="s">
        <v>129</v>
      </c>
      <c r="B14" s="36" t="s">
        <v>114</v>
      </c>
      <c r="C14" s="37"/>
      <c r="D14" s="20" t="e">
        <f aca="true" t="shared" si="0" ref="D14:J14">SUM(D15:D20)</f>
        <v>#REF!</v>
      </c>
      <c r="E14" s="20" t="e">
        <f t="shared" si="0"/>
        <v>#REF!</v>
      </c>
      <c r="F14" s="20" t="e">
        <f t="shared" si="0"/>
        <v>#REF!</v>
      </c>
      <c r="G14" s="20" t="e">
        <f t="shared" si="0"/>
        <v>#REF!</v>
      </c>
      <c r="H14" s="20" t="e">
        <f t="shared" si="0"/>
        <v>#REF!</v>
      </c>
      <c r="I14" s="20" t="e">
        <f t="shared" si="0"/>
        <v>#REF!</v>
      </c>
      <c r="J14" s="20" t="e">
        <f t="shared" si="0"/>
        <v>#REF!</v>
      </c>
      <c r="K14" s="20" t="e">
        <f>SUM(K15:K20)</f>
        <v>#REF!</v>
      </c>
      <c r="L14" s="138">
        <f>SUM(L15:L20)</f>
        <v>75923.9</v>
      </c>
      <c r="M14" s="138">
        <f>SUM(M15:M20)</f>
        <v>-904.2999999999997</v>
      </c>
      <c r="N14" s="20">
        <f>SUM(N15:N20)</f>
        <v>75019.6</v>
      </c>
    </row>
    <row r="15" spans="1:14" ht="25.5">
      <c r="A15" s="31" t="s">
        <v>149</v>
      </c>
      <c r="B15" s="38" t="s">
        <v>114</v>
      </c>
      <c r="C15" s="39" t="s">
        <v>121</v>
      </c>
      <c r="D15" s="103" t="e">
        <f>'Ведомственная структура'!#REF!</f>
        <v>#REF!</v>
      </c>
      <c r="E15" s="103" t="e">
        <f>'Ведомственная структура'!#REF!</f>
        <v>#REF!</v>
      </c>
      <c r="F15" s="104" t="e">
        <f>'Ведомственная структура'!#REF!</f>
        <v>#REF!</v>
      </c>
      <c r="G15" s="104" t="e">
        <f>'Ведомственная структура'!#REF!</f>
        <v>#REF!</v>
      </c>
      <c r="H15" s="104" t="e">
        <f>'Ведомственная структура'!#REF!</f>
        <v>#REF!</v>
      </c>
      <c r="I15" s="104" t="e">
        <f>'Ведомственная структура'!#REF!</f>
        <v>#REF!</v>
      </c>
      <c r="J15" s="104" t="e">
        <f>'Ведомственная структура'!#REF!</f>
        <v>#REF!</v>
      </c>
      <c r="K15" s="104" t="e">
        <f>'Ведомственная структура'!#REF!</f>
        <v>#REF!</v>
      </c>
      <c r="L15" s="139">
        <f>'Ведомственная структура'!L179</f>
        <v>1794.7</v>
      </c>
      <c r="M15" s="139">
        <f>'Ведомственная структура'!M179</f>
        <v>659.7</v>
      </c>
      <c r="N15" s="103">
        <f>'Ведомственная структура'!N179</f>
        <v>2454.4</v>
      </c>
    </row>
    <row r="16" spans="1:14" ht="38.25">
      <c r="A16" s="105" t="s">
        <v>151</v>
      </c>
      <c r="B16" s="38" t="s">
        <v>114</v>
      </c>
      <c r="C16" s="39" t="s">
        <v>117</v>
      </c>
      <c r="D16" s="106" t="e">
        <f>'Ведомственная структура'!#REF!</f>
        <v>#REF!</v>
      </c>
      <c r="E16" s="106" t="e">
        <f>'Ведомственная структура'!#REF!</f>
        <v>#REF!</v>
      </c>
      <c r="F16" s="106" t="e">
        <f>'Ведомственная структура'!#REF!</f>
        <v>#REF!</v>
      </c>
      <c r="G16" s="106" t="e">
        <f>'Ведомственная структура'!#REF!</f>
        <v>#REF!</v>
      </c>
      <c r="H16" s="106" t="e">
        <f>'Ведомственная структура'!#REF!</f>
        <v>#REF!</v>
      </c>
      <c r="I16" s="106" t="e">
        <f>'Ведомственная структура'!#REF!</f>
        <v>#REF!</v>
      </c>
      <c r="J16" s="106" t="e">
        <f>'Ведомственная структура'!#REF!</f>
        <v>#REF!</v>
      </c>
      <c r="K16" s="106" t="e">
        <f>'Ведомственная структура'!#REF!</f>
        <v>#REF!</v>
      </c>
      <c r="L16" s="139">
        <f>'Ведомственная структура'!L425</f>
        <v>2083.6</v>
      </c>
      <c r="M16" s="139">
        <f>'Ведомственная структура'!M425</f>
        <v>0.2</v>
      </c>
      <c r="N16" s="106">
        <f>'Ведомственная структура'!N425</f>
        <v>2083.8</v>
      </c>
    </row>
    <row r="17" spans="1:14" ht="38.25">
      <c r="A17" s="31" t="s">
        <v>180</v>
      </c>
      <c r="B17" s="38" t="s">
        <v>114</v>
      </c>
      <c r="C17" s="39" t="s">
        <v>116</v>
      </c>
      <c r="D17" s="106" t="e">
        <f>'Ведомственная структура'!#REF!+'Ведомственная структура'!#REF!</f>
        <v>#REF!</v>
      </c>
      <c r="E17" s="106" t="e">
        <f>'Ведомственная структура'!#REF!+'Ведомственная структура'!#REF!</f>
        <v>#REF!</v>
      </c>
      <c r="F17" s="106" t="e">
        <f>'Ведомственная структура'!#REF!+'Ведомственная структура'!#REF!</f>
        <v>#REF!</v>
      </c>
      <c r="G17" s="106" t="e">
        <f>'Ведомственная структура'!#REF!+'Ведомственная структура'!#REF!</f>
        <v>#REF!</v>
      </c>
      <c r="H17" s="106" t="e">
        <f>'Ведомственная структура'!#REF!+'Ведомственная структура'!#REF!</f>
        <v>#REF!</v>
      </c>
      <c r="I17" s="106" t="e">
        <f>'Ведомственная структура'!#REF!+'Ведомственная структура'!#REF!</f>
        <v>#REF!</v>
      </c>
      <c r="J17" s="106" t="e">
        <f>'Ведомственная структура'!#REF!+'Ведомственная структура'!#REF!</f>
        <v>#REF!</v>
      </c>
      <c r="K17" s="106" t="e">
        <f>'Ведомственная структура'!#REF!+'Ведомственная структура'!#REF!</f>
        <v>#REF!</v>
      </c>
      <c r="L17" s="139">
        <f>'Ведомственная структура'!L184+'Ведомственная структура'!L117</f>
        <v>32053.8</v>
      </c>
      <c r="M17" s="139">
        <f>'Ведомственная структура'!M184+'Ведомственная структура'!M117</f>
        <v>38.1</v>
      </c>
      <c r="N17" s="106">
        <f>'Ведомственная структура'!N184+'Ведомственная структура'!N117</f>
        <v>32091.9</v>
      </c>
    </row>
    <row r="18" spans="1:14" ht="31.5" customHeight="1">
      <c r="A18" s="105" t="s">
        <v>150</v>
      </c>
      <c r="B18" s="38" t="s">
        <v>114</v>
      </c>
      <c r="C18" s="39" t="s">
        <v>115</v>
      </c>
      <c r="D18" s="106" t="e">
        <f>'Ведомственная структура'!#REF!+'Ведомственная структура'!#REF!</f>
        <v>#REF!</v>
      </c>
      <c r="E18" s="106" t="e">
        <f>'Ведомственная структура'!#REF!+'Ведомственная структура'!#REF!</f>
        <v>#REF!</v>
      </c>
      <c r="F18" s="106" t="e">
        <f>'Ведомственная структура'!#REF!+'Ведомственная структура'!#REF!</f>
        <v>#REF!</v>
      </c>
      <c r="G18" s="106" t="e">
        <f>'Ведомственная структура'!#REF!+'Ведомственная структура'!#REF!</f>
        <v>#REF!</v>
      </c>
      <c r="H18" s="106" t="e">
        <f>'Ведомственная структура'!#REF!+'Ведомственная структура'!#REF!</f>
        <v>#REF!</v>
      </c>
      <c r="I18" s="106" t="e">
        <f>'Ведомственная структура'!#REF!+'Ведомственная структура'!#REF!</f>
        <v>#REF!</v>
      </c>
      <c r="J18" s="106" t="e">
        <f>'Ведомственная структура'!#REF!+'Ведомственная структура'!#REF!</f>
        <v>#REF!</v>
      </c>
      <c r="K18" s="106" t="e">
        <f>'Ведомственная структура'!#REF!+'Ведомственная структура'!#REF!</f>
        <v>#REF!</v>
      </c>
      <c r="L18" s="139">
        <f>'Ведомственная структура'!L122+'Ведомственная структура'!L675</f>
        <v>9929.6</v>
      </c>
      <c r="M18" s="139">
        <f>'Ведомственная структура'!M122+'Ведомственная структура'!M675</f>
        <v>0</v>
      </c>
      <c r="N18" s="106">
        <f>'Ведомственная структура'!N122+'Ведомственная структура'!N675</f>
        <v>9929.6</v>
      </c>
    </row>
    <row r="19" spans="1:14" ht="12.75">
      <c r="A19" s="105" t="s">
        <v>127</v>
      </c>
      <c r="B19" s="38" t="s">
        <v>114</v>
      </c>
      <c r="C19" s="39" t="s">
        <v>141</v>
      </c>
      <c r="D19" s="106" t="e">
        <f>'Ведомственная структура'!#REF!</f>
        <v>#REF!</v>
      </c>
      <c r="E19" s="106" t="e">
        <f>'Ведомственная структура'!#REF!</f>
        <v>#REF!</v>
      </c>
      <c r="F19" s="106" t="e">
        <f>'Ведомственная структура'!#REF!</f>
        <v>#REF!</v>
      </c>
      <c r="G19" s="106" t="e">
        <f>'Ведомственная структура'!#REF!</f>
        <v>#REF!</v>
      </c>
      <c r="H19" s="106" t="e">
        <f>'Ведомственная структура'!#REF!</f>
        <v>#REF!</v>
      </c>
      <c r="I19" s="106" t="e">
        <f>'Ведомственная структура'!#REF!</f>
        <v>#REF!</v>
      </c>
      <c r="J19" s="106" t="e">
        <f>'Ведомственная структура'!#REF!</f>
        <v>#REF!</v>
      </c>
      <c r="K19" s="106" t="e">
        <f>'Ведомственная структура'!#REF!</f>
        <v>#REF!</v>
      </c>
      <c r="L19" s="139">
        <f>'Ведомственная структура'!L130</f>
        <v>2827.3</v>
      </c>
      <c r="M19" s="139">
        <f>'Ведомственная структура'!M130</f>
        <v>-1564.1999999999998</v>
      </c>
      <c r="N19" s="106">
        <f>'Ведомственная структура'!N130</f>
        <v>1263.1000000000004</v>
      </c>
    </row>
    <row r="20" spans="1:14" ht="12.75">
      <c r="A20" s="105" t="s">
        <v>144</v>
      </c>
      <c r="B20" s="38" t="s">
        <v>114</v>
      </c>
      <c r="C20" s="39" t="s">
        <v>170</v>
      </c>
      <c r="D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E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F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G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H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I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J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K20" s="106" t="e">
        <f>'Ведомственная структура'!#REF!+'Ведомственная структура'!#REF!+'Ведомственная структура'!#REF!+'Ведомственная структура'!#REF!+'Ведомственная структура'!#REF!</f>
        <v>#REF!</v>
      </c>
      <c r="L20" s="139">
        <f>'Ведомственная структура'!L135+'Ведомственная структура'!L215+'Ведомственная структура'!L446+'Ведомственная структура'!L535+'Ведомственная структура'!L439</f>
        <v>27234.899999999998</v>
      </c>
      <c r="M20" s="139">
        <f>'Ведомственная структура'!M135+'Ведомственная структура'!M215+'Ведомственная структура'!M446+'Ведомственная структура'!M535+'Ведомственная структура'!M439</f>
        <v>-38.1</v>
      </c>
      <c r="N20" s="106">
        <f>'Ведомственная структура'!N135+'Ведомственная структура'!N215+'Ведомственная структура'!N446+'Ведомственная структура'!N535+'Ведомственная структура'!N439</f>
        <v>27196.8</v>
      </c>
    </row>
    <row r="21" spans="1:14" s="4" customFormat="1" ht="12.75">
      <c r="A21" s="107" t="s">
        <v>172</v>
      </c>
      <c r="B21" s="41" t="s">
        <v>121</v>
      </c>
      <c r="C21" s="108"/>
      <c r="D21" s="16" t="e">
        <f aca="true" t="shared" si="1" ref="D21:N21">D22</f>
        <v>#REF!</v>
      </c>
      <c r="E21" s="16" t="e">
        <f t="shared" si="1"/>
        <v>#REF!</v>
      </c>
      <c r="F21" s="16" t="e">
        <f t="shared" si="1"/>
        <v>#REF!</v>
      </c>
      <c r="G21" s="16" t="e">
        <f t="shared" si="1"/>
        <v>#REF!</v>
      </c>
      <c r="H21" s="16" t="e">
        <f t="shared" si="1"/>
        <v>#REF!</v>
      </c>
      <c r="I21" s="16" t="e">
        <f t="shared" si="1"/>
        <v>#REF!</v>
      </c>
      <c r="J21" s="16" t="e">
        <f t="shared" si="1"/>
        <v>#REF!</v>
      </c>
      <c r="K21" s="16" t="e">
        <f t="shared" si="1"/>
        <v>#REF!</v>
      </c>
      <c r="L21" s="140">
        <f t="shared" si="1"/>
        <v>1816.2</v>
      </c>
      <c r="M21" s="140">
        <f t="shared" si="1"/>
        <v>0</v>
      </c>
      <c r="N21" s="16">
        <f t="shared" si="1"/>
        <v>1816.2</v>
      </c>
    </row>
    <row r="22" spans="1:14" ht="12.75">
      <c r="A22" s="109" t="s">
        <v>173</v>
      </c>
      <c r="B22" s="38" t="s">
        <v>121</v>
      </c>
      <c r="C22" s="39" t="s">
        <v>117</v>
      </c>
      <c r="D22" s="106" t="e">
        <f>'Ведомственная структура'!#REF!</f>
        <v>#REF!</v>
      </c>
      <c r="E22" s="106" t="e">
        <f>'Ведомственная структура'!#REF!</f>
        <v>#REF!</v>
      </c>
      <c r="F22" s="106" t="e">
        <f>'Ведомственная структура'!#REF!</f>
        <v>#REF!</v>
      </c>
      <c r="G22" s="106" t="e">
        <f>'Ведомственная структура'!#REF!</f>
        <v>#REF!</v>
      </c>
      <c r="H22" s="106" t="e">
        <f>'Ведомственная структура'!#REF!</f>
        <v>#REF!</v>
      </c>
      <c r="I22" s="106" t="e">
        <f>'Ведомственная структура'!#REF!</f>
        <v>#REF!</v>
      </c>
      <c r="J22" s="106" t="e">
        <f>'Ведомственная структура'!#REF!</f>
        <v>#REF!</v>
      </c>
      <c r="K22" s="106" t="e">
        <f>'Ведомственная структура'!#REF!</f>
        <v>#REF!</v>
      </c>
      <c r="L22" s="139">
        <f>'Ведомственная структура'!L140</f>
        <v>1816.2</v>
      </c>
      <c r="M22" s="139">
        <f>'Ведомственная структура'!M140</f>
        <v>0</v>
      </c>
      <c r="N22" s="106">
        <f>'Ведомственная структура'!N140</f>
        <v>1816.2</v>
      </c>
    </row>
    <row r="23" spans="1:14" ht="28.5" customHeight="1">
      <c r="A23" s="110" t="s">
        <v>130</v>
      </c>
      <c r="B23" s="40" t="s">
        <v>117</v>
      </c>
      <c r="C23" s="39"/>
      <c r="D23" s="16" t="e">
        <f>SUM(D24:D24)</f>
        <v>#REF!</v>
      </c>
      <c r="E23" s="16" t="e">
        <f>SUM(E24:E24)</f>
        <v>#REF!</v>
      </c>
      <c r="F23" s="16" t="e">
        <f>'Ведомственная структура'!#REF!</f>
        <v>#REF!</v>
      </c>
      <c r="G23" s="16" t="e">
        <f>'Ведомственная структура'!#REF!+'Ведомственная структура'!#REF!</f>
        <v>#REF!</v>
      </c>
      <c r="H23" s="16" t="e">
        <f>'Ведомственная структура'!#REF!+'Ведомственная структура'!#REF!</f>
        <v>#REF!</v>
      </c>
      <c r="I23" s="16" t="e">
        <f>'Ведомственная структура'!#REF!+'Ведомственная структура'!#REF!</f>
        <v>#REF!</v>
      </c>
      <c r="J23" s="16" t="e">
        <f>'Ведомственная структура'!#REF!+'Ведомственная структура'!#REF!</f>
        <v>#REF!</v>
      </c>
      <c r="K23" s="16" t="e">
        <f>'Ведомственная структура'!#REF!+'Ведомственная структура'!#REF!</f>
        <v>#REF!</v>
      </c>
      <c r="L23" s="140">
        <f>L24+L25</f>
        <v>1126.9</v>
      </c>
      <c r="M23" s="140">
        <f>M24+M25</f>
        <v>5855</v>
      </c>
      <c r="N23" s="16">
        <f>N24+N25</f>
        <v>6981.9</v>
      </c>
    </row>
    <row r="24" spans="1:14" ht="36.75" customHeight="1">
      <c r="A24" s="105" t="s">
        <v>76</v>
      </c>
      <c r="B24" s="38" t="s">
        <v>117</v>
      </c>
      <c r="C24" s="39" t="s">
        <v>131</v>
      </c>
      <c r="D24" s="103" t="e">
        <f>'Ведомственная структура'!#REF!</f>
        <v>#REF!</v>
      </c>
      <c r="E24" s="103" t="e">
        <f>'Ведомственная структура'!#REF!</f>
        <v>#REF!</v>
      </c>
      <c r="F24" s="104">
        <v>500</v>
      </c>
      <c r="G24" s="104" t="e">
        <f>'Ведомственная структура'!#REF!</f>
        <v>#REF!</v>
      </c>
      <c r="H24" s="104" t="e">
        <f>'Ведомственная структура'!#REF!</f>
        <v>#REF!</v>
      </c>
      <c r="I24" s="104" t="e">
        <f>'Ведомственная структура'!#REF!</f>
        <v>#REF!</v>
      </c>
      <c r="J24" s="104" t="e">
        <f>'Ведомственная структура'!#REF!</f>
        <v>#REF!</v>
      </c>
      <c r="K24" s="104" t="e">
        <f>'Ведомственная структура'!#REF!</f>
        <v>#REF!</v>
      </c>
      <c r="L24" s="139">
        <f>'Ведомственная структура'!L147+'Ведомственная структура'!L470+'Ведомственная структура'!L233+'Ведомственная структура'!L554</f>
        <v>500</v>
      </c>
      <c r="M24" s="139">
        <f>'Ведомственная структура'!M147+'Ведомственная структура'!M470+'Ведомственная структура'!M233+'Ведомственная структура'!M554</f>
        <v>5855</v>
      </c>
      <c r="N24" s="103">
        <f>'Ведомственная структура'!N147+'Ведомственная структура'!N470+'Ведомственная структура'!N233+'Ведомственная структура'!N554</f>
        <v>6355</v>
      </c>
    </row>
    <row r="25" spans="1:14" ht="15" customHeight="1">
      <c r="A25" s="46" t="s">
        <v>323</v>
      </c>
      <c r="B25" s="38" t="s">
        <v>117</v>
      </c>
      <c r="C25" s="39" t="s">
        <v>133</v>
      </c>
      <c r="D25" s="103"/>
      <c r="E25" s="103"/>
      <c r="F25" s="104"/>
      <c r="G25" s="104"/>
      <c r="H25" s="104"/>
      <c r="I25" s="104"/>
      <c r="J25" s="104"/>
      <c r="K25" s="104"/>
      <c r="L25" s="139">
        <f>'Ведомственная структура'!L241</f>
        <v>626.9</v>
      </c>
      <c r="M25" s="139">
        <f>'Ведомственная структура'!M241</f>
        <v>0</v>
      </c>
      <c r="N25" s="103">
        <f>'Ведомственная структура'!N241</f>
        <v>626.9</v>
      </c>
    </row>
    <row r="26" spans="1:14" ht="12.75">
      <c r="A26" s="107" t="s">
        <v>132</v>
      </c>
      <c r="B26" s="111" t="s">
        <v>116</v>
      </c>
      <c r="C26" s="112"/>
      <c r="D26" s="16" t="e">
        <f aca="true" t="shared" si="2" ref="D26:J26">SUM(D27:D31)</f>
        <v>#REF!</v>
      </c>
      <c r="E26" s="16" t="e">
        <f t="shared" si="2"/>
        <v>#REF!</v>
      </c>
      <c r="F26" s="16" t="e">
        <f t="shared" si="2"/>
        <v>#REF!</v>
      </c>
      <c r="G26" s="16" t="e">
        <f t="shared" si="2"/>
        <v>#REF!</v>
      </c>
      <c r="H26" s="16" t="e">
        <f t="shared" si="2"/>
        <v>#REF!</v>
      </c>
      <c r="I26" s="16" t="e">
        <f t="shared" si="2"/>
        <v>#REF!</v>
      </c>
      <c r="J26" s="16" t="e">
        <f t="shared" si="2"/>
        <v>#REF!</v>
      </c>
      <c r="K26" s="16" t="e">
        <f>SUM(K27:K31)</f>
        <v>#REF!</v>
      </c>
      <c r="L26" s="140">
        <f>SUM(L27:L31)</f>
        <v>22550.299999999996</v>
      </c>
      <c r="M26" s="140">
        <f>SUM(M27:M31)</f>
        <v>500</v>
      </c>
      <c r="N26" s="16">
        <f>SUM(N27:N31)</f>
        <v>23050.299999999996</v>
      </c>
    </row>
    <row r="27" spans="1:14" ht="12.75">
      <c r="A27" s="105" t="s">
        <v>65</v>
      </c>
      <c r="B27" s="38" t="s">
        <v>116</v>
      </c>
      <c r="C27" s="39" t="s">
        <v>118</v>
      </c>
      <c r="D27" s="103" t="e">
        <f>'Ведомственная структура'!#REF!</f>
        <v>#REF!</v>
      </c>
      <c r="E27" s="103" t="e">
        <f>'Ведомственная структура'!#REF!</f>
        <v>#REF!</v>
      </c>
      <c r="F27" s="104" t="e">
        <f>'Ведомственная структура'!#REF!</f>
        <v>#REF!</v>
      </c>
      <c r="G27" s="104" t="e">
        <f>'Ведомственная структура'!#REF!</f>
        <v>#REF!</v>
      </c>
      <c r="H27" s="104" t="e">
        <f>'Ведомственная структура'!#REF!</f>
        <v>#REF!</v>
      </c>
      <c r="I27" s="104" t="e">
        <f>'Ведомственная структура'!#REF!</f>
        <v>#REF!</v>
      </c>
      <c r="J27" s="104" t="e">
        <f>'Ведомственная структура'!#REF!</f>
        <v>#REF!</v>
      </c>
      <c r="K27" s="104" t="e">
        <f>'Ведомственная структура'!#REF!</f>
        <v>#REF!</v>
      </c>
      <c r="L27" s="139">
        <f>'Ведомственная структура'!L248</f>
        <v>1023</v>
      </c>
      <c r="M27" s="139">
        <f>'Ведомственная структура'!M248</f>
        <v>0</v>
      </c>
      <c r="N27" s="103">
        <f>'Ведомственная структура'!N248</f>
        <v>1023</v>
      </c>
    </row>
    <row r="28" spans="1:14" ht="12.75" hidden="1">
      <c r="A28" s="113" t="s">
        <v>72</v>
      </c>
      <c r="B28" s="38" t="s">
        <v>116</v>
      </c>
      <c r="C28" s="39" t="s">
        <v>115</v>
      </c>
      <c r="D28" s="103" t="e">
        <f>'Ведомственная структура'!#REF!</f>
        <v>#REF!</v>
      </c>
      <c r="E28" s="103" t="e">
        <f>'Ведомственная структура'!#REF!</f>
        <v>#REF!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39">
        <v>0</v>
      </c>
      <c r="M28" s="139">
        <v>0</v>
      </c>
      <c r="N28" s="103">
        <v>0</v>
      </c>
    </row>
    <row r="29" spans="1:14" ht="12.75">
      <c r="A29" s="113" t="s">
        <v>282</v>
      </c>
      <c r="B29" s="38" t="s">
        <v>116</v>
      </c>
      <c r="C29" s="39" t="s">
        <v>120</v>
      </c>
      <c r="D29" s="103"/>
      <c r="E29" s="103"/>
      <c r="F29" s="104"/>
      <c r="G29" s="104"/>
      <c r="H29" s="104"/>
      <c r="I29" s="104"/>
      <c r="J29" s="104" t="e">
        <f>'Ведомственная структура'!#REF!</f>
        <v>#REF!</v>
      </c>
      <c r="K29" s="104" t="e">
        <f>'Ведомственная структура'!#REF!</f>
        <v>#REF!</v>
      </c>
      <c r="L29" s="139">
        <f>'Ведомственная структура'!L256</f>
        <v>113.6</v>
      </c>
      <c r="M29" s="139">
        <f>'Ведомственная структура'!M256</f>
        <v>0</v>
      </c>
      <c r="N29" s="103">
        <f>'Ведомственная структура'!N256</f>
        <v>113.6</v>
      </c>
    </row>
    <row r="30" spans="1:14" ht="12.75">
      <c r="A30" s="105" t="s">
        <v>177</v>
      </c>
      <c r="B30" s="38" t="s">
        <v>116</v>
      </c>
      <c r="C30" s="39" t="s">
        <v>131</v>
      </c>
      <c r="D30" s="103" t="e">
        <f>'Ведомственная структура'!#REF!</f>
        <v>#REF!</v>
      </c>
      <c r="E30" s="103" t="e">
        <f>'Ведомственная структура'!#REF!</f>
        <v>#REF!</v>
      </c>
      <c r="F30" s="104" t="e">
        <f>'Ведомственная структура'!#REF!</f>
        <v>#REF!</v>
      </c>
      <c r="G30" s="104" t="e">
        <f>'Ведомственная структура'!#REF!</f>
        <v>#REF!</v>
      </c>
      <c r="H30" s="104" t="e">
        <f>'Ведомственная структура'!#REF!</f>
        <v>#REF!</v>
      </c>
      <c r="I30" s="104" t="e">
        <f>'Ведомственная структура'!#REF!</f>
        <v>#REF!</v>
      </c>
      <c r="J30" s="104" t="e">
        <f>'Ведомственная структура'!#REF!</f>
        <v>#REF!</v>
      </c>
      <c r="K30" s="104" t="e">
        <f>'Ведомственная структура'!#REF!</f>
        <v>#REF!</v>
      </c>
      <c r="L30" s="139">
        <f>'Ведомственная структура'!L261</f>
        <v>20182.699999999997</v>
      </c>
      <c r="M30" s="139">
        <f>'Ведомственная структура'!M261</f>
        <v>0</v>
      </c>
      <c r="N30" s="103">
        <f>'Ведомственная структура'!N261</f>
        <v>20182.699999999997</v>
      </c>
    </row>
    <row r="31" spans="1:14" ht="18" customHeight="1">
      <c r="A31" s="105" t="s">
        <v>140</v>
      </c>
      <c r="B31" s="38" t="s">
        <v>116</v>
      </c>
      <c r="C31" s="39" t="s">
        <v>146</v>
      </c>
      <c r="D31" s="103" t="e">
        <f>'Ведомственная структура'!#REF!+'Ведомственная структура'!#REF!</f>
        <v>#REF!</v>
      </c>
      <c r="E31" s="103" t="e">
        <f>'Ведомственная структура'!#REF!+'Ведомственная структура'!#REF!</f>
        <v>#REF!</v>
      </c>
      <c r="F31" s="104" t="e">
        <f>'Ведомственная структура'!#REF!+'Ведомственная структура'!#REF!</f>
        <v>#REF!</v>
      </c>
      <c r="G31" s="104" t="e">
        <f>'Ведомственная структура'!#REF!+'Ведомственная структура'!#REF!</f>
        <v>#REF!</v>
      </c>
      <c r="H31" s="104" t="e">
        <f>'Ведомственная структура'!#REF!+'Ведомственная структура'!#REF!</f>
        <v>#REF!</v>
      </c>
      <c r="I31" s="104" t="e">
        <f>'Ведомственная структура'!#REF!+'Ведомственная структура'!#REF!</f>
        <v>#REF!</v>
      </c>
      <c r="J31" s="104" t="e">
        <f>'Ведомственная структура'!#REF!+'Ведомственная структура'!#REF!+'Ведомственная структура'!#REF!</f>
        <v>#REF!</v>
      </c>
      <c r="K31" s="104" t="e">
        <f>'Ведомственная структура'!#REF!+'Ведомственная структура'!#REF!+'Ведомственная структура'!#REF!</f>
        <v>#REF!</v>
      </c>
      <c r="L31" s="139">
        <f>'Ведомственная структура'!L275+'Ведомственная структура'!L482+'Ведомственная структура'!L559+'Ведомственная структура'!L152</f>
        <v>1231</v>
      </c>
      <c r="M31" s="139">
        <f>'Ведомственная структура'!M275+'Ведомственная структура'!M482+'Ведомственная структура'!M559+'Ведомственная структура'!M152</f>
        <v>500</v>
      </c>
      <c r="N31" s="103">
        <f>'Ведомственная структура'!N275+'Ведомственная структура'!N482+'Ведомственная структура'!N559+'Ведомственная структура'!N152</f>
        <v>1731</v>
      </c>
    </row>
    <row r="32" spans="1:14" ht="12.75">
      <c r="A32" s="107" t="s">
        <v>122</v>
      </c>
      <c r="B32" s="41" t="s">
        <v>118</v>
      </c>
      <c r="C32" s="39"/>
      <c r="D32" s="16" t="e">
        <f>SUM(D33:D36)</f>
        <v>#REF!</v>
      </c>
      <c r="E32" s="16" t="e">
        <f>SUM(E33:E36)</f>
        <v>#REF!</v>
      </c>
      <c r="F32" s="16" t="e">
        <f aca="true" t="shared" si="3" ref="F32:L32">SUM(F34:F37)</f>
        <v>#REF!</v>
      </c>
      <c r="G32" s="16" t="e">
        <f t="shared" si="3"/>
        <v>#REF!</v>
      </c>
      <c r="H32" s="16" t="e">
        <f t="shared" si="3"/>
        <v>#REF!</v>
      </c>
      <c r="I32" s="16" t="e">
        <f t="shared" si="3"/>
        <v>#REF!</v>
      </c>
      <c r="J32" s="16" t="e">
        <f t="shared" si="3"/>
        <v>#REF!</v>
      </c>
      <c r="K32" s="16" t="e">
        <f t="shared" si="3"/>
        <v>#REF!</v>
      </c>
      <c r="L32" s="140">
        <f t="shared" si="3"/>
        <v>21112.2</v>
      </c>
      <c r="M32" s="140">
        <f>SUM(M34:M37)</f>
        <v>-1391.7</v>
      </c>
      <c r="N32" s="16">
        <f>SUM(N34:N37)</f>
        <v>19720.5</v>
      </c>
    </row>
    <row r="33" spans="1:14" ht="12.75" hidden="1">
      <c r="A33" s="105" t="s">
        <v>187</v>
      </c>
      <c r="B33" s="42" t="s">
        <v>118</v>
      </c>
      <c r="C33" s="43" t="s">
        <v>114</v>
      </c>
      <c r="D33" s="17"/>
      <c r="E33" s="17"/>
      <c r="F33" s="17"/>
      <c r="G33" s="17"/>
      <c r="H33" s="17"/>
      <c r="I33" s="17"/>
      <c r="J33" s="17"/>
      <c r="K33" s="17"/>
      <c r="L33" s="141"/>
      <c r="M33" s="141"/>
      <c r="N33" s="17"/>
    </row>
    <row r="34" spans="1:14" ht="12.75" hidden="1">
      <c r="A34" s="105" t="s">
        <v>187</v>
      </c>
      <c r="B34" s="42" t="s">
        <v>118</v>
      </c>
      <c r="C34" s="43" t="s">
        <v>114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41">
        <v>0</v>
      </c>
      <c r="M34" s="141">
        <v>0</v>
      </c>
      <c r="N34" s="17">
        <v>0</v>
      </c>
    </row>
    <row r="35" spans="1:14" ht="12.75">
      <c r="A35" s="114" t="s">
        <v>187</v>
      </c>
      <c r="B35" s="42" t="s">
        <v>118</v>
      </c>
      <c r="C35" s="43" t="s">
        <v>114</v>
      </c>
      <c r="D35" s="17"/>
      <c r="E35" s="17"/>
      <c r="F35" s="17" t="e">
        <f>'Ведомственная структура'!#REF!</f>
        <v>#REF!</v>
      </c>
      <c r="G35" s="17" t="e">
        <f>'Ведомственная структура'!#REF!</f>
        <v>#REF!</v>
      </c>
      <c r="H35" s="17" t="e">
        <f>'Ведомственная структура'!#REF!</f>
        <v>#REF!</v>
      </c>
      <c r="I35" s="17" t="e">
        <f>'Ведомственная структура'!#REF!</f>
        <v>#REF!</v>
      </c>
      <c r="J35" s="17" t="e">
        <f>'Ведомственная структура'!#REF!</f>
        <v>#REF!</v>
      </c>
      <c r="K35" s="17" t="e">
        <f>'Ведомственная структура'!#REF!</f>
        <v>#REF!</v>
      </c>
      <c r="L35" s="141">
        <f>'Ведомственная структура'!L488</f>
        <v>8405</v>
      </c>
      <c r="M35" s="141">
        <f>'Ведомственная структура'!M488</f>
        <v>0</v>
      </c>
      <c r="N35" s="17">
        <f>'Ведомственная структура'!N488</f>
        <v>8405</v>
      </c>
    </row>
    <row r="36" spans="1:14" ht="12.75">
      <c r="A36" s="105" t="s">
        <v>134</v>
      </c>
      <c r="B36" s="38" t="s">
        <v>118</v>
      </c>
      <c r="C36" s="39" t="s">
        <v>121</v>
      </c>
      <c r="D36" s="103" t="e">
        <f>'Ведомственная структура'!#REF!+'Ведомственная структура'!#REF!</f>
        <v>#REF!</v>
      </c>
      <c r="E36" s="103" t="e">
        <f>'Ведомственная структура'!#REF!+'Ведомственная структура'!#REF!</f>
        <v>#REF!</v>
      </c>
      <c r="F36" s="104" t="e">
        <f>'Ведомственная структура'!#REF!+'Ведомственная структура'!#REF!</f>
        <v>#REF!</v>
      </c>
      <c r="G36" s="104" t="e">
        <f>'Ведомственная структура'!#REF!+'Ведомственная структура'!#REF!</f>
        <v>#REF!</v>
      </c>
      <c r="H36" s="104" t="e">
        <f>'Ведомственная структура'!#REF!+'Ведомственная структура'!#REF!</f>
        <v>#REF!</v>
      </c>
      <c r="I36" s="104" t="e">
        <f>'Ведомственная структура'!#REF!+'Ведомственная структура'!#REF!</f>
        <v>#REF!</v>
      </c>
      <c r="J36" s="104" t="e">
        <f>'Ведомственная структура'!#REF!+'Ведомственная структура'!#REF!</f>
        <v>#REF!</v>
      </c>
      <c r="K36" s="104" t="e">
        <f>'Ведомственная структура'!#REF!+'Ведомственная структура'!#REF!</f>
        <v>#REF!</v>
      </c>
      <c r="L36" s="139">
        <f>'Ведомственная структура'!L507+'Ведомственная структура'!L295</f>
        <v>6066.1</v>
      </c>
      <c r="M36" s="139">
        <f>'Ведомственная структура'!M507+'Ведомственная структура'!M295</f>
        <v>-1391.7</v>
      </c>
      <c r="N36" s="103">
        <f>'Ведомственная структура'!N507+'Ведомственная структура'!N295</f>
        <v>4674.400000000001</v>
      </c>
    </row>
    <row r="37" spans="1:14" ht="12.75">
      <c r="A37" s="105" t="s">
        <v>247</v>
      </c>
      <c r="B37" s="38" t="s">
        <v>118</v>
      </c>
      <c r="C37" s="39" t="s">
        <v>117</v>
      </c>
      <c r="D37" s="103"/>
      <c r="E37" s="103"/>
      <c r="F37" s="104" t="e">
        <f>'Ведомственная структура'!#REF!</f>
        <v>#REF!</v>
      </c>
      <c r="G37" s="104" t="e">
        <f>'Ведомственная структура'!#REF!</f>
        <v>#REF!</v>
      </c>
      <c r="H37" s="104" t="e">
        <f>'Ведомственная структура'!#REF!</f>
        <v>#REF!</v>
      </c>
      <c r="I37" s="104" t="e">
        <f>'Ведомственная структура'!#REF!</f>
        <v>#REF!</v>
      </c>
      <c r="J37" s="104" t="e">
        <f>'Ведомственная структура'!#REF!+'Ведомственная структура'!#REF!</f>
        <v>#REF!</v>
      </c>
      <c r="K37" s="104" t="e">
        <f>'Ведомственная структура'!#REF!+'Ведомственная структура'!#REF!</f>
        <v>#REF!</v>
      </c>
      <c r="L37" s="139">
        <f>'Ведомственная структура'!L300+'Ведомственная структура'!L512</f>
        <v>6641.099999999999</v>
      </c>
      <c r="M37" s="139">
        <f>'Ведомственная структура'!M300+'Ведомственная структура'!M512</f>
        <v>0</v>
      </c>
      <c r="N37" s="103">
        <f>'Ведомственная структура'!N300+'Ведомственная структура'!N512</f>
        <v>6641.099999999999</v>
      </c>
    </row>
    <row r="38" spans="1:14" ht="12.75">
      <c r="A38" s="107" t="s">
        <v>123</v>
      </c>
      <c r="B38" s="41" t="s">
        <v>119</v>
      </c>
      <c r="C38" s="39"/>
      <c r="D38" s="16" t="e">
        <f aca="true" t="shared" si="4" ref="D38:J38">SUM(D39:D43)</f>
        <v>#REF!</v>
      </c>
      <c r="E38" s="16" t="e">
        <f t="shared" si="4"/>
        <v>#REF!</v>
      </c>
      <c r="F38" s="16" t="e">
        <f t="shared" si="4"/>
        <v>#REF!</v>
      </c>
      <c r="G38" s="16" t="e">
        <f t="shared" si="4"/>
        <v>#REF!</v>
      </c>
      <c r="H38" s="16" t="e">
        <f t="shared" si="4"/>
        <v>#REF!</v>
      </c>
      <c r="I38" s="16" t="e">
        <f t="shared" si="4"/>
        <v>#REF!</v>
      </c>
      <c r="J38" s="16" t="e">
        <f t="shared" si="4"/>
        <v>#REF!</v>
      </c>
      <c r="K38" s="16" t="e">
        <f>SUM(K39:K43)</f>
        <v>#REF!</v>
      </c>
      <c r="L38" s="140">
        <f>SUM(L39:L43)</f>
        <v>727876.4999999999</v>
      </c>
      <c r="M38" s="140">
        <f>SUM(M39:M43)</f>
        <v>32762.8</v>
      </c>
      <c r="N38" s="16">
        <f>SUM(N39:N43)</f>
        <v>760639.2999999998</v>
      </c>
    </row>
    <row r="39" spans="1:14" s="14" customFormat="1" ht="12.75">
      <c r="A39" s="105" t="s">
        <v>217</v>
      </c>
      <c r="B39" s="38" t="s">
        <v>119</v>
      </c>
      <c r="C39" s="39" t="s">
        <v>114</v>
      </c>
      <c r="D39" s="17" t="e">
        <f>'Ведомственная структура'!#REF!</f>
        <v>#REF!</v>
      </c>
      <c r="E39" s="17" t="e">
        <f>'Ведомственная структура'!#REF!</f>
        <v>#REF!</v>
      </c>
      <c r="F39" s="17" t="e">
        <f>'Ведомственная структура'!#REF!</f>
        <v>#REF!</v>
      </c>
      <c r="G39" s="17" t="e">
        <f>'Ведомственная структура'!#REF!</f>
        <v>#REF!</v>
      </c>
      <c r="H39" s="17" t="e">
        <f>'Ведомственная структура'!#REF!</f>
        <v>#REF!</v>
      </c>
      <c r="I39" s="17" t="e">
        <f>'Ведомственная структура'!#REF!</f>
        <v>#REF!</v>
      </c>
      <c r="J39" s="17" t="e">
        <f>'Ведомственная структура'!#REF!</f>
        <v>#REF!</v>
      </c>
      <c r="K39" s="17" t="e">
        <f>'Ведомственная структура'!#REF!</f>
        <v>#REF!</v>
      </c>
      <c r="L39" s="141">
        <f>'Ведомственная структура'!L17</f>
        <v>172513.1</v>
      </c>
      <c r="M39" s="141">
        <f>'Ведомственная структура'!M17</f>
        <v>8600</v>
      </c>
      <c r="N39" s="17">
        <f>'Ведомственная структура'!N17</f>
        <v>181113.1</v>
      </c>
    </row>
    <row r="40" spans="1:14" ht="12.75">
      <c r="A40" s="105" t="s">
        <v>135</v>
      </c>
      <c r="B40" s="38" t="s">
        <v>119</v>
      </c>
      <c r="C40" s="39" t="s">
        <v>121</v>
      </c>
      <c r="D40" s="103" t="e">
        <f>'Ведомственная структура'!#REF!</f>
        <v>#REF!</v>
      </c>
      <c r="E40" s="103" t="e">
        <f>'Ведомственная структура'!#REF!</f>
        <v>#REF!</v>
      </c>
      <c r="F40" s="104" t="e">
        <f>'Ведомственная структура'!#REF!</f>
        <v>#REF!</v>
      </c>
      <c r="G40" s="104" t="e">
        <f>'Ведомственная структура'!#REF!</f>
        <v>#REF!</v>
      </c>
      <c r="H40" s="104" t="e">
        <f>'Ведомственная структура'!#REF!</f>
        <v>#REF!</v>
      </c>
      <c r="I40" s="104" t="e">
        <f>'Ведомственная структура'!#REF!</f>
        <v>#REF!</v>
      </c>
      <c r="J40" s="104" t="e">
        <f>'Ведомственная структура'!#REF!+'Ведомственная структура'!#REF!</f>
        <v>#REF!</v>
      </c>
      <c r="K40" s="104" t="e">
        <f>'Ведомственная структура'!#REF!+'Ведомственная структура'!#REF!</f>
        <v>#REF!</v>
      </c>
      <c r="L40" s="139">
        <f>'Ведомственная структура'!L32+'Ведомственная структура'!L308</f>
        <v>517605.1</v>
      </c>
      <c r="M40" s="139">
        <f>'Ведомственная структура'!M32+'Ведомственная структура'!M308</f>
        <v>18132.3</v>
      </c>
      <c r="N40" s="103">
        <f>'Ведомственная структура'!N32+'Ведомственная структура'!N308</f>
        <v>535737.3999999999</v>
      </c>
    </row>
    <row r="41" spans="1:14" ht="12.75">
      <c r="A41" s="28" t="s">
        <v>288</v>
      </c>
      <c r="B41" s="38" t="s">
        <v>119</v>
      </c>
      <c r="C41" s="39" t="s">
        <v>117</v>
      </c>
      <c r="D41" s="103"/>
      <c r="E41" s="103"/>
      <c r="F41" s="104"/>
      <c r="G41" s="104"/>
      <c r="H41" s="104"/>
      <c r="I41" s="104"/>
      <c r="J41" s="104"/>
      <c r="K41" s="104"/>
      <c r="L41" s="139">
        <f>'Ведомственная структура'!L62+'Ведомственная структура'!L569</f>
        <v>23019.7</v>
      </c>
      <c r="M41" s="139">
        <f>'Ведомственная структура'!M62+'Ведомственная структура'!M569</f>
        <v>6030.5</v>
      </c>
      <c r="N41" s="103">
        <f>'Ведомственная структура'!N62+'Ведомственная структура'!N569</f>
        <v>29050.200000000004</v>
      </c>
    </row>
    <row r="42" spans="1:14" ht="12.75">
      <c r="A42" s="105" t="s">
        <v>287</v>
      </c>
      <c r="B42" s="38" t="s">
        <v>119</v>
      </c>
      <c r="C42" s="39" t="s">
        <v>119</v>
      </c>
      <c r="D42" s="103" t="e">
        <f>'Ведомственная структура'!#REF!+'Ведомственная структура'!#REF!</f>
        <v>#REF!</v>
      </c>
      <c r="E42" s="103" t="e">
        <f>'Ведомственная структура'!#REF!+'Ведомственная структура'!#REF!</f>
        <v>#REF!</v>
      </c>
      <c r="F42" s="104" t="e">
        <f>'Ведомственная структура'!#REF!+'Ведомственная структура'!#REF!+'Ведомственная структура'!#REF!</f>
        <v>#REF!</v>
      </c>
      <c r="G42" s="104" t="e">
        <f>'Ведомственная структура'!#REF!+'Ведомственная структура'!#REF!+'Ведомственная структура'!#REF!</f>
        <v>#REF!</v>
      </c>
      <c r="H42" s="104" t="e">
        <f>'Ведомственная структура'!#REF!+'Ведомственная структура'!#REF!+'Ведомственная структура'!#REF!</f>
        <v>#REF!</v>
      </c>
      <c r="I42" s="104" t="e">
        <f>'Ведомственная структура'!#REF!+'Ведомственная структура'!#REF!+'Ведомственная структура'!#REF!</f>
        <v>#REF!</v>
      </c>
      <c r="J42" s="104" t="e">
        <f>'Ведомственная структура'!#REF!+'Ведомственная структура'!#REF!+'Ведомственная структура'!#REF!</f>
        <v>#REF!</v>
      </c>
      <c r="K42" s="104" t="e">
        <f>'Ведомственная структура'!#REF!+'Ведомственная структура'!#REF!+'Ведомственная структура'!#REF!</f>
        <v>#REF!</v>
      </c>
      <c r="L42" s="139">
        <f>'Ведомственная структура'!L82+'Ведомственная структура'!L313+'Ведомственная структура'!L585</f>
        <v>4096.5</v>
      </c>
      <c r="M42" s="139">
        <f>'Ведомственная структура'!M82+'Ведомственная структура'!M313+'Ведомственная структура'!M585</f>
        <v>0</v>
      </c>
      <c r="N42" s="103">
        <f>'Ведомственная структура'!N82+'Ведомственная структура'!N313+'Ведомственная структура'!N585</f>
        <v>4096.5</v>
      </c>
    </row>
    <row r="43" spans="1:14" ht="12.75">
      <c r="A43" s="105" t="s">
        <v>136</v>
      </c>
      <c r="B43" s="38" t="s">
        <v>119</v>
      </c>
      <c r="C43" s="39" t="s">
        <v>131</v>
      </c>
      <c r="D43" s="103" t="e">
        <f>'Ведомственная структура'!#REF!</f>
        <v>#REF!</v>
      </c>
      <c r="E43" s="103" t="e">
        <f>'Ведомственная структура'!#REF!</f>
        <v>#REF!</v>
      </c>
      <c r="F43" s="104" t="e">
        <f>'Ведомственная структура'!#REF!</f>
        <v>#REF!</v>
      </c>
      <c r="G43" s="104" t="e">
        <f>'Ведомственная структура'!#REF!</f>
        <v>#REF!</v>
      </c>
      <c r="H43" s="104" t="e">
        <f>'Ведомственная структура'!#REF!</f>
        <v>#REF!</v>
      </c>
      <c r="I43" s="104" t="e">
        <f>'Ведомственная структура'!#REF!</f>
        <v>#REF!</v>
      </c>
      <c r="J43" s="104" t="e">
        <f>'Ведомственная структура'!#REF!</f>
        <v>#REF!</v>
      </c>
      <c r="K43" s="104" t="e">
        <f>'Ведомственная структура'!#REF!</f>
        <v>#REF!</v>
      </c>
      <c r="L43" s="139">
        <f>'Ведомственная структура'!L97+'Ведомственная структура'!L335</f>
        <v>10642.1</v>
      </c>
      <c r="M43" s="139">
        <f>'Ведомственная структура'!M97+'Ведомственная структура'!M335</f>
        <v>0</v>
      </c>
      <c r="N43" s="103">
        <f>'Ведомственная структура'!N97+'Ведомственная структура'!N335</f>
        <v>10642.1</v>
      </c>
    </row>
    <row r="44" spans="1:14" ht="12.75">
      <c r="A44" s="107" t="s">
        <v>69</v>
      </c>
      <c r="B44" s="41" t="s">
        <v>120</v>
      </c>
      <c r="C44" s="39"/>
      <c r="D44" s="16" t="e">
        <f aca="true" t="shared" si="5" ref="D44:J44">SUM(D45:D46)</f>
        <v>#REF!</v>
      </c>
      <c r="E44" s="16" t="e">
        <f t="shared" si="5"/>
        <v>#REF!</v>
      </c>
      <c r="F44" s="16" t="e">
        <f t="shared" si="5"/>
        <v>#REF!</v>
      </c>
      <c r="G44" s="16" t="e">
        <f t="shared" si="5"/>
        <v>#REF!</v>
      </c>
      <c r="H44" s="16" t="e">
        <f t="shared" si="5"/>
        <v>#REF!</v>
      </c>
      <c r="I44" s="16" t="e">
        <f t="shared" si="5"/>
        <v>#REF!</v>
      </c>
      <c r="J44" s="16" t="e">
        <f t="shared" si="5"/>
        <v>#REF!</v>
      </c>
      <c r="K44" s="16" t="e">
        <f>SUM(K45:K46)</f>
        <v>#REF!</v>
      </c>
      <c r="L44" s="140">
        <f>SUM(L45:L46)</f>
        <v>50955.09999999999</v>
      </c>
      <c r="M44" s="140">
        <f>SUM(M45:M46)</f>
        <v>17765.7</v>
      </c>
      <c r="N44" s="16">
        <f>SUM(N45:N46)</f>
        <v>68720.79999999999</v>
      </c>
    </row>
    <row r="45" spans="1:14" ht="12.75">
      <c r="A45" s="105" t="s">
        <v>137</v>
      </c>
      <c r="B45" s="38" t="s">
        <v>120</v>
      </c>
      <c r="C45" s="39" t="s">
        <v>114</v>
      </c>
      <c r="D45" s="103" t="e">
        <f>'Ведомственная структура'!#REF!+'Ведомственная структура'!#REF!</f>
        <v>#REF!</v>
      </c>
      <c r="E45" s="103" t="e">
        <f>'Ведомственная структура'!#REF!+'Ведомственная структура'!#REF!</f>
        <v>#REF!</v>
      </c>
      <c r="F45" s="104" t="e">
        <f>'Ведомственная структура'!#REF!+'Ведомственная структура'!#REF!</f>
        <v>#REF!</v>
      </c>
      <c r="G45" s="104" t="e">
        <f>'Ведомственная структура'!#REF!+'Ведомственная структура'!#REF!</f>
        <v>#REF!</v>
      </c>
      <c r="H45" s="104" t="e">
        <f>'Ведомственная структура'!#REF!+'Ведомственная структура'!#REF!</f>
        <v>#REF!</v>
      </c>
      <c r="I45" s="104" t="e">
        <f>'Ведомственная структура'!#REF!+'Ведомственная структура'!#REF!</f>
        <v>#REF!</v>
      </c>
      <c r="J45" s="104" t="e">
        <f>'Ведомственная структура'!#REF!+'Ведомственная структура'!#REF!</f>
        <v>#REF!</v>
      </c>
      <c r="K45" s="104" t="e">
        <f>'Ведомственная структура'!#REF!+'Ведомственная структура'!#REF!</f>
        <v>#REF!</v>
      </c>
      <c r="L45" s="139">
        <f>'Ведомственная структура'!L341+'Ведомственная структура'!L594</f>
        <v>47016.69999999999</v>
      </c>
      <c r="M45" s="139">
        <f>'Ведомственная структура'!M341+'Ведомственная структура'!M594</f>
        <v>17765.7</v>
      </c>
      <c r="N45" s="103">
        <f>'Ведомственная структура'!N341+'Ведомственная структура'!N594</f>
        <v>64782.399999999994</v>
      </c>
    </row>
    <row r="46" spans="1:14" ht="12.75">
      <c r="A46" s="105" t="s">
        <v>77</v>
      </c>
      <c r="B46" s="38" t="s">
        <v>120</v>
      </c>
      <c r="C46" s="39" t="s">
        <v>116</v>
      </c>
      <c r="D46" s="103" t="e">
        <f>'Ведомственная структура'!#REF!</f>
        <v>#REF!</v>
      </c>
      <c r="E46" s="103" t="e">
        <f>'Ведомственная структура'!#REF!</f>
        <v>#REF!</v>
      </c>
      <c r="F46" s="104" t="e">
        <f>'Ведомственная структура'!#REF!</f>
        <v>#REF!</v>
      </c>
      <c r="G46" s="104" t="e">
        <f>'Ведомственная структура'!#REF!</f>
        <v>#REF!</v>
      </c>
      <c r="H46" s="104" t="e">
        <f>'Ведомственная структура'!#REF!</f>
        <v>#REF!</v>
      </c>
      <c r="I46" s="104" t="e">
        <f>'Ведомственная структура'!#REF!</f>
        <v>#REF!</v>
      </c>
      <c r="J46" s="104" t="e">
        <f>'Ведомственная структура'!#REF!</f>
        <v>#REF!</v>
      </c>
      <c r="K46" s="104" t="e">
        <f>'Ведомственная структура'!#REF!</f>
        <v>#REF!</v>
      </c>
      <c r="L46" s="139">
        <f>'Ведомственная структура'!L659+'Ведомственная структура'!L349</f>
        <v>3938.4</v>
      </c>
      <c r="M46" s="139">
        <f>'Ведомственная структура'!M659+'Ведомственная структура'!M349</f>
        <v>0</v>
      </c>
      <c r="N46" s="103">
        <f>'Ведомственная структура'!N659+'Ведомственная структура'!N349</f>
        <v>3938.4</v>
      </c>
    </row>
    <row r="47" spans="1:14" ht="12.75">
      <c r="A47" s="107" t="s">
        <v>124</v>
      </c>
      <c r="B47" s="41" t="s">
        <v>133</v>
      </c>
      <c r="C47" s="39"/>
      <c r="D47" s="115" t="e">
        <f aca="true" t="shared" si="6" ref="D47:I47">SUM(D48:D50)</f>
        <v>#REF!</v>
      </c>
      <c r="E47" s="115" t="e">
        <f t="shared" si="6"/>
        <v>#REF!</v>
      </c>
      <c r="F47" s="115" t="e">
        <f t="shared" si="6"/>
        <v>#REF!</v>
      </c>
      <c r="G47" s="115" t="e">
        <f t="shared" si="6"/>
        <v>#REF!</v>
      </c>
      <c r="H47" s="115" t="e">
        <f t="shared" si="6"/>
        <v>#REF!</v>
      </c>
      <c r="I47" s="115" t="e">
        <f t="shared" si="6"/>
        <v>#REF!</v>
      </c>
      <c r="J47" s="115" t="e">
        <f>SUM(J48:J51)</f>
        <v>#REF!</v>
      </c>
      <c r="K47" s="115" t="e">
        <f>SUM(K48:K51)</f>
        <v>#REF!</v>
      </c>
      <c r="L47" s="142">
        <f>SUM(L48:L52)</f>
        <v>22226.4</v>
      </c>
      <c r="M47" s="142">
        <f>SUM(M48:M52)</f>
        <v>1821.3000000000002</v>
      </c>
      <c r="N47" s="115">
        <f>SUM(N48:N52)</f>
        <v>24047.7</v>
      </c>
    </row>
    <row r="48" spans="1:14" ht="12.75">
      <c r="A48" s="105" t="s">
        <v>145</v>
      </c>
      <c r="B48" s="38" t="s">
        <v>133</v>
      </c>
      <c r="C48" s="39" t="s">
        <v>114</v>
      </c>
      <c r="D48" s="106" t="e">
        <f>'Ведомственная структура'!#REF!</f>
        <v>#REF!</v>
      </c>
      <c r="E48" s="106" t="e">
        <f>'Ведомственная структура'!#REF!</f>
        <v>#REF!</v>
      </c>
      <c r="F48" s="106" t="e">
        <f>'Ведомственная структура'!#REF!</f>
        <v>#REF!</v>
      </c>
      <c r="G48" s="106" t="e">
        <f>'Ведомственная структура'!#REF!</f>
        <v>#REF!</v>
      </c>
      <c r="H48" s="106" t="e">
        <f>'Ведомственная структура'!#REF!</f>
        <v>#REF!</v>
      </c>
      <c r="I48" s="106" t="e">
        <f>'Ведомственная структура'!#REF!</f>
        <v>#REF!</v>
      </c>
      <c r="J48" s="106" t="e">
        <f>'Ведомственная структура'!#REF!</f>
        <v>#REF!</v>
      </c>
      <c r="K48" s="106" t="e">
        <f>'Ведомственная структура'!#REF!</f>
        <v>#REF!</v>
      </c>
      <c r="L48" s="139">
        <f>'Ведомственная структура'!L356</f>
        <v>3465</v>
      </c>
      <c r="M48" s="139">
        <f>'Ведомственная структура'!M356</f>
        <v>0</v>
      </c>
      <c r="N48" s="106">
        <f>'Ведомственная структура'!N356</f>
        <v>3465</v>
      </c>
    </row>
    <row r="49" spans="1:14" ht="12.75">
      <c r="A49" s="105" t="s">
        <v>143</v>
      </c>
      <c r="B49" s="38" t="s">
        <v>133</v>
      </c>
      <c r="C49" s="39" t="s">
        <v>117</v>
      </c>
      <c r="D49" s="106" t="e">
        <f>'Ведомственная структура'!#REF!</f>
        <v>#REF!</v>
      </c>
      <c r="E49" s="106" t="e">
        <f>'Ведомственная структура'!#REF!</f>
        <v>#REF!</v>
      </c>
      <c r="F49" s="106" t="e">
        <f>'Ведомственная структура'!#REF!</f>
        <v>#REF!</v>
      </c>
      <c r="G49" s="106" t="e">
        <f>'Ведомственная структура'!#REF!</f>
        <v>#REF!</v>
      </c>
      <c r="H49" s="106" t="e">
        <f>'Ведомственная структура'!#REF!</f>
        <v>#REF!</v>
      </c>
      <c r="I49" s="106" t="e">
        <f>'Ведомственная структура'!#REF!</f>
        <v>#REF!</v>
      </c>
      <c r="J49" s="106" t="e">
        <f>'Ведомственная структура'!#REF!</f>
        <v>#REF!</v>
      </c>
      <c r="K49" s="106" t="e">
        <f>'Ведомственная структура'!#REF!</f>
        <v>#REF!</v>
      </c>
      <c r="L49" s="139">
        <f>'Ведомственная структура'!L361</f>
        <v>7549.6</v>
      </c>
      <c r="M49" s="139">
        <f>'Ведомственная структура'!M361</f>
        <v>1821.3000000000002</v>
      </c>
      <c r="N49" s="106">
        <f>'Ведомственная структура'!N361</f>
        <v>9370.900000000001</v>
      </c>
    </row>
    <row r="50" spans="1:14" ht="12.75">
      <c r="A50" s="105" t="s">
        <v>158</v>
      </c>
      <c r="B50" s="38" t="s">
        <v>133</v>
      </c>
      <c r="C50" s="39" t="s">
        <v>116</v>
      </c>
      <c r="D50" s="106" t="e">
        <f>'Ведомственная структура'!#REF!</f>
        <v>#REF!</v>
      </c>
      <c r="E50" s="106" t="e">
        <f>'Ведомственная структура'!#REF!</f>
        <v>#REF!</v>
      </c>
      <c r="F50" s="106" t="e">
        <f>'Ведомственная структура'!#REF!+'Ведомственная структура'!#REF!</f>
        <v>#REF!</v>
      </c>
      <c r="G50" s="106" t="e">
        <f>'Ведомственная структура'!#REF!+'Ведомственная структура'!#REF!</f>
        <v>#REF!</v>
      </c>
      <c r="H50" s="106" t="e">
        <f>'Ведомственная структура'!#REF!+'Ведомственная структура'!#REF!</f>
        <v>#REF!</v>
      </c>
      <c r="I50" s="106" t="e">
        <f>'Ведомственная структура'!#REF!+'Ведомственная структура'!#REF!</f>
        <v>#REF!</v>
      </c>
      <c r="J50" s="106" t="e">
        <f>'Ведомственная структура'!#REF!+'Ведомственная структура'!#REF!</f>
        <v>#REF!</v>
      </c>
      <c r="K50" s="106" t="e">
        <f>'Ведомственная структура'!#REF!+'Ведомственная структура'!#REF!</f>
        <v>#REF!</v>
      </c>
      <c r="L50" s="139">
        <f>'Ведомственная структура'!L110+'Ведомственная структура'!L389</f>
        <v>8165.200000000001</v>
      </c>
      <c r="M50" s="139">
        <f>'Ведомственная структура'!M110+'Ведомственная структура'!M389</f>
        <v>0</v>
      </c>
      <c r="N50" s="106">
        <f>'Ведомственная структура'!N110+'Ведомственная структура'!N389</f>
        <v>8165.200000000001</v>
      </c>
    </row>
    <row r="51" spans="1:14" ht="12.75" hidden="1">
      <c r="A51" s="29" t="s">
        <v>274</v>
      </c>
      <c r="B51" s="38" t="s">
        <v>133</v>
      </c>
      <c r="C51" s="39" t="s">
        <v>115</v>
      </c>
      <c r="D51" s="106"/>
      <c r="E51" s="106"/>
      <c r="F51" s="106"/>
      <c r="G51" s="106"/>
      <c r="H51" s="106"/>
      <c r="I51" s="106"/>
      <c r="J51" s="106">
        <v>0</v>
      </c>
      <c r="K51" s="106">
        <v>0</v>
      </c>
      <c r="L51" s="139">
        <v>0</v>
      </c>
      <c r="M51" s="139">
        <v>0</v>
      </c>
      <c r="N51" s="106">
        <v>0</v>
      </c>
    </row>
    <row r="52" spans="1:14" ht="12.75">
      <c r="A52" s="85" t="s">
        <v>274</v>
      </c>
      <c r="B52" s="38" t="s">
        <v>133</v>
      </c>
      <c r="C52" s="39" t="s">
        <v>115</v>
      </c>
      <c r="D52" s="106"/>
      <c r="E52" s="106"/>
      <c r="F52" s="106"/>
      <c r="G52" s="106"/>
      <c r="H52" s="106"/>
      <c r="I52" s="106"/>
      <c r="J52" s="106"/>
      <c r="K52" s="106"/>
      <c r="L52" s="139">
        <f>'Ведомственная структура'!L402</f>
        <v>3046.6</v>
      </c>
      <c r="M52" s="139">
        <f>'Ведомственная структура'!M402</f>
        <v>0</v>
      </c>
      <c r="N52" s="106">
        <f>'Ведомственная структура'!N402</f>
        <v>3046.6</v>
      </c>
    </row>
    <row r="53" spans="1:14" ht="12.75">
      <c r="A53" s="107" t="s">
        <v>78</v>
      </c>
      <c r="B53" s="41" t="s">
        <v>141</v>
      </c>
      <c r="C53" s="108"/>
      <c r="D53" s="16" t="e">
        <f aca="true" t="shared" si="7" ref="D53:K53">SUM(D54:D54)</f>
        <v>#REF!</v>
      </c>
      <c r="E53" s="16" t="e">
        <f t="shared" si="7"/>
        <v>#REF!</v>
      </c>
      <c r="F53" s="16" t="e">
        <f t="shared" si="7"/>
        <v>#REF!</v>
      </c>
      <c r="G53" s="16" t="e">
        <f t="shared" si="7"/>
        <v>#REF!</v>
      </c>
      <c r="H53" s="16" t="e">
        <f t="shared" si="7"/>
        <v>#REF!</v>
      </c>
      <c r="I53" s="16" t="e">
        <f t="shared" si="7"/>
        <v>#REF!</v>
      </c>
      <c r="J53" s="16" t="e">
        <f t="shared" si="7"/>
        <v>#REF!</v>
      </c>
      <c r="K53" s="16" t="e">
        <f t="shared" si="7"/>
        <v>#REF!</v>
      </c>
      <c r="L53" s="140">
        <f>L54+L55</f>
        <v>1630</v>
      </c>
      <c r="M53" s="140">
        <f>M54+M55</f>
        <v>21.5</v>
      </c>
      <c r="N53" s="16">
        <f>N54+N55</f>
        <v>1651.5</v>
      </c>
    </row>
    <row r="54" spans="1:14" ht="12.75">
      <c r="A54" s="31" t="s">
        <v>81</v>
      </c>
      <c r="B54" s="38" t="s">
        <v>141</v>
      </c>
      <c r="C54" s="39" t="s">
        <v>114</v>
      </c>
      <c r="D54" s="106" t="e">
        <f>'Ведомственная структура'!#REF!</f>
        <v>#REF!</v>
      </c>
      <c r="E54" s="106" t="e">
        <f>'Ведомственная структура'!#REF!</f>
        <v>#REF!</v>
      </c>
      <c r="F54" s="106" t="e">
        <f>'Ведомственная структура'!#REF!</f>
        <v>#REF!</v>
      </c>
      <c r="G54" s="106" t="e">
        <f>'Ведомственная структура'!#REF!</f>
        <v>#REF!</v>
      </c>
      <c r="H54" s="106" t="e">
        <f>'Ведомственная структура'!#REF!</f>
        <v>#REF!</v>
      </c>
      <c r="I54" s="106" t="e">
        <f>'Ведомственная структура'!#REF!</f>
        <v>#REF!</v>
      </c>
      <c r="J54" s="106" t="e">
        <f>'Ведомственная структура'!#REF!</f>
        <v>#REF!</v>
      </c>
      <c r="K54" s="106" t="e">
        <f>'Ведомственная структура'!#REF!</f>
        <v>#REF!</v>
      </c>
      <c r="L54" s="139">
        <f>'Ведомственная структура'!L410+'Ведомственная структура'!L667</f>
        <v>0</v>
      </c>
      <c r="M54" s="139">
        <f>'Ведомственная структура'!M410+'Ведомственная структура'!M667</f>
        <v>21.5</v>
      </c>
      <c r="N54" s="106">
        <f>'Ведомственная структура'!N410+'Ведомственная структура'!N667</f>
        <v>1451.5</v>
      </c>
    </row>
    <row r="55" spans="1:14" ht="12.75">
      <c r="A55" s="47" t="s">
        <v>341</v>
      </c>
      <c r="B55" s="38" t="s">
        <v>141</v>
      </c>
      <c r="C55" s="39" t="s">
        <v>118</v>
      </c>
      <c r="D55" s="106"/>
      <c r="E55" s="106"/>
      <c r="F55" s="106"/>
      <c r="G55" s="106"/>
      <c r="H55" s="106"/>
      <c r="I55" s="106"/>
      <c r="J55" s="106"/>
      <c r="K55" s="106"/>
      <c r="L55" s="139">
        <f>'Ведомственная структура'!L417</f>
        <v>200</v>
      </c>
      <c r="M55" s="139">
        <f>'Ведомственная структура'!M417</f>
        <v>0</v>
      </c>
      <c r="N55" s="106">
        <f>'Ведомственная структура'!N417</f>
        <v>200</v>
      </c>
    </row>
    <row r="56" spans="1:14" s="4" customFormat="1" ht="28.5" customHeight="1">
      <c r="A56" s="116" t="s">
        <v>321</v>
      </c>
      <c r="B56" s="41" t="s">
        <v>148</v>
      </c>
      <c r="C56" s="108"/>
      <c r="D56" s="16" t="e">
        <f aca="true" t="shared" si="8" ref="D56:J56">SUM(D57:D58)</f>
        <v>#REF!</v>
      </c>
      <c r="E56" s="16" t="e">
        <f t="shared" si="8"/>
        <v>#REF!</v>
      </c>
      <c r="F56" s="16" t="e">
        <f t="shared" si="8"/>
        <v>#REF!</v>
      </c>
      <c r="G56" s="16" t="e">
        <f t="shared" si="8"/>
        <v>#REF!</v>
      </c>
      <c r="H56" s="16" t="e">
        <f t="shared" si="8"/>
        <v>#REF!</v>
      </c>
      <c r="I56" s="16" t="e">
        <f t="shared" si="8"/>
        <v>#REF!</v>
      </c>
      <c r="J56" s="16" t="e">
        <f t="shared" si="8"/>
        <v>#REF!</v>
      </c>
      <c r="K56" s="16" t="e">
        <f>SUM(K57:K58)</f>
        <v>#REF!</v>
      </c>
      <c r="L56" s="140">
        <f>SUM(L57:L58)</f>
        <v>53799.700000000004</v>
      </c>
      <c r="M56" s="140">
        <f>SUM(M57:M58)</f>
        <v>0</v>
      </c>
      <c r="N56" s="16">
        <f>SUM(N57:N58)</f>
        <v>53799.700000000004</v>
      </c>
    </row>
    <row r="57" spans="1:14" s="4" customFormat="1" ht="25.5">
      <c r="A57" s="109" t="s">
        <v>68</v>
      </c>
      <c r="B57" s="38" t="s">
        <v>148</v>
      </c>
      <c r="C57" s="39" t="s">
        <v>114</v>
      </c>
      <c r="D57" s="17" t="e">
        <f>'Ведомственная структура'!#REF!</f>
        <v>#REF!</v>
      </c>
      <c r="E57" s="17" t="e">
        <f>'Ведомственная структура'!#REF!</f>
        <v>#REF!</v>
      </c>
      <c r="F57" s="17" t="e">
        <f>'Ведомственная структура'!#REF!</f>
        <v>#REF!</v>
      </c>
      <c r="G57" s="17" t="e">
        <f>'Ведомственная структура'!#REF!</f>
        <v>#REF!</v>
      </c>
      <c r="H57" s="17" t="e">
        <f>'Ведомственная структура'!#REF!</f>
        <v>#REF!</v>
      </c>
      <c r="I57" s="17" t="e">
        <f>'Ведомственная структура'!#REF!</f>
        <v>#REF!</v>
      </c>
      <c r="J57" s="17" t="e">
        <f>'Ведомственная структура'!#REF!</f>
        <v>#REF!</v>
      </c>
      <c r="K57" s="17" t="e">
        <f>'Ведомственная структура'!#REF!</f>
        <v>#REF!</v>
      </c>
      <c r="L57" s="141">
        <f>'Ведомственная структура'!L159</f>
        <v>7515.9</v>
      </c>
      <c r="M57" s="141">
        <f>'Ведомственная структура'!M159</f>
        <v>0</v>
      </c>
      <c r="N57" s="17">
        <f>'Ведомственная структура'!N159</f>
        <v>7515.9</v>
      </c>
    </row>
    <row r="58" spans="1:14" ht="23.25" customHeight="1" thickBot="1">
      <c r="A58" s="117" t="s">
        <v>66</v>
      </c>
      <c r="B58" s="44" t="s">
        <v>148</v>
      </c>
      <c r="C58" s="45" t="s">
        <v>117</v>
      </c>
      <c r="D58" s="118" t="e">
        <f>'Ведомственная структура'!#REF!</f>
        <v>#REF!</v>
      </c>
      <c r="E58" s="118" t="e">
        <f>'Ведомственная структура'!#REF!</f>
        <v>#REF!</v>
      </c>
      <c r="F58" s="119" t="e">
        <f>'Ведомственная структура'!#REF!</f>
        <v>#REF!</v>
      </c>
      <c r="G58" s="119" t="e">
        <f>'Ведомственная структура'!#REF!</f>
        <v>#REF!</v>
      </c>
      <c r="H58" s="119" t="e">
        <f>'Ведомственная структура'!#REF!</f>
        <v>#REF!</v>
      </c>
      <c r="I58" s="119" t="e">
        <f>'Ведомственная структура'!#REF!</f>
        <v>#REF!</v>
      </c>
      <c r="J58" s="119" t="e">
        <f>'Ведомственная структура'!#REF!</f>
        <v>#REF!</v>
      </c>
      <c r="K58" s="119" t="e">
        <f>'Ведомственная структура'!#REF!</f>
        <v>#REF!</v>
      </c>
      <c r="L58" s="143">
        <f>'Ведомственная структура'!L168</f>
        <v>46283.8</v>
      </c>
      <c r="M58" s="143">
        <f>'Ведомственная структура'!M168</f>
        <v>0</v>
      </c>
      <c r="N58" s="118">
        <f>'Ведомственная структура'!N168</f>
        <v>46283.8</v>
      </c>
    </row>
    <row r="59" spans="1:14" ht="19.5" customHeight="1" thickBot="1">
      <c r="A59" s="120" t="s">
        <v>79</v>
      </c>
      <c r="B59" s="22"/>
      <c r="C59" s="23"/>
      <c r="D59" s="24" t="e">
        <f aca="true" t="shared" si="9" ref="D59:L59">D14+D23+D26+D32+D38+D44+D47+D56+D53+D21</f>
        <v>#REF!</v>
      </c>
      <c r="E59" s="24" t="e">
        <f t="shared" si="9"/>
        <v>#REF!</v>
      </c>
      <c r="F59" s="24" t="e">
        <f t="shared" si="9"/>
        <v>#REF!</v>
      </c>
      <c r="G59" s="24" t="e">
        <f t="shared" si="9"/>
        <v>#REF!</v>
      </c>
      <c r="H59" s="24" t="e">
        <f t="shared" si="9"/>
        <v>#REF!</v>
      </c>
      <c r="I59" s="24" t="e">
        <f t="shared" si="9"/>
        <v>#REF!</v>
      </c>
      <c r="J59" s="24" t="e">
        <f t="shared" si="9"/>
        <v>#REF!</v>
      </c>
      <c r="K59" s="24" t="e">
        <f t="shared" si="9"/>
        <v>#REF!</v>
      </c>
      <c r="L59" s="144">
        <f t="shared" si="9"/>
        <v>979017.1999999997</v>
      </c>
      <c r="M59" s="144">
        <f>M14+M23+M26+M32+M38+M44+M47+M56+M53+M21</f>
        <v>56430.3</v>
      </c>
      <c r="N59" s="24">
        <f>N14+N23+N26+N32+N38+N44+N47+N56+N53+N21</f>
        <v>1035447.4999999998</v>
      </c>
    </row>
    <row r="60" spans="6:11" ht="12.75">
      <c r="F60" s="14"/>
      <c r="G60" s="14"/>
      <c r="H60" s="14"/>
      <c r="I60" s="14"/>
      <c r="J60" s="14"/>
      <c r="K60" s="14"/>
    </row>
    <row r="61" spans="4:9" ht="12.75">
      <c r="D61" s="122"/>
      <c r="F61" s="14"/>
      <c r="G61" s="14"/>
      <c r="H61" s="14"/>
      <c r="I61" s="14"/>
    </row>
    <row r="62" spans="4:9" ht="12.75">
      <c r="D62" s="122"/>
      <c r="F62" s="14"/>
      <c r="G62" s="14"/>
      <c r="H62" s="14"/>
      <c r="I62" s="14"/>
    </row>
    <row r="63" spans="6:9" ht="12.75">
      <c r="F63" s="14"/>
      <c r="G63" s="14"/>
      <c r="H63" s="14"/>
      <c r="I63" s="14"/>
    </row>
    <row r="64" spans="6:9" ht="12.75">
      <c r="F64" s="14"/>
      <c r="G64" s="14"/>
      <c r="H64" s="14"/>
      <c r="I64" s="14"/>
    </row>
    <row r="65" spans="8:9" ht="12.75">
      <c r="H65" s="14"/>
      <c r="I65" s="14"/>
    </row>
    <row r="66" spans="8:9" ht="12.75">
      <c r="H66" s="14"/>
      <c r="I66" s="14"/>
    </row>
    <row r="67" spans="8:9" ht="12.75">
      <c r="H67" s="14"/>
      <c r="I67" s="14"/>
    </row>
    <row r="68" spans="8:9" ht="12.75">
      <c r="H68" s="14"/>
      <c r="I68" s="14"/>
    </row>
    <row r="69" spans="8:9" ht="12.75">
      <c r="H69" s="14"/>
      <c r="I69" s="14"/>
    </row>
    <row r="70" spans="8:9" ht="12.75">
      <c r="H70" s="14"/>
      <c r="I70" s="14"/>
    </row>
    <row r="71" spans="8:9" ht="12.75">
      <c r="H71" s="14"/>
      <c r="I71" s="14"/>
    </row>
    <row r="72" spans="8:9" ht="12.75">
      <c r="H72" s="14"/>
      <c r="I72" s="14"/>
    </row>
    <row r="73" spans="8:9" ht="12.75">
      <c r="H73" s="14"/>
      <c r="I73" s="14"/>
    </row>
    <row r="74" spans="8:9" ht="12.75">
      <c r="H74" s="14"/>
      <c r="I74" s="14"/>
    </row>
    <row r="75" spans="8:9" ht="12.75">
      <c r="H75" s="14"/>
      <c r="I75" s="14"/>
    </row>
    <row r="76" spans="8:9" ht="12.75">
      <c r="H76" s="14"/>
      <c r="I76" s="14"/>
    </row>
    <row r="77" spans="8:9" ht="12.75">
      <c r="H77" s="14"/>
      <c r="I77" s="14"/>
    </row>
    <row r="78" spans="8:9" ht="12.75">
      <c r="H78" s="14"/>
      <c r="I78" s="14"/>
    </row>
    <row r="79" spans="8:9" ht="12.75">
      <c r="H79" s="14"/>
      <c r="I79" s="14"/>
    </row>
    <row r="80" spans="8:9" ht="12.75">
      <c r="H80" s="14"/>
      <c r="I80" s="14"/>
    </row>
    <row r="81" spans="8:9" ht="12.75">
      <c r="H81" s="14"/>
      <c r="I81" s="14"/>
    </row>
    <row r="82" spans="8:9" ht="12.75">
      <c r="H82" s="14"/>
      <c r="I82" s="14"/>
    </row>
    <row r="83" spans="8:9" ht="12.75">
      <c r="H83" s="14"/>
      <c r="I83" s="14"/>
    </row>
    <row r="84" spans="8:9" ht="12.75">
      <c r="H84" s="14"/>
      <c r="I84" s="14"/>
    </row>
    <row r="85" spans="8:9" ht="12.75">
      <c r="H85" s="14"/>
      <c r="I85" s="14"/>
    </row>
    <row r="86" spans="8:9" ht="12.75">
      <c r="H86" s="14"/>
      <c r="I86" s="14"/>
    </row>
    <row r="87" spans="8:9" ht="12.75">
      <c r="H87" s="14"/>
      <c r="I87" s="14"/>
    </row>
    <row r="88" spans="8:9" ht="12.75">
      <c r="H88" s="14"/>
      <c r="I88" s="14"/>
    </row>
    <row r="89" spans="8:9" ht="12.75">
      <c r="H89" s="14"/>
      <c r="I89" s="14"/>
    </row>
    <row r="90" spans="8:9" ht="12.75">
      <c r="H90" s="14"/>
      <c r="I90" s="14"/>
    </row>
    <row r="91" spans="8:9" ht="12.75">
      <c r="H91" s="14"/>
      <c r="I91" s="14"/>
    </row>
    <row r="92" spans="8:9" ht="12.75">
      <c r="H92" s="14"/>
      <c r="I92" s="14"/>
    </row>
    <row r="93" spans="8:9" ht="12.75">
      <c r="H93" s="14"/>
      <c r="I93" s="14"/>
    </row>
    <row r="94" spans="8:9" ht="12.75">
      <c r="H94" s="14"/>
      <c r="I94" s="14"/>
    </row>
    <row r="95" spans="8:9" ht="12.75">
      <c r="H95" s="14"/>
      <c r="I95" s="14"/>
    </row>
    <row r="96" spans="8:9" ht="12.75">
      <c r="H96" s="14"/>
      <c r="I96" s="14"/>
    </row>
    <row r="97" spans="8:9" ht="12.75">
      <c r="H97" s="14"/>
      <c r="I97" s="14"/>
    </row>
    <row r="98" spans="8:9" ht="12.75">
      <c r="H98" s="14"/>
      <c r="I98" s="14"/>
    </row>
    <row r="99" spans="8:9" ht="12.75">
      <c r="H99" s="14"/>
      <c r="I99" s="14"/>
    </row>
    <row r="100" spans="8:9" ht="12.75">
      <c r="H100" s="14"/>
      <c r="I100" s="14"/>
    </row>
    <row r="101" spans="8:9" ht="12.75">
      <c r="H101" s="14"/>
      <c r="I101" s="14"/>
    </row>
    <row r="102" spans="8:9" ht="12.75">
      <c r="H102" s="14"/>
      <c r="I102" s="14"/>
    </row>
    <row r="103" spans="8:9" ht="12.75">
      <c r="H103" s="14"/>
      <c r="I103" s="14"/>
    </row>
    <row r="104" spans="8:9" ht="12.75">
      <c r="H104" s="14"/>
      <c r="I104" s="14"/>
    </row>
    <row r="105" spans="8:9" ht="12.75">
      <c r="H105" s="14"/>
      <c r="I105" s="14"/>
    </row>
    <row r="106" spans="8:9" ht="12.75">
      <c r="H106" s="14"/>
      <c r="I106" s="14"/>
    </row>
    <row r="107" spans="8:9" ht="12.75">
      <c r="H107" s="14"/>
      <c r="I107" s="14"/>
    </row>
    <row r="108" spans="8:9" ht="12.75">
      <c r="H108" s="14"/>
      <c r="I108" s="14"/>
    </row>
    <row r="109" spans="8:9" ht="12.75">
      <c r="H109" s="14"/>
      <c r="I109" s="14"/>
    </row>
    <row r="110" spans="8:9" ht="12.75">
      <c r="H110" s="14"/>
      <c r="I110" s="14"/>
    </row>
    <row r="111" spans="8:9" ht="12.75">
      <c r="H111" s="14"/>
      <c r="I111" s="14"/>
    </row>
    <row r="112" spans="8:9" ht="12.75">
      <c r="H112" s="14"/>
      <c r="I112" s="14"/>
    </row>
    <row r="113" spans="8:9" ht="12.75">
      <c r="H113" s="14"/>
      <c r="I113" s="14"/>
    </row>
    <row r="114" spans="8:9" ht="12.75">
      <c r="H114" s="14"/>
      <c r="I114" s="14"/>
    </row>
    <row r="115" spans="8:9" ht="12.75">
      <c r="H115" s="14"/>
      <c r="I115" s="14"/>
    </row>
    <row r="116" spans="8:9" ht="12.75">
      <c r="H116" s="14"/>
      <c r="I116" s="14"/>
    </row>
    <row r="117" spans="8:9" ht="12.75">
      <c r="H117" s="14"/>
      <c r="I117" s="14"/>
    </row>
    <row r="118" spans="8:9" ht="12.75">
      <c r="H118" s="14"/>
      <c r="I118" s="14"/>
    </row>
    <row r="119" spans="8:9" ht="12.75">
      <c r="H119" s="14"/>
      <c r="I119" s="14"/>
    </row>
    <row r="120" spans="8:9" ht="12.75">
      <c r="H120" s="14"/>
      <c r="I120" s="14"/>
    </row>
    <row r="121" spans="8:9" ht="12.75">
      <c r="H121" s="14"/>
      <c r="I121" s="14"/>
    </row>
    <row r="122" spans="8:9" ht="12.75">
      <c r="H122" s="14"/>
      <c r="I122" s="14"/>
    </row>
    <row r="123" spans="8:9" ht="12.75">
      <c r="H123" s="14"/>
      <c r="I123" s="14"/>
    </row>
    <row r="124" spans="8:9" ht="12.75">
      <c r="H124" s="14"/>
      <c r="I124" s="14"/>
    </row>
    <row r="125" spans="8:9" ht="12.75">
      <c r="H125" s="14"/>
      <c r="I125" s="14"/>
    </row>
    <row r="126" spans="8:9" ht="12.75">
      <c r="H126" s="14"/>
      <c r="I126" s="14"/>
    </row>
    <row r="127" spans="8:9" ht="12.75">
      <c r="H127" s="14"/>
      <c r="I127" s="14"/>
    </row>
    <row r="128" spans="8:9" ht="12.75">
      <c r="H128" s="14"/>
      <c r="I128" s="14"/>
    </row>
    <row r="129" spans="8:9" ht="12.75">
      <c r="H129" s="14"/>
      <c r="I129" s="14"/>
    </row>
    <row r="130" spans="8:9" ht="12.75">
      <c r="H130" s="14"/>
      <c r="I130" s="14"/>
    </row>
    <row r="131" spans="8:9" ht="12.75">
      <c r="H131" s="14"/>
      <c r="I131" s="14"/>
    </row>
    <row r="132" spans="8:9" ht="12.75">
      <c r="H132" s="14"/>
      <c r="I132" s="14"/>
    </row>
    <row r="133" spans="8:9" ht="12.75">
      <c r="H133" s="14"/>
      <c r="I133" s="14"/>
    </row>
    <row r="134" spans="8:9" ht="12.75">
      <c r="H134" s="14"/>
      <c r="I134" s="14"/>
    </row>
    <row r="135" spans="8:9" ht="12.75">
      <c r="H135" s="14"/>
      <c r="I135" s="14"/>
    </row>
    <row r="136" spans="8:9" ht="12.75">
      <c r="H136" s="14"/>
      <c r="I136" s="14"/>
    </row>
    <row r="137" spans="8:9" ht="12.75">
      <c r="H137" s="14"/>
      <c r="I137" s="14"/>
    </row>
    <row r="138" spans="8:9" ht="12.75">
      <c r="H138" s="14"/>
      <c r="I138" s="14"/>
    </row>
    <row r="139" spans="8:9" ht="12.75">
      <c r="H139" s="14"/>
      <c r="I139" s="14"/>
    </row>
    <row r="140" spans="8:9" ht="12.75">
      <c r="H140" s="14"/>
      <c r="I140" s="14"/>
    </row>
    <row r="141" spans="8:9" ht="12.75">
      <c r="H141" s="14"/>
      <c r="I141" s="14"/>
    </row>
    <row r="142" spans="8:9" ht="12.75">
      <c r="H142" s="14"/>
      <c r="I142" s="14"/>
    </row>
    <row r="143" spans="8:9" ht="12.75">
      <c r="H143" s="14"/>
      <c r="I143" s="14"/>
    </row>
    <row r="144" spans="8:9" ht="12.75">
      <c r="H144" s="14"/>
      <c r="I144" s="14"/>
    </row>
    <row r="145" spans="8:9" ht="12.75">
      <c r="H145" s="14"/>
      <c r="I145" s="14"/>
    </row>
    <row r="146" spans="8:9" ht="12.75">
      <c r="H146" s="14"/>
      <c r="I146" s="14"/>
    </row>
    <row r="147" spans="8:9" ht="12.75">
      <c r="H147" s="14"/>
      <c r="I147" s="14"/>
    </row>
    <row r="148" spans="8:9" ht="12.75">
      <c r="H148" s="14"/>
      <c r="I148" s="14"/>
    </row>
    <row r="149" spans="8:9" ht="12.75">
      <c r="H149" s="14"/>
      <c r="I149" s="14"/>
    </row>
    <row r="150" spans="8:9" ht="12.75">
      <c r="H150" s="14"/>
      <c r="I150" s="14"/>
    </row>
    <row r="151" spans="8:9" ht="12.75">
      <c r="H151" s="14"/>
      <c r="I151" s="14"/>
    </row>
    <row r="152" spans="8:9" ht="12.75">
      <c r="H152" s="14"/>
      <c r="I152" s="14"/>
    </row>
    <row r="153" spans="8:9" ht="12.75">
      <c r="H153" s="14"/>
      <c r="I153" s="14"/>
    </row>
    <row r="154" spans="8:9" ht="12.75">
      <c r="H154" s="14"/>
      <c r="I154" s="14"/>
    </row>
    <row r="155" spans="8:9" ht="12.75">
      <c r="H155" s="14"/>
      <c r="I155" s="14"/>
    </row>
    <row r="156" spans="8:9" ht="12.75">
      <c r="H156" s="14"/>
      <c r="I156" s="14"/>
    </row>
    <row r="157" spans="8:9" ht="12.75">
      <c r="H157" s="14"/>
      <c r="I157" s="14"/>
    </row>
    <row r="158" spans="8:9" ht="12.75">
      <c r="H158" s="14"/>
      <c r="I158" s="14"/>
    </row>
    <row r="159" spans="8:9" ht="12.75">
      <c r="H159" s="14"/>
      <c r="I159" s="14"/>
    </row>
    <row r="160" spans="8:9" ht="12.75">
      <c r="H160" s="14"/>
      <c r="I160" s="14"/>
    </row>
    <row r="161" spans="8:9" ht="12.75">
      <c r="H161" s="14"/>
      <c r="I161" s="14"/>
    </row>
    <row r="162" spans="8:9" ht="12.75">
      <c r="H162" s="14"/>
      <c r="I162" s="14"/>
    </row>
    <row r="163" spans="8:9" ht="12.75">
      <c r="H163" s="14"/>
      <c r="I163" s="14"/>
    </row>
    <row r="164" spans="8:9" ht="12.75">
      <c r="H164" s="14"/>
      <c r="I164" s="14"/>
    </row>
    <row r="165" spans="8:9" ht="12.75">
      <c r="H165" s="14"/>
      <c r="I165" s="14"/>
    </row>
    <row r="166" spans="8:9" ht="12.75">
      <c r="H166" s="14"/>
      <c r="I166" s="14"/>
    </row>
    <row r="167" spans="8:9" ht="12.75">
      <c r="H167" s="14"/>
      <c r="I167" s="14"/>
    </row>
    <row r="168" spans="8:9" ht="12.75">
      <c r="H168" s="14"/>
      <c r="I168" s="14"/>
    </row>
    <row r="169" spans="8:9" ht="12.75">
      <c r="H169" s="14"/>
      <c r="I169" s="14"/>
    </row>
    <row r="170" spans="8:9" ht="12.75">
      <c r="H170" s="14"/>
      <c r="I170" s="14"/>
    </row>
    <row r="171" spans="8:9" ht="12.75">
      <c r="H171" s="14"/>
      <c r="I171" s="14"/>
    </row>
    <row r="172" spans="8:9" ht="12.75">
      <c r="H172" s="14"/>
      <c r="I172" s="14"/>
    </row>
    <row r="173" spans="8:9" ht="12.75">
      <c r="H173" s="14"/>
      <c r="I173" s="14"/>
    </row>
    <row r="174" spans="8:9" ht="12.75">
      <c r="H174" s="14"/>
      <c r="I174" s="14"/>
    </row>
    <row r="175" spans="8:9" ht="12.75">
      <c r="H175" s="14"/>
      <c r="I175" s="14"/>
    </row>
    <row r="176" spans="8:9" ht="12.75">
      <c r="H176" s="14"/>
      <c r="I176" s="14"/>
    </row>
    <row r="177" spans="8:9" ht="12.75">
      <c r="H177" s="14"/>
      <c r="I177" s="14"/>
    </row>
    <row r="178" spans="8:9" ht="12.75">
      <c r="H178" s="14"/>
      <c r="I178" s="14"/>
    </row>
    <row r="179" spans="8:9" ht="12.75">
      <c r="H179" s="14"/>
      <c r="I179" s="14"/>
    </row>
    <row r="180" spans="8:9" ht="12.75">
      <c r="H180" s="14"/>
      <c r="I180" s="14"/>
    </row>
    <row r="181" spans="8:9" ht="12.75">
      <c r="H181" s="14"/>
      <c r="I181" s="14"/>
    </row>
    <row r="182" spans="8:9" ht="12.75">
      <c r="H182" s="14"/>
      <c r="I182" s="14"/>
    </row>
    <row r="183" spans="8:9" ht="12.75">
      <c r="H183" s="14"/>
      <c r="I183" s="14"/>
    </row>
    <row r="184" spans="8:9" ht="12.75">
      <c r="H184" s="14"/>
      <c r="I184" s="14"/>
    </row>
  </sheetData>
  <sheetProtection/>
  <mergeCells count="7">
    <mergeCell ref="A10:N10"/>
    <mergeCell ref="B1:N1"/>
    <mergeCell ref="B2:N2"/>
    <mergeCell ref="B3:N3"/>
    <mergeCell ref="B6:N6"/>
    <mergeCell ref="B7:N7"/>
    <mergeCell ref="B8:N8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73"/>
  <sheetViews>
    <sheetView view="pageBreakPreview" zoomScaleSheetLayoutView="100" workbookViewId="0" topLeftCell="A1">
      <selection activeCell="F686" sqref="F686"/>
    </sheetView>
  </sheetViews>
  <sheetFormatPr defaultColWidth="9.140625" defaultRowHeight="12.75"/>
  <cols>
    <col min="1" max="1" width="54.00390625" style="48" customWidth="1"/>
    <col min="2" max="2" width="5.00390625" style="94" customWidth="1"/>
    <col min="3" max="3" width="6.421875" style="59" customWidth="1"/>
    <col min="4" max="4" width="7.140625" style="59" customWidth="1"/>
    <col min="5" max="5" width="3.28125" style="59" customWidth="1"/>
    <col min="6" max="8" width="2.421875" style="59" customWidth="1"/>
    <col min="9" max="9" width="7.421875" style="59" customWidth="1"/>
    <col min="10" max="10" width="3.140625" style="59" customWidth="1"/>
    <col min="11" max="11" width="10.00390625" style="60" customWidth="1"/>
    <col min="12" max="12" width="15.57421875" style="48" hidden="1" customWidth="1"/>
    <col min="13" max="13" width="12.7109375" style="48" hidden="1" customWidth="1"/>
    <col min="14" max="14" width="16.28125" style="48" customWidth="1"/>
    <col min="15" max="16384" width="9.140625" style="48" customWidth="1"/>
  </cols>
  <sheetData>
    <row r="1" spans="1:14" ht="12.75" customHeight="1">
      <c r="A1" s="146"/>
      <c r="B1" s="147"/>
      <c r="C1" s="148"/>
      <c r="D1" s="547" t="s">
        <v>387</v>
      </c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4" ht="12.75" customHeight="1">
      <c r="A2" s="146"/>
      <c r="B2" s="147"/>
      <c r="C2" s="148"/>
      <c r="D2" s="547" t="s">
        <v>388</v>
      </c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4" ht="12.75">
      <c r="A3" s="146"/>
      <c r="B3" s="147"/>
      <c r="C3" s="148"/>
      <c r="D3" s="548" t="s">
        <v>413</v>
      </c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4" spans="1:14" ht="12.75">
      <c r="A4" s="146"/>
      <c r="B4" s="147"/>
      <c r="C4" s="148"/>
      <c r="D4" s="148"/>
      <c r="E4" s="148"/>
      <c r="F4" s="148"/>
      <c r="G4" s="148"/>
      <c r="H4" s="148"/>
      <c r="I4" s="148"/>
      <c r="J4" s="148"/>
      <c r="K4" s="149"/>
      <c r="L4" s="146"/>
      <c r="M4" s="146"/>
      <c r="N4" s="146"/>
    </row>
    <row r="5" spans="1:14" s="52" customFormat="1" ht="16.5" customHeight="1">
      <c r="A5" s="569"/>
      <c r="B5" s="570"/>
      <c r="C5" s="570"/>
      <c r="D5" s="570"/>
      <c r="E5" s="547" t="s">
        <v>389</v>
      </c>
      <c r="F5" s="547"/>
      <c r="G5" s="547"/>
      <c r="H5" s="547"/>
      <c r="I5" s="547"/>
      <c r="J5" s="547"/>
      <c r="K5" s="547"/>
      <c r="L5" s="547"/>
      <c r="M5" s="547"/>
      <c r="N5" s="547"/>
    </row>
    <row r="6" spans="1:14" s="52" customFormat="1" ht="12.75" customHeight="1">
      <c r="A6" s="570"/>
      <c r="B6" s="570"/>
      <c r="C6" s="570"/>
      <c r="D6" s="570"/>
      <c r="E6" s="146"/>
      <c r="F6" s="547" t="s">
        <v>390</v>
      </c>
      <c r="G6" s="547"/>
      <c r="H6" s="547"/>
      <c r="I6" s="547"/>
      <c r="J6" s="547"/>
      <c r="K6" s="547"/>
      <c r="L6" s="547"/>
      <c r="M6" s="547"/>
      <c r="N6" s="547"/>
    </row>
    <row r="7" spans="1:14" s="52" customFormat="1" ht="13.5" customHeight="1">
      <c r="A7" s="570"/>
      <c r="B7" s="570"/>
      <c r="C7" s="570"/>
      <c r="D7" s="570"/>
      <c r="E7" s="548" t="s">
        <v>391</v>
      </c>
      <c r="F7" s="548"/>
      <c r="G7" s="548"/>
      <c r="H7" s="548"/>
      <c r="I7" s="548"/>
      <c r="J7" s="548"/>
      <c r="K7" s="548"/>
      <c r="L7" s="548"/>
      <c r="M7" s="548"/>
      <c r="N7" s="548"/>
    </row>
    <row r="8" spans="1:14" s="2" customFormat="1" ht="44.25" customHeight="1">
      <c r="A8" s="564" t="s">
        <v>284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</row>
    <row r="9" spans="1:14" s="2" customFormat="1" ht="13.5" thickBot="1">
      <c r="A9" s="578"/>
      <c r="B9" s="579"/>
      <c r="C9" s="579"/>
      <c r="D9" s="579"/>
      <c r="E9" s="580"/>
      <c r="F9" s="580"/>
      <c r="G9" s="580"/>
      <c r="H9" s="580"/>
      <c r="I9" s="580"/>
      <c r="J9" s="580"/>
      <c r="K9" s="579"/>
      <c r="L9" s="150"/>
      <c r="M9" s="150"/>
      <c r="N9" s="150"/>
    </row>
    <row r="10" spans="1:14" s="1" customFormat="1" ht="15" customHeight="1">
      <c r="A10" s="549" t="s">
        <v>126</v>
      </c>
      <c r="B10" s="552" t="s">
        <v>163</v>
      </c>
      <c r="C10" s="552" t="s">
        <v>159</v>
      </c>
      <c r="D10" s="554" t="s">
        <v>160</v>
      </c>
      <c r="E10" s="554" t="s">
        <v>139</v>
      </c>
      <c r="F10" s="555"/>
      <c r="G10" s="555"/>
      <c r="H10" s="555"/>
      <c r="I10" s="555"/>
      <c r="J10" s="552"/>
      <c r="K10" s="555" t="s">
        <v>164</v>
      </c>
      <c r="L10" s="566" t="s">
        <v>362</v>
      </c>
      <c r="M10" s="571" t="s">
        <v>361</v>
      </c>
      <c r="N10" s="574" t="s">
        <v>248</v>
      </c>
    </row>
    <row r="11" spans="1:14" s="1" customFormat="1" ht="15">
      <c r="A11" s="550"/>
      <c r="B11" s="553"/>
      <c r="C11" s="553"/>
      <c r="D11" s="582"/>
      <c r="E11" s="556"/>
      <c r="F11" s="557"/>
      <c r="G11" s="557"/>
      <c r="H11" s="557"/>
      <c r="I11" s="557"/>
      <c r="J11" s="558"/>
      <c r="K11" s="562"/>
      <c r="L11" s="567"/>
      <c r="M11" s="572"/>
      <c r="N11" s="575"/>
    </row>
    <row r="12" spans="1:14" s="1" customFormat="1" ht="15" customHeight="1">
      <c r="A12" s="550"/>
      <c r="B12" s="553"/>
      <c r="C12" s="553"/>
      <c r="D12" s="582"/>
      <c r="E12" s="556"/>
      <c r="F12" s="557"/>
      <c r="G12" s="557"/>
      <c r="H12" s="557"/>
      <c r="I12" s="557"/>
      <c r="J12" s="558"/>
      <c r="K12" s="562"/>
      <c r="L12" s="567"/>
      <c r="M12" s="572"/>
      <c r="N12" s="575"/>
    </row>
    <row r="13" spans="1:14" s="1" customFormat="1" ht="15.75" thickBot="1">
      <c r="A13" s="551"/>
      <c r="B13" s="553"/>
      <c r="C13" s="581"/>
      <c r="D13" s="583"/>
      <c r="E13" s="559"/>
      <c r="F13" s="560"/>
      <c r="G13" s="560"/>
      <c r="H13" s="560"/>
      <c r="I13" s="560"/>
      <c r="J13" s="561"/>
      <c r="K13" s="563"/>
      <c r="L13" s="568"/>
      <c r="M13" s="573"/>
      <c r="N13" s="576"/>
    </row>
    <row r="14" spans="1:14" s="86" customFormat="1" ht="13.5" thickBot="1">
      <c r="A14" s="151">
        <v>1</v>
      </c>
      <c r="B14" s="152">
        <v>2</v>
      </c>
      <c r="C14" s="153">
        <v>3</v>
      </c>
      <c r="D14" s="153">
        <v>4</v>
      </c>
      <c r="E14" s="584">
        <v>5</v>
      </c>
      <c r="F14" s="585"/>
      <c r="G14" s="585"/>
      <c r="H14" s="585"/>
      <c r="I14" s="585"/>
      <c r="J14" s="586"/>
      <c r="K14" s="154">
        <v>6</v>
      </c>
      <c r="L14" s="155">
        <v>7</v>
      </c>
      <c r="M14" s="156">
        <v>7</v>
      </c>
      <c r="N14" s="157">
        <v>7</v>
      </c>
    </row>
    <row r="15" spans="1:14" s="87" customFormat="1" ht="25.5">
      <c r="A15" s="158" t="s">
        <v>165</v>
      </c>
      <c r="B15" s="159" t="s">
        <v>155</v>
      </c>
      <c r="C15" s="160"/>
      <c r="D15" s="160"/>
      <c r="E15" s="161"/>
      <c r="F15" s="161"/>
      <c r="G15" s="161"/>
      <c r="H15" s="161"/>
      <c r="I15" s="161"/>
      <c r="J15" s="161"/>
      <c r="K15" s="162"/>
      <c r="L15" s="163">
        <f>L16+L109</f>
        <v>720605.1</v>
      </c>
      <c r="M15" s="164">
        <f>M16+M109</f>
        <v>31162.4</v>
      </c>
      <c r="N15" s="165">
        <f>N16+N109</f>
        <v>751767.5</v>
      </c>
    </row>
    <row r="16" spans="1:14" s="88" customFormat="1" ht="12.75">
      <c r="A16" s="166" t="s">
        <v>123</v>
      </c>
      <c r="B16" s="167" t="s">
        <v>155</v>
      </c>
      <c r="C16" s="130" t="s">
        <v>119</v>
      </c>
      <c r="D16" s="130"/>
      <c r="E16" s="132"/>
      <c r="F16" s="132"/>
      <c r="G16" s="132"/>
      <c r="H16" s="132"/>
      <c r="I16" s="168"/>
      <c r="J16" s="168"/>
      <c r="K16" s="169"/>
      <c r="L16" s="170">
        <f>L32+L82+L97+L17+L62</f>
        <v>715362.2999999999</v>
      </c>
      <c r="M16" s="171">
        <f>M32+M82+M97+M17+M62</f>
        <v>31162.4</v>
      </c>
      <c r="N16" s="172">
        <f>N32+N82+N97+N17+N62</f>
        <v>746524.7</v>
      </c>
    </row>
    <row r="17" spans="1:14" s="88" customFormat="1" ht="12.75">
      <c r="A17" s="166" t="s">
        <v>217</v>
      </c>
      <c r="B17" s="167" t="s">
        <v>155</v>
      </c>
      <c r="C17" s="130" t="s">
        <v>119</v>
      </c>
      <c r="D17" s="130" t="s">
        <v>114</v>
      </c>
      <c r="E17" s="132"/>
      <c r="F17" s="132"/>
      <c r="G17" s="132"/>
      <c r="H17" s="132"/>
      <c r="I17" s="168"/>
      <c r="J17" s="168"/>
      <c r="K17" s="169"/>
      <c r="L17" s="173">
        <f>L18+L28</f>
        <v>172513.1</v>
      </c>
      <c r="M17" s="174">
        <f>M18+M28</f>
        <v>8600</v>
      </c>
      <c r="N17" s="175">
        <f>N18+N28</f>
        <v>181113.1</v>
      </c>
    </row>
    <row r="18" spans="1:14" s="10" customFormat="1" ht="38.25">
      <c r="A18" s="176" t="s">
        <v>289</v>
      </c>
      <c r="B18" s="167" t="s">
        <v>155</v>
      </c>
      <c r="C18" s="130" t="s">
        <v>119</v>
      </c>
      <c r="D18" s="130" t="s">
        <v>114</v>
      </c>
      <c r="E18" s="126" t="s">
        <v>8</v>
      </c>
      <c r="F18" s="126" t="s">
        <v>193</v>
      </c>
      <c r="G18" s="126" t="s">
        <v>193</v>
      </c>
      <c r="H18" s="126" t="s">
        <v>193</v>
      </c>
      <c r="I18" s="126" t="s">
        <v>194</v>
      </c>
      <c r="J18" s="126" t="s">
        <v>193</v>
      </c>
      <c r="K18" s="177"/>
      <c r="L18" s="178">
        <f>L21+L24+L25</f>
        <v>167929.5</v>
      </c>
      <c r="M18" s="179">
        <f>M21+M24+M25</f>
        <v>0</v>
      </c>
      <c r="N18" s="129">
        <f>N21+N24+N25</f>
        <v>167929.5</v>
      </c>
    </row>
    <row r="19" spans="1:14" s="10" customFormat="1" ht="12.75">
      <c r="A19" s="176" t="s">
        <v>229</v>
      </c>
      <c r="B19" s="167" t="s">
        <v>155</v>
      </c>
      <c r="C19" s="130" t="s">
        <v>119</v>
      </c>
      <c r="D19" s="130" t="s">
        <v>114</v>
      </c>
      <c r="E19" s="128" t="s">
        <v>8</v>
      </c>
      <c r="F19" s="180" t="s">
        <v>193</v>
      </c>
      <c r="G19" s="126" t="s">
        <v>193</v>
      </c>
      <c r="H19" s="126" t="s">
        <v>193</v>
      </c>
      <c r="I19" s="181" t="s">
        <v>109</v>
      </c>
      <c r="J19" s="126" t="s">
        <v>193</v>
      </c>
      <c r="K19" s="182"/>
      <c r="L19" s="178">
        <f aca="true" t="shared" si="0" ref="L19:N20">L20</f>
        <v>111000</v>
      </c>
      <c r="M19" s="179">
        <f t="shared" si="0"/>
        <v>0</v>
      </c>
      <c r="N19" s="129">
        <f t="shared" si="0"/>
        <v>111000</v>
      </c>
    </row>
    <row r="20" spans="1:14" s="10" customFormat="1" ht="25.5">
      <c r="A20" s="176" t="s">
        <v>37</v>
      </c>
      <c r="B20" s="167" t="s">
        <v>155</v>
      </c>
      <c r="C20" s="130" t="s">
        <v>119</v>
      </c>
      <c r="D20" s="130" t="s">
        <v>114</v>
      </c>
      <c r="E20" s="128" t="s">
        <v>8</v>
      </c>
      <c r="F20" s="180" t="s">
        <v>193</v>
      </c>
      <c r="G20" s="126" t="s">
        <v>193</v>
      </c>
      <c r="H20" s="126" t="s">
        <v>193</v>
      </c>
      <c r="I20" s="181" t="s">
        <v>109</v>
      </c>
      <c r="J20" s="126" t="s">
        <v>193</v>
      </c>
      <c r="K20" s="182">
        <v>600</v>
      </c>
      <c r="L20" s="178">
        <f t="shared" si="0"/>
        <v>111000</v>
      </c>
      <c r="M20" s="179">
        <f t="shared" si="0"/>
        <v>0</v>
      </c>
      <c r="N20" s="129">
        <f t="shared" si="0"/>
        <v>111000</v>
      </c>
    </row>
    <row r="21" spans="1:14" s="10" customFormat="1" ht="12.75">
      <c r="A21" s="176" t="s">
        <v>38</v>
      </c>
      <c r="B21" s="167" t="s">
        <v>155</v>
      </c>
      <c r="C21" s="130" t="s">
        <v>119</v>
      </c>
      <c r="D21" s="130" t="s">
        <v>114</v>
      </c>
      <c r="E21" s="128" t="s">
        <v>8</v>
      </c>
      <c r="F21" s="180" t="s">
        <v>193</v>
      </c>
      <c r="G21" s="126" t="s">
        <v>193</v>
      </c>
      <c r="H21" s="126" t="s">
        <v>193</v>
      </c>
      <c r="I21" s="181" t="s">
        <v>109</v>
      </c>
      <c r="J21" s="126" t="s">
        <v>193</v>
      </c>
      <c r="K21" s="182" t="s">
        <v>39</v>
      </c>
      <c r="L21" s="178">
        <v>111000</v>
      </c>
      <c r="M21" s="179">
        <v>0</v>
      </c>
      <c r="N21" s="129">
        <v>111000</v>
      </c>
    </row>
    <row r="22" spans="1:14" s="10" customFormat="1" ht="25.5">
      <c r="A22" s="176" t="s">
        <v>212</v>
      </c>
      <c r="B22" s="167" t="s">
        <v>155</v>
      </c>
      <c r="C22" s="130" t="s">
        <v>119</v>
      </c>
      <c r="D22" s="130" t="s">
        <v>114</v>
      </c>
      <c r="E22" s="128" t="s">
        <v>8</v>
      </c>
      <c r="F22" s="180" t="s">
        <v>193</v>
      </c>
      <c r="G22" s="126" t="s">
        <v>193</v>
      </c>
      <c r="H22" s="126" t="s">
        <v>193</v>
      </c>
      <c r="I22" s="181" t="s">
        <v>213</v>
      </c>
      <c r="J22" s="126" t="s">
        <v>193</v>
      </c>
      <c r="K22" s="182"/>
      <c r="L22" s="173">
        <f aca="true" t="shared" si="1" ref="L22:N23">L23</f>
        <v>56901.5</v>
      </c>
      <c r="M22" s="174">
        <f t="shared" si="1"/>
        <v>0</v>
      </c>
      <c r="N22" s="175">
        <f t="shared" si="1"/>
        <v>56901.5</v>
      </c>
    </row>
    <row r="23" spans="1:14" s="10" customFormat="1" ht="25.5">
      <c r="A23" s="176" t="s">
        <v>37</v>
      </c>
      <c r="B23" s="167" t="s">
        <v>155</v>
      </c>
      <c r="C23" s="130" t="s">
        <v>119</v>
      </c>
      <c r="D23" s="130" t="s">
        <v>114</v>
      </c>
      <c r="E23" s="126" t="s">
        <v>8</v>
      </c>
      <c r="F23" s="183" t="s">
        <v>193</v>
      </c>
      <c r="G23" s="126" t="s">
        <v>193</v>
      </c>
      <c r="H23" s="126" t="s">
        <v>193</v>
      </c>
      <c r="I23" s="184" t="s">
        <v>213</v>
      </c>
      <c r="J23" s="126" t="s">
        <v>193</v>
      </c>
      <c r="K23" s="182">
        <v>600</v>
      </c>
      <c r="L23" s="173">
        <f t="shared" si="1"/>
        <v>56901.5</v>
      </c>
      <c r="M23" s="174">
        <f t="shared" si="1"/>
        <v>0</v>
      </c>
      <c r="N23" s="175">
        <f t="shared" si="1"/>
        <v>56901.5</v>
      </c>
    </row>
    <row r="24" spans="1:14" s="10" customFormat="1" ht="12.75">
      <c r="A24" s="176" t="s">
        <v>38</v>
      </c>
      <c r="B24" s="167" t="s">
        <v>155</v>
      </c>
      <c r="C24" s="130" t="s">
        <v>119</v>
      </c>
      <c r="D24" s="130" t="s">
        <v>114</v>
      </c>
      <c r="E24" s="126" t="s">
        <v>8</v>
      </c>
      <c r="F24" s="183" t="s">
        <v>193</v>
      </c>
      <c r="G24" s="126" t="s">
        <v>193</v>
      </c>
      <c r="H24" s="126" t="s">
        <v>193</v>
      </c>
      <c r="I24" s="184" t="s">
        <v>213</v>
      </c>
      <c r="J24" s="126" t="s">
        <v>193</v>
      </c>
      <c r="K24" s="182" t="s">
        <v>39</v>
      </c>
      <c r="L24" s="173">
        <v>56901.5</v>
      </c>
      <c r="M24" s="174">
        <v>0</v>
      </c>
      <c r="N24" s="175">
        <v>56901.5</v>
      </c>
    </row>
    <row r="25" spans="1:14" s="10" customFormat="1" ht="59.25" customHeight="1">
      <c r="A25" s="166" t="s">
        <v>310</v>
      </c>
      <c r="B25" s="167" t="s">
        <v>155</v>
      </c>
      <c r="C25" s="130" t="s">
        <v>119</v>
      </c>
      <c r="D25" s="130" t="s">
        <v>114</v>
      </c>
      <c r="E25" s="126" t="s">
        <v>8</v>
      </c>
      <c r="F25" s="183" t="s">
        <v>193</v>
      </c>
      <c r="G25" s="126" t="s">
        <v>193</v>
      </c>
      <c r="H25" s="126" t="s">
        <v>193</v>
      </c>
      <c r="I25" s="184" t="s">
        <v>292</v>
      </c>
      <c r="J25" s="126" t="s">
        <v>193</v>
      </c>
      <c r="K25" s="182"/>
      <c r="L25" s="173">
        <f aca="true" t="shared" si="2" ref="L25:N26">L26</f>
        <v>28</v>
      </c>
      <c r="M25" s="174">
        <f t="shared" si="2"/>
        <v>0</v>
      </c>
      <c r="N25" s="175">
        <f t="shared" si="2"/>
        <v>28</v>
      </c>
    </row>
    <row r="26" spans="1:14" s="10" customFormat="1" ht="27.75" customHeight="1">
      <c r="A26" s="176" t="s">
        <v>37</v>
      </c>
      <c r="B26" s="167" t="s">
        <v>155</v>
      </c>
      <c r="C26" s="130" t="s">
        <v>119</v>
      </c>
      <c r="D26" s="130" t="s">
        <v>114</v>
      </c>
      <c r="E26" s="126" t="s">
        <v>8</v>
      </c>
      <c r="F26" s="183" t="s">
        <v>193</v>
      </c>
      <c r="G26" s="126" t="s">
        <v>193</v>
      </c>
      <c r="H26" s="126" t="s">
        <v>193</v>
      </c>
      <c r="I26" s="184" t="s">
        <v>293</v>
      </c>
      <c r="J26" s="126" t="s">
        <v>193</v>
      </c>
      <c r="K26" s="182" t="s">
        <v>214</v>
      </c>
      <c r="L26" s="173">
        <f t="shared" si="2"/>
        <v>28</v>
      </c>
      <c r="M26" s="174">
        <f t="shared" si="2"/>
        <v>0</v>
      </c>
      <c r="N26" s="175">
        <f t="shared" si="2"/>
        <v>28</v>
      </c>
    </row>
    <row r="27" spans="1:14" s="10" customFormat="1" ht="21.75" customHeight="1">
      <c r="A27" s="176" t="s">
        <v>38</v>
      </c>
      <c r="B27" s="167" t="s">
        <v>155</v>
      </c>
      <c r="C27" s="130" t="s">
        <v>119</v>
      </c>
      <c r="D27" s="130" t="s">
        <v>114</v>
      </c>
      <c r="E27" s="126" t="s">
        <v>8</v>
      </c>
      <c r="F27" s="183" t="s">
        <v>193</v>
      </c>
      <c r="G27" s="126" t="s">
        <v>193</v>
      </c>
      <c r="H27" s="126" t="s">
        <v>193</v>
      </c>
      <c r="I27" s="184" t="s">
        <v>293</v>
      </c>
      <c r="J27" s="126" t="s">
        <v>193</v>
      </c>
      <c r="K27" s="182" t="s">
        <v>39</v>
      </c>
      <c r="L27" s="173">
        <v>28</v>
      </c>
      <c r="M27" s="174">
        <v>0</v>
      </c>
      <c r="N27" s="175">
        <v>28</v>
      </c>
    </row>
    <row r="28" spans="1:14" s="10" customFormat="1" ht="21.75" customHeight="1">
      <c r="A28" s="176" t="s">
        <v>338</v>
      </c>
      <c r="B28" s="167" t="s">
        <v>155</v>
      </c>
      <c r="C28" s="130" t="s">
        <v>119</v>
      </c>
      <c r="D28" s="130" t="s">
        <v>114</v>
      </c>
      <c r="E28" s="126" t="s">
        <v>336</v>
      </c>
      <c r="F28" s="183" t="s">
        <v>193</v>
      </c>
      <c r="G28" s="126" t="s">
        <v>193</v>
      </c>
      <c r="H28" s="126" t="s">
        <v>193</v>
      </c>
      <c r="I28" s="184" t="s">
        <v>194</v>
      </c>
      <c r="J28" s="126" t="s">
        <v>193</v>
      </c>
      <c r="K28" s="182"/>
      <c r="L28" s="173">
        <f aca="true" t="shared" si="3" ref="L28:N30">L29</f>
        <v>4583.6</v>
      </c>
      <c r="M28" s="174">
        <f t="shared" si="3"/>
        <v>8600</v>
      </c>
      <c r="N28" s="175">
        <f t="shared" si="3"/>
        <v>13183.6</v>
      </c>
    </row>
    <row r="29" spans="1:14" s="10" customFormat="1" ht="78" customHeight="1">
      <c r="A29" s="185" t="s">
        <v>335</v>
      </c>
      <c r="B29" s="167" t="s">
        <v>155</v>
      </c>
      <c r="C29" s="130" t="s">
        <v>119</v>
      </c>
      <c r="D29" s="130" t="s">
        <v>114</v>
      </c>
      <c r="E29" s="126" t="s">
        <v>336</v>
      </c>
      <c r="F29" s="183" t="s">
        <v>193</v>
      </c>
      <c r="G29" s="126" t="s">
        <v>193</v>
      </c>
      <c r="H29" s="126" t="s">
        <v>193</v>
      </c>
      <c r="I29" s="184" t="s">
        <v>337</v>
      </c>
      <c r="J29" s="126" t="s">
        <v>193</v>
      </c>
      <c r="K29" s="182"/>
      <c r="L29" s="173">
        <f t="shared" si="3"/>
        <v>4583.6</v>
      </c>
      <c r="M29" s="174">
        <f t="shared" si="3"/>
        <v>8600</v>
      </c>
      <c r="N29" s="175">
        <f t="shared" si="3"/>
        <v>13183.6</v>
      </c>
    </row>
    <row r="30" spans="1:14" s="10" customFormat="1" ht="39.75" customHeight="1">
      <c r="A30" s="176" t="s">
        <v>37</v>
      </c>
      <c r="B30" s="167" t="s">
        <v>155</v>
      </c>
      <c r="C30" s="130" t="s">
        <v>119</v>
      </c>
      <c r="D30" s="130" t="s">
        <v>114</v>
      </c>
      <c r="E30" s="126" t="s">
        <v>336</v>
      </c>
      <c r="F30" s="183" t="s">
        <v>193</v>
      </c>
      <c r="G30" s="126" t="s">
        <v>193</v>
      </c>
      <c r="H30" s="126" t="s">
        <v>193</v>
      </c>
      <c r="I30" s="184" t="s">
        <v>337</v>
      </c>
      <c r="J30" s="126" t="s">
        <v>193</v>
      </c>
      <c r="K30" s="182" t="s">
        <v>214</v>
      </c>
      <c r="L30" s="173">
        <f t="shared" si="3"/>
        <v>4583.6</v>
      </c>
      <c r="M30" s="174">
        <f t="shared" si="3"/>
        <v>8600</v>
      </c>
      <c r="N30" s="175">
        <f t="shared" si="3"/>
        <v>13183.6</v>
      </c>
    </row>
    <row r="31" spans="1:14" s="10" customFormat="1" ht="21.75" customHeight="1">
      <c r="A31" s="176" t="s">
        <v>38</v>
      </c>
      <c r="B31" s="167" t="s">
        <v>155</v>
      </c>
      <c r="C31" s="130" t="s">
        <v>119</v>
      </c>
      <c r="D31" s="130" t="s">
        <v>114</v>
      </c>
      <c r="E31" s="126" t="s">
        <v>336</v>
      </c>
      <c r="F31" s="183" t="s">
        <v>193</v>
      </c>
      <c r="G31" s="126" t="s">
        <v>193</v>
      </c>
      <c r="H31" s="126" t="s">
        <v>193</v>
      </c>
      <c r="I31" s="184" t="s">
        <v>337</v>
      </c>
      <c r="J31" s="126" t="s">
        <v>193</v>
      </c>
      <c r="K31" s="182" t="s">
        <v>39</v>
      </c>
      <c r="L31" s="173">
        <v>4583.6</v>
      </c>
      <c r="M31" s="174">
        <f>3900+700+4000</f>
        <v>8600</v>
      </c>
      <c r="N31" s="175">
        <f>M31+L31</f>
        <v>13183.6</v>
      </c>
    </row>
    <row r="32" spans="1:16" s="9" customFormat="1" ht="12.75">
      <c r="A32" s="166" t="s">
        <v>135</v>
      </c>
      <c r="B32" s="167" t="s">
        <v>155</v>
      </c>
      <c r="C32" s="130" t="s">
        <v>119</v>
      </c>
      <c r="D32" s="130" t="s">
        <v>121</v>
      </c>
      <c r="E32" s="132"/>
      <c r="F32" s="132"/>
      <c r="G32" s="126"/>
      <c r="H32" s="126"/>
      <c r="I32" s="132"/>
      <c r="J32" s="132"/>
      <c r="K32" s="186"/>
      <c r="L32" s="173">
        <f>L33+L58</f>
        <v>512228.5</v>
      </c>
      <c r="M32" s="174">
        <f>M33+M58</f>
        <v>18132.3</v>
      </c>
      <c r="N32" s="175">
        <f>N33+N58</f>
        <v>530360.7999999999</v>
      </c>
      <c r="O32" s="90"/>
      <c r="P32" s="51"/>
    </row>
    <row r="33" spans="1:14" s="9" customFormat="1" ht="38.25">
      <c r="A33" s="176" t="s">
        <v>289</v>
      </c>
      <c r="B33" s="167" t="s">
        <v>155</v>
      </c>
      <c r="C33" s="130" t="s">
        <v>119</v>
      </c>
      <c r="D33" s="130" t="s">
        <v>121</v>
      </c>
      <c r="E33" s="126" t="s">
        <v>8</v>
      </c>
      <c r="F33" s="126" t="s">
        <v>193</v>
      </c>
      <c r="G33" s="126" t="s">
        <v>193</v>
      </c>
      <c r="H33" s="126" t="s">
        <v>193</v>
      </c>
      <c r="I33" s="126" t="s">
        <v>194</v>
      </c>
      <c r="J33" s="126" t="s">
        <v>193</v>
      </c>
      <c r="K33" s="177"/>
      <c r="L33" s="178">
        <f>L40+L37+L43+L34+L46+L55+L49+L52</f>
        <v>500462.1</v>
      </c>
      <c r="M33" s="178">
        <f>M40+M37+M43+M34+M46+M55+M49+M52</f>
        <v>0</v>
      </c>
      <c r="N33" s="129">
        <f>N40+N37+N43+N34+N46+N55+N49+N52</f>
        <v>500462.1</v>
      </c>
    </row>
    <row r="34" spans="1:14" s="9" customFormat="1" ht="51">
      <c r="A34" s="187" t="s">
        <v>237</v>
      </c>
      <c r="B34" s="167" t="s">
        <v>155</v>
      </c>
      <c r="C34" s="130" t="s">
        <v>119</v>
      </c>
      <c r="D34" s="130" t="s">
        <v>121</v>
      </c>
      <c r="E34" s="128" t="s">
        <v>8</v>
      </c>
      <c r="F34" s="126" t="s">
        <v>193</v>
      </c>
      <c r="G34" s="126" t="s">
        <v>193</v>
      </c>
      <c r="H34" s="126" t="s">
        <v>193</v>
      </c>
      <c r="I34" s="181" t="s">
        <v>238</v>
      </c>
      <c r="J34" s="126" t="s">
        <v>193</v>
      </c>
      <c r="K34" s="177"/>
      <c r="L34" s="178">
        <f aca="true" t="shared" si="4" ref="L34:N35">L35</f>
        <v>266.6</v>
      </c>
      <c r="M34" s="179">
        <f t="shared" si="4"/>
        <v>0</v>
      </c>
      <c r="N34" s="129">
        <f t="shared" si="4"/>
        <v>266.6</v>
      </c>
    </row>
    <row r="35" spans="1:14" s="9" customFormat="1" ht="25.5">
      <c r="A35" s="176" t="s">
        <v>37</v>
      </c>
      <c r="B35" s="167" t="s">
        <v>155</v>
      </c>
      <c r="C35" s="130" t="s">
        <v>119</v>
      </c>
      <c r="D35" s="130" t="s">
        <v>121</v>
      </c>
      <c r="E35" s="128" t="s">
        <v>8</v>
      </c>
      <c r="F35" s="126" t="s">
        <v>193</v>
      </c>
      <c r="G35" s="126" t="s">
        <v>193</v>
      </c>
      <c r="H35" s="126" t="s">
        <v>193</v>
      </c>
      <c r="I35" s="181" t="s">
        <v>238</v>
      </c>
      <c r="J35" s="126" t="s">
        <v>193</v>
      </c>
      <c r="K35" s="177" t="s">
        <v>214</v>
      </c>
      <c r="L35" s="178">
        <f t="shared" si="4"/>
        <v>266.6</v>
      </c>
      <c r="M35" s="179">
        <f t="shared" si="4"/>
        <v>0</v>
      </c>
      <c r="N35" s="129">
        <f t="shared" si="4"/>
        <v>266.6</v>
      </c>
    </row>
    <row r="36" spans="1:14" s="9" customFormat="1" ht="12.75">
      <c r="A36" s="176" t="s">
        <v>38</v>
      </c>
      <c r="B36" s="167" t="s">
        <v>155</v>
      </c>
      <c r="C36" s="130" t="s">
        <v>119</v>
      </c>
      <c r="D36" s="130" t="s">
        <v>121</v>
      </c>
      <c r="E36" s="128" t="s">
        <v>8</v>
      </c>
      <c r="F36" s="126" t="s">
        <v>193</v>
      </c>
      <c r="G36" s="126" t="s">
        <v>193</v>
      </c>
      <c r="H36" s="126" t="s">
        <v>193</v>
      </c>
      <c r="I36" s="181" t="s">
        <v>238</v>
      </c>
      <c r="J36" s="126" t="s">
        <v>193</v>
      </c>
      <c r="K36" s="177" t="s">
        <v>39</v>
      </c>
      <c r="L36" s="178">
        <v>266.6</v>
      </c>
      <c r="M36" s="179">
        <v>0</v>
      </c>
      <c r="N36" s="129">
        <v>266.6</v>
      </c>
    </row>
    <row r="37" spans="1:14" s="9" customFormat="1" ht="12.75">
      <c r="A37" s="176" t="s">
        <v>229</v>
      </c>
      <c r="B37" s="167" t="s">
        <v>155</v>
      </c>
      <c r="C37" s="130" t="s">
        <v>119</v>
      </c>
      <c r="D37" s="130" t="s">
        <v>121</v>
      </c>
      <c r="E37" s="128" t="s">
        <v>8</v>
      </c>
      <c r="F37" s="180" t="s">
        <v>193</v>
      </c>
      <c r="G37" s="126" t="s">
        <v>193</v>
      </c>
      <c r="H37" s="126" t="s">
        <v>193</v>
      </c>
      <c r="I37" s="181" t="s">
        <v>109</v>
      </c>
      <c r="J37" s="126" t="s">
        <v>193</v>
      </c>
      <c r="K37" s="182"/>
      <c r="L37" s="178">
        <f aca="true" t="shared" si="5" ref="L37:N38">L38</f>
        <v>347313.3</v>
      </c>
      <c r="M37" s="179">
        <f t="shared" si="5"/>
        <v>0</v>
      </c>
      <c r="N37" s="129">
        <f t="shared" si="5"/>
        <v>347313.3</v>
      </c>
    </row>
    <row r="38" spans="1:14" s="9" customFormat="1" ht="25.5">
      <c r="A38" s="176" t="s">
        <v>37</v>
      </c>
      <c r="B38" s="167" t="s">
        <v>155</v>
      </c>
      <c r="C38" s="130" t="s">
        <v>119</v>
      </c>
      <c r="D38" s="130" t="s">
        <v>121</v>
      </c>
      <c r="E38" s="128" t="s">
        <v>8</v>
      </c>
      <c r="F38" s="180" t="s">
        <v>193</v>
      </c>
      <c r="G38" s="126" t="s">
        <v>193</v>
      </c>
      <c r="H38" s="126" t="s">
        <v>193</v>
      </c>
      <c r="I38" s="181" t="s">
        <v>109</v>
      </c>
      <c r="J38" s="126" t="s">
        <v>193</v>
      </c>
      <c r="K38" s="182">
        <v>600</v>
      </c>
      <c r="L38" s="178">
        <f t="shared" si="5"/>
        <v>347313.3</v>
      </c>
      <c r="M38" s="179">
        <f t="shared" si="5"/>
        <v>0</v>
      </c>
      <c r="N38" s="129">
        <f t="shared" si="5"/>
        <v>347313.3</v>
      </c>
    </row>
    <row r="39" spans="1:14" s="9" customFormat="1" ht="12.75">
      <c r="A39" s="176" t="s">
        <v>38</v>
      </c>
      <c r="B39" s="167" t="s">
        <v>155</v>
      </c>
      <c r="C39" s="130" t="s">
        <v>119</v>
      </c>
      <c r="D39" s="130" t="s">
        <v>121</v>
      </c>
      <c r="E39" s="128" t="s">
        <v>8</v>
      </c>
      <c r="F39" s="180" t="s">
        <v>193</v>
      </c>
      <c r="G39" s="126" t="s">
        <v>193</v>
      </c>
      <c r="H39" s="126" t="s">
        <v>193</v>
      </c>
      <c r="I39" s="181" t="s">
        <v>109</v>
      </c>
      <c r="J39" s="126" t="s">
        <v>193</v>
      </c>
      <c r="K39" s="182" t="s">
        <v>39</v>
      </c>
      <c r="L39" s="178">
        <v>347313.3</v>
      </c>
      <c r="M39" s="179">
        <v>0</v>
      </c>
      <c r="N39" s="129">
        <v>347313.3</v>
      </c>
    </row>
    <row r="40" spans="1:14" s="9" customFormat="1" ht="12.75">
      <c r="A40" s="176" t="s">
        <v>186</v>
      </c>
      <c r="B40" s="167" t="s">
        <v>155</v>
      </c>
      <c r="C40" s="130" t="s">
        <v>119</v>
      </c>
      <c r="D40" s="130" t="s">
        <v>121</v>
      </c>
      <c r="E40" s="126" t="s">
        <v>8</v>
      </c>
      <c r="F40" s="126" t="s">
        <v>193</v>
      </c>
      <c r="G40" s="126" t="s">
        <v>193</v>
      </c>
      <c r="H40" s="126" t="s">
        <v>193</v>
      </c>
      <c r="I40" s="126" t="s">
        <v>7</v>
      </c>
      <c r="J40" s="126" t="s">
        <v>193</v>
      </c>
      <c r="K40" s="177"/>
      <c r="L40" s="178">
        <f aca="true" t="shared" si="6" ref="L40:N41">L41</f>
        <v>3267.2</v>
      </c>
      <c r="M40" s="179">
        <f t="shared" si="6"/>
        <v>-150</v>
      </c>
      <c r="N40" s="129">
        <f t="shared" si="6"/>
        <v>3117.2</v>
      </c>
    </row>
    <row r="41" spans="1:14" s="9" customFormat="1" ht="25.5">
      <c r="A41" s="176" t="s">
        <v>37</v>
      </c>
      <c r="B41" s="167" t="s">
        <v>155</v>
      </c>
      <c r="C41" s="130" t="s">
        <v>119</v>
      </c>
      <c r="D41" s="130" t="s">
        <v>121</v>
      </c>
      <c r="E41" s="126" t="s">
        <v>8</v>
      </c>
      <c r="F41" s="183" t="s">
        <v>193</v>
      </c>
      <c r="G41" s="126" t="s">
        <v>193</v>
      </c>
      <c r="H41" s="126" t="s">
        <v>193</v>
      </c>
      <c r="I41" s="184" t="s">
        <v>7</v>
      </c>
      <c r="J41" s="126" t="s">
        <v>193</v>
      </c>
      <c r="K41" s="182">
        <v>600</v>
      </c>
      <c r="L41" s="178">
        <f t="shared" si="6"/>
        <v>3267.2</v>
      </c>
      <c r="M41" s="179">
        <f t="shared" si="6"/>
        <v>-150</v>
      </c>
      <c r="N41" s="129">
        <f t="shared" si="6"/>
        <v>3117.2</v>
      </c>
    </row>
    <row r="42" spans="1:14" s="9" customFormat="1" ht="12.75">
      <c r="A42" s="176" t="s">
        <v>38</v>
      </c>
      <c r="B42" s="167" t="s">
        <v>155</v>
      </c>
      <c r="C42" s="130" t="s">
        <v>119</v>
      </c>
      <c r="D42" s="130" t="s">
        <v>121</v>
      </c>
      <c r="E42" s="126" t="s">
        <v>8</v>
      </c>
      <c r="F42" s="183" t="s">
        <v>193</v>
      </c>
      <c r="G42" s="126" t="s">
        <v>193</v>
      </c>
      <c r="H42" s="126" t="s">
        <v>193</v>
      </c>
      <c r="I42" s="184" t="s">
        <v>7</v>
      </c>
      <c r="J42" s="126" t="s">
        <v>193</v>
      </c>
      <c r="K42" s="182" t="s">
        <v>39</v>
      </c>
      <c r="L42" s="178">
        <v>3267.2</v>
      </c>
      <c r="M42" s="179">
        <v>-150</v>
      </c>
      <c r="N42" s="129">
        <f>M42+L42</f>
        <v>3117.2</v>
      </c>
    </row>
    <row r="43" spans="1:14" s="10" customFormat="1" ht="25.5">
      <c r="A43" s="176" t="s">
        <v>212</v>
      </c>
      <c r="B43" s="167" t="s">
        <v>155</v>
      </c>
      <c r="C43" s="130" t="s">
        <v>119</v>
      </c>
      <c r="D43" s="130" t="s">
        <v>121</v>
      </c>
      <c r="E43" s="128" t="s">
        <v>8</v>
      </c>
      <c r="F43" s="180" t="s">
        <v>193</v>
      </c>
      <c r="G43" s="126" t="s">
        <v>193</v>
      </c>
      <c r="H43" s="126" t="s">
        <v>193</v>
      </c>
      <c r="I43" s="181" t="s">
        <v>213</v>
      </c>
      <c r="J43" s="126" t="s">
        <v>193</v>
      </c>
      <c r="K43" s="182"/>
      <c r="L43" s="178">
        <f aca="true" t="shared" si="7" ref="L43:N44">L44</f>
        <v>147508.7</v>
      </c>
      <c r="M43" s="179">
        <f t="shared" si="7"/>
        <v>0</v>
      </c>
      <c r="N43" s="129">
        <f t="shared" si="7"/>
        <v>147508.7</v>
      </c>
    </row>
    <row r="44" spans="1:14" s="10" customFormat="1" ht="25.5">
      <c r="A44" s="176" t="s">
        <v>37</v>
      </c>
      <c r="B44" s="167" t="s">
        <v>155</v>
      </c>
      <c r="C44" s="130" t="s">
        <v>119</v>
      </c>
      <c r="D44" s="130" t="s">
        <v>121</v>
      </c>
      <c r="E44" s="126" t="s">
        <v>8</v>
      </c>
      <c r="F44" s="183" t="s">
        <v>193</v>
      </c>
      <c r="G44" s="126" t="s">
        <v>193</v>
      </c>
      <c r="H44" s="126" t="s">
        <v>193</v>
      </c>
      <c r="I44" s="184" t="s">
        <v>213</v>
      </c>
      <c r="J44" s="126" t="s">
        <v>193</v>
      </c>
      <c r="K44" s="182">
        <v>600</v>
      </c>
      <c r="L44" s="178">
        <f t="shared" si="7"/>
        <v>147508.7</v>
      </c>
      <c r="M44" s="179">
        <f t="shared" si="7"/>
        <v>0</v>
      </c>
      <c r="N44" s="129">
        <f t="shared" si="7"/>
        <v>147508.7</v>
      </c>
    </row>
    <row r="45" spans="1:14" s="10" customFormat="1" ht="12.75">
      <c r="A45" s="176" t="s">
        <v>38</v>
      </c>
      <c r="B45" s="167" t="s">
        <v>155</v>
      </c>
      <c r="C45" s="130" t="s">
        <v>119</v>
      </c>
      <c r="D45" s="130" t="s">
        <v>121</v>
      </c>
      <c r="E45" s="126" t="s">
        <v>8</v>
      </c>
      <c r="F45" s="183" t="s">
        <v>193</v>
      </c>
      <c r="G45" s="126" t="s">
        <v>193</v>
      </c>
      <c r="H45" s="126" t="s">
        <v>193</v>
      </c>
      <c r="I45" s="184" t="s">
        <v>213</v>
      </c>
      <c r="J45" s="126" t="s">
        <v>193</v>
      </c>
      <c r="K45" s="182" t="s">
        <v>39</v>
      </c>
      <c r="L45" s="178">
        <v>147508.7</v>
      </c>
      <c r="M45" s="179">
        <v>0</v>
      </c>
      <c r="N45" s="129">
        <f>M45+L45</f>
        <v>147508.7</v>
      </c>
    </row>
    <row r="46" spans="1:14" s="10" customFormat="1" ht="60.75" customHeight="1">
      <c r="A46" s="166" t="s">
        <v>310</v>
      </c>
      <c r="B46" s="167" t="s">
        <v>155</v>
      </c>
      <c r="C46" s="130" t="s">
        <v>119</v>
      </c>
      <c r="D46" s="130" t="s">
        <v>121</v>
      </c>
      <c r="E46" s="126" t="s">
        <v>8</v>
      </c>
      <c r="F46" s="183" t="s">
        <v>193</v>
      </c>
      <c r="G46" s="126" t="s">
        <v>193</v>
      </c>
      <c r="H46" s="126" t="s">
        <v>193</v>
      </c>
      <c r="I46" s="184" t="s">
        <v>292</v>
      </c>
      <c r="J46" s="126" t="s">
        <v>193</v>
      </c>
      <c r="K46" s="182"/>
      <c r="L46" s="173">
        <f aca="true" t="shared" si="8" ref="L46:N47">L47</f>
        <v>135.8</v>
      </c>
      <c r="M46" s="174">
        <f t="shared" si="8"/>
        <v>0</v>
      </c>
      <c r="N46" s="175">
        <f t="shared" si="8"/>
        <v>135.8</v>
      </c>
    </row>
    <row r="47" spans="1:14" s="10" customFormat="1" ht="25.5">
      <c r="A47" s="176" t="s">
        <v>37</v>
      </c>
      <c r="B47" s="167" t="s">
        <v>155</v>
      </c>
      <c r="C47" s="130" t="s">
        <v>119</v>
      </c>
      <c r="D47" s="130" t="s">
        <v>121</v>
      </c>
      <c r="E47" s="126" t="s">
        <v>8</v>
      </c>
      <c r="F47" s="183" t="s">
        <v>193</v>
      </c>
      <c r="G47" s="126" t="s">
        <v>193</v>
      </c>
      <c r="H47" s="126" t="s">
        <v>193</v>
      </c>
      <c r="I47" s="184" t="s">
        <v>293</v>
      </c>
      <c r="J47" s="126" t="s">
        <v>193</v>
      </c>
      <c r="K47" s="182" t="s">
        <v>214</v>
      </c>
      <c r="L47" s="173">
        <f t="shared" si="8"/>
        <v>135.8</v>
      </c>
      <c r="M47" s="174">
        <f t="shared" si="8"/>
        <v>0</v>
      </c>
      <c r="N47" s="175">
        <f t="shared" si="8"/>
        <v>135.8</v>
      </c>
    </row>
    <row r="48" spans="1:14" s="10" customFormat="1" ht="12.75">
      <c r="A48" s="176" t="s">
        <v>38</v>
      </c>
      <c r="B48" s="167" t="s">
        <v>155</v>
      </c>
      <c r="C48" s="130" t="s">
        <v>119</v>
      </c>
      <c r="D48" s="130" t="s">
        <v>121</v>
      </c>
      <c r="E48" s="126" t="s">
        <v>8</v>
      </c>
      <c r="F48" s="183" t="s">
        <v>193</v>
      </c>
      <c r="G48" s="126" t="s">
        <v>193</v>
      </c>
      <c r="H48" s="126" t="s">
        <v>193</v>
      </c>
      <c r="I48" s="184" t="s">
        <v>293</v>
      </c>
      <c r="J48" s="126" t="s">
        <v>193</v>
      </c>
      <c r="K48" s="182" t="s">
        <v>39</v>
      </c>
      <c r="L48" s="173">
        <v>135.8</v>
      </c>
      <c r="M48" s="174">
        <v>0</v>
      </c>
      <c r="N48" s="175">
        <v>135.8</v>
      </c>
    </row>
    <row r="49" spans="1:14" s="10" customFormat="1" ht="51">
      <c r="A49" s="176" t="s">
        <v>410</v>
      </c>
      <c r="B49" s="167" t="s">
        <v>155</v>
      </c>
      <c r="C49" s="130" t="s">
        <v>119</v>
      </c>
      <c r="D49" s="130" t="s">
        <v>121</v>
      </c>
      <c r="E49" s="128" t="s">
        <v>8</v>
      </c>
      <c r="F49" s="126" t="s">
        <v>193</v>
      </c>
      <c r="G49" s="126" t="s">
        <v>193</v>
      </c>
      <c r="H49" s="126" t="s">
        <v>193</v>
      </c>
      <c r="I49" s="181" t="s">
        <v>411</v>
      </c>
      <c r="J49" s="126" t="s">
        <v>193</v>
      </c>
      <c r="K49" s="177"/>
      <c r="L49" s="173">
        <f aca="true" t="shared" si="9" ref="L49:N50">L50</f>
        <v>0</v>
      </c>
      <c r="M49" s="174">
        <f t="shared" si="9"/>
        <v>150</v>
      </c>
      <c r="N49" s="175">
        <f t="shared" si="9"/>
        <v>150</v>
      </c>
    </row>
    <row r="50" spans="1:14" s="10" customFormat="1" ht="25.5">
      <c r="A50" s="176" t="s">
        <v>37</v>
      </c>
      <c r="B50" s="167" t="s">
        <v>155</v>
      </c>
      <c r="C50" s="130" t="s">
        <v>119</v>
      </c>
      <c r="D50" s="130" t="s">
        <v>121</v>
      </c>
      <c r="E50" s="128" t="s">
        <v>8</v>
      </c>
      <c r="F50" s="126" t="s">
        <v>193</v>
      </c>
      <c r="G50" s="126" t="s">
        <v>193</v>
      </c>
      <c r="H50" s="126" t="s">
        <v>193</v>
      </c>
      <c r="I50" s="181" t="s">
        <v>411</v>
      </c>
      <c r="J50" s="126" t="s">
        <v>193</v>
      </c>
      <c r="K50" s="177" t="s">
        <v>214</v>
      </c>
      <c r="L50" s="173">
        <f t="shared" si="9"/>
        <v>0</v>
      </c>
      <c r="M50" s="174">
        <f t="shared" si="9"/>
        <v>150</v>
      </c>
      <c r="N50" s="175">
        <f t="shared" si="9"/>
        <v>150</v>
      </c>
    </row>
    <row r="51" spans="1:14" s="10" customFormat="1" ht="12.75">
      <c r="A51" s="176" t="s">
        <v>38</v>
      </c>
      <c r="B51" s="167" t="s">
        <v>155</v>
      </c>
      <c r="C51" s="130" t="s">
        <v>119</v>
      </c>
      <c r="D51" s="130" t="s">
        <v>121</v>
      </c>
      <c r="E51" s="128" t="s">
        <v>8</v>
      </c>
      <c r="F51" s="126" t="s">
        <v>193</v>
      </c>
      <c r="G51" s="126" t="s">
        <v>193</v>
      </c>
      <c r="H51" s="126" t="s">
        <v>193</v>
      </c>
      <c r="I51" s="181" t="s">
        <v>411</v>
      </c>
      <c r="J51" s="126" t="s">
        <v>193</v>
      </c>
      <c r="K51" s="177" t="s">
        <v>39</v>
      </c>
      <c r="L51" s="173">
        <v>0</v>
      </c>
      <c r="M51" s="174">
        <v>150</v>
      </c>
      <c r="N51" s="175">
        <v>150</v>
      </c>
    </row>
    <row r="52" spans="1:14" s="10" customFormat="1" ht="38.25">
      <c r="A52" s="176" t="s">
        <v>360</v>
      </c>
      <c r="B52" s="167" t="s">
        <v>155</v>
      </c>
      <c r="C52" s="130" t="s">
        <v>119</v>
      </c>
      <c r="D52" s="130" t="s">
        <v>121</v>
      </c>
      <c r="E52" s="128" t="s">
        <v>8</v>
      </c>
      <c r="F52" s="126" t="s">
        <v>193</v>
      </c>
      <c r="G52" s="126" t="s">
        <v>193</v>
      </c>
      <c r="H52" s="126" t="s">
        <v>193</v>
      </c>
      <c r="I52" s="181" t="s">
        <v>359</v>
      </c>
      <c r="J52" s="126" t="s">
        <v>193</v>
      </c>
      <c r="K52" s="177"/>
      <c r="L52" s="173">
        <f aca="true" t="shared" si="10" ref="L52:N53">L53</f>
        <v>1590</v>
      </c>
      <c r="M52" s="174">
        <f t="shared" si="10"/>
        <v>0</v>
      </c>
      <c r="N52" s="175">
        <f t="shared" si="10"/>
        <v>1590</v>
      </c>
    </row>
    <row r="53" spans="1:14" s="10" customFormat="1" ht="25.5">
      <c r="A53" s="176" t="s">
        <v>37</v>
      </c>
      <c r="B53" s="167" t="s">
        <v>155</v>
      </c>
      <c r="C53" s="130" t="s">
        <v>119</v>
      </c>
      <c r="D53" s="130" t="s">
        <v>121</v>
      </c>
      <c r="E53" s="128" t="s">
        <v>8</v>
      </c>
      <c r="F53" s="126" t="s">
        <v>193</v>
      </c>
      <c r="G53" s="126" t="s">
        <v>193</v>
      </c>
      <c r="H53" s="126" t="s">
        <v>193</v>
      </c>
      <c r="I53" s="181" t="s">
        <v>359</v>
      </c>
      <c r="J53" s="126" t="s">
        <v>193</v>
      </c>
      <c r="K53" s="177" t="s">
        <v>214</v>
      </c>
      <c r="L53" s="173">
        <f t="shared" si="10"/>
        <v>1590</v>
      </c>
      <c r="M53" s="174">
        <f t="shared" si="10"/>
        <v>0</v>
      </c>
      <c r="N53" s="175">
        <f t="shared" si="10"/>
        <v>1590</v>
      </c>
    </row>
    <row r="54" spans="1:14" s="10" customFormat="1" ht="12.75">
      <c r="A54" s="176" t="s">
        <v>38</v>
      </c>
      <c r="B54" s="167" t="s">
        <v>155</v>
      </c>
      <c r="C54" s="130" t="s">
        <v>119</v>
      </c>
      <c r="D54" s="130" t="s">
        <v>121</v>
      </c>
      <c r="E54" s="128" t="s">
        <v>8</v>
      </c>
      <c r="F54" s="126" t="s">
        <v>193</v>
      </c>
      <c r="G54" s="126" t="s">
        <v>193</v>
      </c>
      <c r="H54" s="126" t="s">
        <v>193</v>
      </c>
      <c r="I54" s="181" t="s">
        <v>359</v>
      </c>
      <c r="J54" s="126" t="s">
        <v>193</v>
      </c>
      <c r="K54" s="177" t="s">
        <v>39</v>
      </c>
      <c r="L54" s="173">
        <v>1590</v>
      </c>
      <c r="M54" s="174">
        <v>0</v>
      </c>
      <c r="N54" s="175">
        <v>1590</v>
      </c>
    </row>
    <row r="55" spans="1:14" s="10" customFormat="1" ht="63.75">
      <c r="A55" s="187" t="s">
        <v>254</v>
      </c>
      <c r="B55" s="167" t="s">
        <v>155</v>
      </c>
      <c r="C55" s="130" t="s">
        <v>119</v>
      </c>
      <c r="D55" s="130" t="s">
        <v>121</v>
      </c>
      <c r="E55" s="128" t="s">
        <v>8</v>
      </c>
      <c r="F55" s="126" t="s">
        <v>193</v>
      </c>
      <c r="G55" s="126" t="s">
        <v>193</v>
      </c>
      <c r="H55" s="126" t="s">
        <v>193</v>
      </c>
      <c r="I55" s="181" t="s">
        <v>253</v>
      </c>
      <c r="J55" s="126" t="s">
        <v>193</v>
      </c>
      <c r="K55" s="177"/>
      <c r="L55" s="173">
        <f aca="true" t="shared" si="11" ref="L55:N56">L56</f>
        <v>380.5</v>
      </c>
      <c r="M55" s="174">
        <f t="shared" si="11"/>
        <v>0</v>
      </c>
      <c r="N55" s="175">
        <f t="shared" si="11"/>
        <v>380.5</v>
      </c>
    </row>
    <row r="56" spans="1:14" s="10" customFormat="1" ht="25.5">
      <c r="A56" s="176" t="s">
        <v>37</v>
      </c>
      <c r="B56" s="167" t="s">
        <v>155</v>
      </c>
      <c r="C56" s="130" t="s">
        <v>119</v>
      </c>
      <c r="D56" s="130" t="s">
        <v>121</v>
      </c>
      <c r="E56" s="128" t="s">
        <v>8</v>
      </c>
      <c r="F56" s="126" t="s">
        <v>193</v>
      </c>
      <c r="G56" s="126" t="s">
        <v>193</v>
      </c>
      <c r="H56" s="126" t="s">
        <v>193</v>
      </c>
      <c r="I56" s="181" t="s">
        <v>253</v>
      </c>
      <c r="J56" s="126" t="s">
        <v>193</v>
      </c>
      <c r="K56" s="177" t="s">
        <v>214</v>
      </c>
      <c r="L56" s="173">
        <f t="shared" si="11"/>
        <v>380.5</v>
      </c>
      <c r="M56" s="174">
        <f t="shared" si="11"/>
        <v>0</v>
      </c>
      <c r="N56" s="175">
        <f t="shared" si="11"/>
        <v>380.5</v>
      </c>
    </row>
    <row r="57" spans="1:14" s="10" customFormat="1" ht="12.75">
      <c r="A57" s="176" t="s">
        <v>38</v>
      </c>
      <c r="B57" s="167" t="s">
        <v>155</v>
      </c>
      <c r="C57" s="130" t="s">
        <v>119</v>
      </c>
      <c r="D57" s="130" t="s">
        <v>121</v>
      </c>
      <c r="E57" s="128" t="s">
        <v>8</v>
      </c>
      <c r="F57" s="126" t="s">
        <v>193</v>
      </c>
      <c r="G57" s="126" t="s">
        <v>193</v>
      </c>
      <c r="H57" s="126" t="s">
        <v>193</v>
      </c>
      <c r="I57" s="181" t="s">
        <v>253</v>
      </c>
      <c r="J57" s="126" t="s">
        <v>193</v>
      </c>
      <c r="K57" s="177" t="s">
        <v>39</v>
      </c>
      <c r="L57" s="173">
        <v>380.5</v>
      </c>
      <c r="M57" s="174">
        <v>0</v>
      </c>
      <c r="N57" s="175">
        <v>380.5</v>
      </c>
    </row>
    <row r="58" spans="1:14" s="10" customFormat="1" ht="12.75">
      <c r="A58" s="176" t="s">
        <v>338</v>
      </c>
      <c r="B58" s="167" t="s">
        <v>155</v>
      </c>
      <c r="C58" s="130" t="s">
        <v>119</v>
      </c>
      <c r="D58" s="130" t="s">
        <v>121</v>
      </c>
      <c r="E58" s="126" t="s">
        <v>336</v>
      </c>
      <c r="F58" s="183" t="s">
        <v>193</v>
      </c>
      <c r="G58" s="126" t="s">
        <v>193</v>
      </c>
      <c r="H58" s="126" t="s">
        <v>193</v>
      </c>
      <c r="I58" s="184" t="s">
        <v>194</v>
      </c>
      <c r="J58" s="126" t="s">
        <v>193</v>
      </c>
      <c r="K58" s="182"/>
      <c r="L58" s="173">
        <f aca="true" t="shared" si="12" ref="L58:N60">L59</f>
        <v>11766.4</v>
      </c>
      <c r="M58" s="174">
        <f t="shared" si="12"/>
        <v>18132.3</v>
      </c>
      <c r="N58" s="175">
        <f t="shared" si="12"/>
        <v>29898.699999999997</v>
      </c>
    </row>
    <row r="59" spans="1:15" s="10" customFormat="1" ht="76.5">
      <c r="A59" s="185" t="s">
        <v>335</v>
      </c>
      <c r="B59" s="167" t="s">
        <v>155</v>
      </c>
      <c r="C59" s="130" t="s">
        <v>119</v>
      </c>
      <c r="D59" s="130" t="s">
        <v>121</v>
      </c>
      <c r="E59" s="126" t="s">
        <v>336</v>
      </c>
      <c r="F59" s="183" t="s">
        <v>193</v>
      </c>
      <c r="G59" s="126" t="s">
        <v>193</v>
      </c>
      <c r="H59" s="126" t="s">
        <v>193</v>
      </c>
      <c r="I59" s="184" t="s">
        <v>337</v>
      </c>
      <c r="J59" s="126" t="s">
        <v>193</v>
      </c>
      <c r="K59" s="182"/>
      <c r="L59" s="173">
        <f t="shared" si="12"/>
        <v>11766.4</v>
      </c>
      <c r="M59" s="174">
        <f t="shared" si="12"/>
        <v>18132.3</v>
      </c>
      <c r="N59" s="175">
        <f t="shared" si="12"/>
        <v>29898.699999999997</v>
      </c>
      <c r="O59" s="123"/>
    </row>
    <row r="60" spans="1:16" s="10" customFormat="1" ht="25.5">
      <c r="A60" s="176" t="s">
        <v>37</v>
      </c>
      <c r="B60" s="167" t="s">
        <v>155</v>
      </c>
      <c r="C60" s="130" t="s">
        <v>119</v>
      </c>
      <c r="D60" s="130" t="s">
        <v>121</v>
      </c>
      <c r="E60" s="126" t="s">
        <v>336</v>
      </c>
      <c r="F60" s="183" t="s">
        <v>193</v>
      </c>
      <c r="G60" s="126" t="s">
        <v>193</v>
      </c>
      <c r="H60" s="126" t="s">
        <v>193</v>
      </c>
      <c r="I60" s="184" t="s">
        <v>337</v>
      </c>
      <c r="J60" s="126" t="s">
        <v>193</v>
      </c>
      <c r="K60" s="182" t="s">
        <v>214</v>
      </c>
      <c r="L60" s="173">
        <f t="shared" si="12"/>
        <v>11766.4</v>
      </c>
      <c r="M60" s="174">
        <f t="shared" si="12"/>
        <v>18132.3</v>
      </c>
      <c r="N60" s="175">
        <f t="shared" si="12"/>
        <v>29898.699999999997</v>
      </c>
      <c r="O60" s="123"/>
      <c r="P60" s="14"/>
    </row>
    <row r="61" spans="1:15" s="10" customFormat="1" ht="12.75">
      <c r="A61" s="176" t="s">
        <v>38</v>
      </c>
      <c r="B61" s="167" t="s">
        <v>155</v>
      </c>
      <c r="C61" s="130" t="s">
        <v>119</v>
      </c>
      <c r="D61" s="130" t="s">
        <v>121</v>
      </c>
      <c r="E61" s="126" t="s">
        <v>336</v>
      </c>
      <c r="F61" s="183" t="s">
        <v>193</v>
      </c>
      <c r="G61" s="126" t="s">
        <v>193</v>
      </c>
      <c r="H61" s="126" t="s">
        <v>193</v>
      </c>
      <c r="I61" s="184" t="s">
        <v>337</v>
      </c>
      <c r="J61" s="126" t="s">
        <v>193</v>
      </c>
      <c r="K61" s="182" t="s">
        <v>39</v>
      </c>
      <c r="L61" s="173">
        <v>11766.4</v>
      </c>
      <c r="M61" s="174">
        <f>11000-1017.7+1300+6850</f>
        <v>18132.3</v>
      </c>
      <c r="N61" s="175">
        <f>M61+L61</f>
        <v>29898.699999999997</v>
      </c>
      <c r="O61" s="123"/>
    </row>
    <row r="62" spans="1:14" s="10" customFormat="1" ht="12.75">
      <c r="A62" s="176" t="s">
        <v>288</v>
      </c>
      <c r="B62" s="167" t="s">
        <v>155</v>
      </c>
      <c r="C62" s="130" t="s">
        <v>119</v>
      </c>
      <c r="D62" s="130" t="s">
        <v>117</v>
      </c>
      <c r="E62" s="126"/>
      <c r="F62" s="183"/>
      <c r="G62" s="126"/>
      <c r="H62" s="126"/>
      <c r="I62" s="184"/>
      <c r="J62" s="126"/>
      <c r="K62" s="182"/>
      <c r="L62" s="178">
        <f>L63+L79</f>
        <v>16277.7</v>
      </c>
      <c r="M62" s="178">
        <f>M63+M79</f>
        <v>4430.1</v>
      </c>
      <c r="N62" s="129">
        <f>N63+N79</f>
        <v>20707.800000000003</v>
      </c>
    </row>
    <row r="63" spans="1:14" s="10" customFormat="1" ht="38.25">
      <c r="A63" s="176" t="s">
        <v>289</v>
      </c>
      <c r="B63" s="167" t="s">
        <v>155</v>
      </c>
      <c r="C63" s="130" t="s">
        <v>119</v>
      </c>
      <c r="D63" s="130" t="s">
        <v>117</v>
      </c>
      <c r="E63" s="126" t="s">
        <v>8</v>
      </c>
      <c r="F63" s="126" t="s">
        <v>193</v>
      </c>
      <c r="G63" s="126" t="s">
        <v>193</v>
      </c>
      <c r="H63" s="126" t="s">
        <v>193</v>
      </c>
      <c r="I63" s="126" t="s">
        <v>194</v>
      </c>
      <c r="J63" s="126" t="s">
        <v>193</v>
      </c>
      <c r="K63" s="182"/>
      <c r="L63" s="178">
        <f>L70+L73+L67+L64+L76</f>
        <v>16277.7</v>
      </c>
      <c r="M63" s="178">
        <f>M70+M73+M67+M64+M76</f>
        <v>3412.4</v>
      </c>
      <c r="N63" s="129">
        <f>N70+N73+N67+N64+N76</f>
        <v>19690.100000000002</v>
      </c>
    </row>
    <row r="64" spans="1:14" s="10" customFormat="1" ht="87.75" customHeight="1">
      <c r="A64" s="188" t="s">
        <v>396</v>
      </c>
      <c r="B64" s="167" t="s">
        <v>155</v>
      </c>
      <c r="C64" s="130" t="s">
        <v>119</v>
      </c>
      <c r="D64" s="130" t="s">
        <v>117</v>
      </c>
      <c r="E64" s="126" t="s">
        <v>8</v>
      </c>
      <c r="F64" s="126" t="s">
        <v>193</v>
      </c>
      <c r="G64" s="126" t="s">
        <v>193</v>
      </c>
      <c r="H64" s="126" t="s">
        <v>193</v>
      </c>
      <c r="I64" s="126" t="s">
        <v>393</v>
      </c>
      <c r="J64" s="126" t="s">
        <v>193</v>
      </c>
      <c r="K64" s="182"/>
      <c r="L64" s="178">
        <f aca="true" t="shared" si="13" ref="L64:N65">L65</f>
        <v>0</v>
      </c>
      <c r="M64" s="179">
        <f t="shared" si="13"/>
        <v>2047.4</v>
      </c>
      <c r="N64" s="129">
        <f t="shared" si="13"/>
        <v>2047.4</v>
      </c>
    </row>
    <row r="65" spans="1:14" s="10" customFormat="1" ht="27.75" customHeight="1">
      <c r="A65" s="176" t="s">
        <v>37</v>
      </c>
      <c r="B65" s="167" t="s">
        <v>155</v>
      </c>
      <c r="C65" s="130" t="s">
        <v>119</v>
      </c>
      <c r="D65" s="130" t="s">
        <v>117</v>
      </c>
      <c r="E65" s="126" t="s">
        <v>8</v>
      </c>
      <c r="F65" s="126" t="s">
        <v>193</v>
      </c>
      <c r="G65" s="126" t="s">
        <v>193</v>
      </c>
      <c r="H65" s="126" t="s">
        <v>193</v>
      </c>
      <c r="I65" s="126" t="s">
        <v>393</v>
      </c>
      <c r="J65" s="126" t="s">
        <v>193</v>
      </c>
      <c r="K65" s="182" t="s">
        <v>214</v>
      </c>
      <c r="L65" s="178">
        <f t="shared" si="13"/>
        <v>0</v>
      </c>
      <c r="M65" s="179">
        <f t="shared" si="13"/>
        <v>2047.4</v>
      </c>
      <c r="N65" s="129">
        <f t="shared" si="13"/>
        <v>2047.4</v>
      </c>
    </row>
    <row r="66" spans="1:14" s="10" customFormat="1" ht="27" customHeight="1">
      <c r="A66" s="176" t="s">
        <v>38</v>
      </c>
      <c r="B66" s="167" t="s">
        <v>155</v>
      </c>
      <c r="C66" s="130" t="s">
        <v>119</v>
      </c>
      <c r="D66" s="130" t="s">
        <v>117</v>
      </c>
      <c r="E66" s="126" t="s">
        <v>8</v>
      </c>
      <c r="F66" s="126" t="s">
        <v>193</v>
      </c>
      <c r="G66" s="126" t="s">
        <v>193</v>
      </c>
      <c r="H66" s="126" t="s">
        <v>193</v>
      </c>
      <c r="I66" s="126" t="s">
        <v>393</v>
      </c>
      <c r="J66" s="126" t="s">
        <v>193</v>
      </c>
      <c r="K66" s="182" t="s">
        <v>39</v>
      </c>
      <c r="L66" s="178">
        <v>0</v>
      </c>
      <c r="M66" s="179">
        <v>2047.4</v>
      </c>
      <c r="N66" s="129">
        <v>2047.4</v>
      </c>
    </row>
    <row r="67" spans="1:14" s="10" customFormat="1" ht="12.75">
      <c r="A67" s="176" t="s">
        <v>186</v>
      </c>
      <c r="B67" s="167" t="s">
        <v>155</v>
      </c>
      <c r="C67" s="130" t="s">
        <v>119</v>
      </c>
      <c r="D67" s="130" t="s">
        <v>117</v>
      </c>
      <c r="E67" s="126" t="s">
        <v>8</v>
      </c>
      <c r="F67" s="126" t="s">
        <v>193</v>
      </c>
      <c r="G67" s="126" t="s">
        <v>193</v>
      </c>
      <c r="H67" s="126" t="s">
        <v>193</v>
      </c>
      <c r="I67" s="126" t="s">
        <v>7</v>
      </c>
      <c r="J67" s="126" t="s">
        <v>193</v>
      </c>
      <c r="K67" s="177"/>
      <c r="L67" s="178">
        <f aca="true" t="shared" si="14" ref="L67:N68">L68</f>
        <v>805</v>
      </c>
      <c r="M67" s="179">
        <f t="shared" si="14"/>
        <v>0</v>
      </c>
      <c r="N67" s="129">
        <f t="shared" si="14"/>
        <v>805</v>
      </c>
    </row>
    <row r="68" spans="1:14" s="10" customFormat="1" ht="25.5">
      <c r="A68" s="176" t="s">
        <v>37</v>
      </c>
      <c r="B68" s="167" t="s">
        <v>155</v>
      </c>
      <c r="C68" s="130" t="s">
        <v>119</v>
      </c>
      <c r="D68" s="130" t="s">
        <v>117</v>
      </c>
      <c r="E68" s="126" t="s">
        <v>8</v>
      </c>
      <c r="F68" s="183" t="s">
        <v>193</v>
      </c>
      <c r="G68" s="126" t="s">
        <v>193</v>
      </c>
      <c r="H68" s="126" t="s">
        <v>193</v>
      </c>
      <c r="I68" s="184" t="s">
        <v>7</v>
      </c>
      <c r="J68" s="126" t="s">
        <v>193</v>
      </c>
      <c r="K68" s="182">
        <v>600</v>
      </c>
      <c r="L68" s="178">
        <f t="shared" si="14"/>
        <v>805</v>
      </c>
      <c r="M68" s="179">
        <f t="shared" si="14"/>
        <v>0</v>
      </c>
      <c r="N68" s="129">
        <f t="shared" si="14"/>
        <v>805</v>
      </c>
    </row>
    <row r="69" spans="1:14" s="10" customFormat="1" ht="12.75">
      <c r="A69" s="176" t="s">
        <v>38</v>
      </c>
      <c r="B69" s="167" t="s">
        <v>155</v>
      </c>
      <c r="C69" s="130" t="s">
        <v>119</v>
      </c>
      <c r="D69" s="130" t="s">
        <v>117</v>
      </c>
      <c r="E69" s="126" t="s">
        <v>8</v>
      </c>
      <c r="F69" s="183" t="s">
        <v>193</v>
      </c>
      <c r="G69" s="126" t="s">
        <v>193</v>
      </c>
      <c r="H69" s="126" t="s">
        <v>193</v>
      </c>
      <c r="I69" s="184" t="s">
        <v>7</v>
      </c>
      <c r="J69" s="126" t="s">
        <v>193</v>
      </c>
      <c r="K69" s="182" t="s">
        <v>39</v>
      </c>
      <c r="L69" s="178">
        <f>150+655</f>
        <v>805</v>
      </c>
      <c r="M69" s="179">
        <v>0</v>
      </c>
      <c r="N69" s="129">
        <f>M69+L69</f>
        <v>805</v>
      </c>
    </row>
    <row r="70" spans="1:14" s="10" customFormat="1" ht="25.5">
      <c r="A70" s="176" t="s">
        <v>215</v>
      </c>
      <c r="B70" s="167" t="s">
        <v>155</v>
      </c>
      <c r="C70" s="130" t="s">
        <v>119</v>
      </c>
      <c r="D70" s="130" t="s">
        <v>117</v>
      </c>
      <c r="E70" s="126" t="s">
        <v>8</v>
      </c>
      <c r="F70" s="183" t="s">
        <v>193</v>
      </c>
      <c r="G70" s="126" t="s">
        <v>193</v>
      </c>
      <c r="H70" s="126" t="s">
        <v>193</v>
      </c>
      <c r="I70" s="184" t="s">
        <v>216</v>
      </c>
      <c r="J70" s="126" t="s">
        <v>193</v>
      </c>
      <c r="K70" s="182"/>
      <c r="L70" s="178">
        <f aca="true" t="shared" si="15" ref="L70:N71">L71</f>
        <v>15465.7</v>
      </c>
      <c r="M70" s="179">
        <f t="shared" si="15"/>
        <v>0</v>
      </c>
      <c r="N70" s="129">
        <f t="shared" si="15"/>
        <v>15465.7</v>
      </c>
    </row>
    <row r="71" spans="1:14" s="10" customFormat="1" ht="25.5">
      <c r="A71" s="176" t="s">
        <v>37</v>
      </c>
      <c r="B71" s="167" t="s">
        <v>155</v>
      </c>
      <c r="C71" s="130" t="s">
        <v>119</v>
      </c>
      <c r="D71" s="130" t="s">
        <v>117</v>
      </c>
      <c r="E71" s="126" t="s">
        <v>8</v>
      </c>
      <c r="F71" s="183" t="s">
        <v>193</v>
      </c>
      <c r="G71" s="126" t="s">
        <v>193</v>
      </c>
      <c r="H71" s="126" t="s">
        <v>193</v>
      </c>
      <c r="I71" s="184" t="s">
        <v>216</v>
      </c>
      <c r="J71" s="126" t="s">
        <v>193</v>
      </c>
      <c r="K71" s="182">
        <v>600</v>
      </c>
      <c r="L71" s="178">
        <f t="shared" si="15"/>
        <v>15465.7</v>
      </c>
      <c r="M71" s="179">
        <f t="shared" si="15"/>
        <v>0</v>
      </c>
      <c r="N71" s="129">
        <f t="shared" si="15"/>
        <v>15465.7</v>
      </c>
    </row>
    <row r="72" spans="1:14" s="10" customFormat="1" ht="12.75">
      <c r="A72" s="176" t="s">
        <v>38</v>
      </c>
      <c r="B72" s="167" t="s">
        <v>155</v>
      </c>
      <c r="C72" s="130" t="s">
        <v>119</v>
      </c>
      <c r="D72" s="130" t="s">
        <v>117</v>
      </c>
      <c r="E72" s="126" t="s">
        <v>8</v>
      </c>
      <c r="F72" s="183" t="s">
        <v>193</v>
      </c>
      <c r="G72" s="126" t="s">
        <v>193</v>
      </c>
      <c r="H72" s="126" t="s">
        <v>193</v>
      </c>
      <c r="I72" s="184" t="s">
        <v>216</v>
      </c>
      <c r="J72" s="126" t="s">
        <v>193</v>
      </c>
      <c r="K72" s="182" t="s">
        <v>39</v>
      </c>
      <c r="L72" s="173">
        <v>15465.7</v>
      </c>
      <c r="M72" s="174">
        <v>0</v>
      </c>
      <c r="N72" s="175">
        <v>15465.7</v>
      </c>
    </row>
    <row r="73" spans="1:14" s="10" customFormat="1" ht="50.25" customHeight="1">
      <c r="A73" s="166" t="s">
        <v>310</v>
      </c>
      <c r="B73" s="167" t="s">
        <v>155</v>
      </c>
      <c r="C73" s="130" t="s">
        <v>119</v>
      </c>
      <c r="D73" s="130" t="s">
        <v>117</v>
      </c>
      <c r="E73" s="126" t="s">
        <v>8</v>
      </c>
      <c r="F73" s="183" t="s">
        <v>193</v>
      </c>
      <c r="G73" s="126" t="s">
        <v>193</v>
      </c>
      <c r="H73" s="126" t="s">
        <v>193</v>
      </c>
      <c r="I73" s="184" t="s">
        <v>292</v>
      </c>
      <c r="J73" s="126" t="s">
        <v>193</v>
      </c>
      <c r="K73" s="182"/>
      <c r="L73" s="173">
        <f aca="true" t="shared" si="16" ref="L73:N74">L74</f>
        <v>7</v>
      </c>
      <c r="M73" s="174">
        <f t="shared" si="16"/>
        <v>0</v>
      </c>
      <c r="N73" s="175">
        <f t="shared" si="16"/>
        <v>7</v>
      </c>
    </row>
    <row r="74" spans="1:14" s="10" customFormat="1" ht="25.5">
      <c r="A74" s="176" t="s">
        <v>37</v>
      </c>
      <c r="B74" s="167" t="s">
        <v>155</v>
      </c>
      <c r="C74" s="130" t="s">
        <v>119</v>
      </c>
      <c r="D74" s="130" t="s">
        <v>117</v>
      </c>
      <c r="E74" s="126" t="s">
        <v>8</v>
      </c>
      <c r="F74" s="183" t="s">
        <v>193</v>
      </c>
      <c r="G74" s="126" t="s">
        <v>193</v>
      </c>
      <c r="H74" s="126" t="s">
        <v>193</v>
      </c>
      <c r="I74" s="184" t="s">
        <v>293</v>
      </c>
      <c r="J74" s="126" t="s">
        <v>193</v>
      </c>
      <c r="K74" s="182" t="s">
        <v>214</v>
      </c>
      <c r="L74" s="173">
        <f t="shared" si="16"/>
        <v>7</v>
      </c>
      <c r="M74" s="174">
        <f t="shared" si="16"/>
        <v>0</v>
      </c>
      <c r="N74" s="175">
        <f t="shared" si="16"/>
        <v>7</v>
      </c>
    </row>
    <row r="75" spans="1:14" s="10" customFormat="1" ht="12.75">
      <c r="A75" s="176" t="s">
        <v>38</v>
      </c>
      <c r="B75" s="167" t="s">
        <v>155</v>
      </c>
      <c r="C75" s="130" t="s">
        <v>119</v>
      </c>
      <c r="D75" s="130" t="s">
        <v>117</v>
      </c>
      <c r="E75" s="126" t="s">
        <v>8</v>
      </c>
      <c r="F75" s="183" t="s">
        <v>193</v>
      </c>
      <c r="G75" s="126" t="s">
        <v>193</v>
      </c>
      <c r="H75" s="126" t="s">
        <v>193</v>
      </c>
      <c r="I75" s="184" t="s">
        <v>293</v>
      </c>
      <c r="J75" s="126" t="s">
        <v>193</v>
      </c>
      <c r="K75" s="182" t="s">
        <v>39</v>
      </c>
      <c r="L75" s="173">
        <v>7</v>
      </c>
      <c r="M75" s="174">
        <v>0</v>
      </c>
      <c r="N75" s="175">
        <f>M75+L75</f>
        <v>7</v>
      </c>
    </row>
    <row r="76" spans="1:14" s="10" customFormat="1" ht="76.5">
      <c r="A76" s="188" t="s">
        <v>407</v>
      </c>
      <c r="B76" s="167" t="s">
        <v>155</v>
      </c>
      <c r="C76" s="130" t="s">
        <v>119</v>
      </c>
      <c r="D76" s="130" t="s">
        <v>117</v>
      </c>
      <c r="E76" s="126" t="s">
        <v>8</v>
      </c>
      <c r="F76" s="126" t="s">
        <v>193</v>
      </c>
      <c r="G76" s="126" t="s">
        <v>193</v>
      </c>
      <c r="H76" s="126" t="s">
        <v>193</v>
      </c>
      <c r="I76" s="126" t="s">
        <v>406</v>
      </c>
      <c r="J76" s="126" t="s">
        <v>193</v>
      </c>
      <c r="K76" s="182"/>
      <c r="L76" s="173">
        <f aca="true" t="shared" si="17" ref="L76:N77">L77</f>
        <v>0</v>
      </c>
      <c r="M76" s="174">
        <f t="shared" si="17"/>
        <v>1365</v>
      </c>
      <c r="N76" s="175">
        <f t="shared" si="17"/>
        <v>1365</v>
      </c>
    </row>
    <row r="77" spans="1:14" s="10" customFormat="1" ht="25.5">
      <c r="A77" s="176" t="s">
        <v>37</v>
      </c>
      <c r="B77" s="167" t="s">
        <v>155</v>
      </c>
      <c r="C77" s="130" t="s">
        <v>119</v>
      </c>
      <c r="D77" s="130" t="s">
        <v>117</v>
      </c>
      <c r="E77" s="126" t="s">
        <v>8</v>
      </c>
      <c r="F77" s="126" t="s">
        <v>193</v>
      </c>
      <c r="G77" s="126" t="s">
        <v>193</v>
      </c>
      <c r="H77" s="126" t="s">
        <v>193</v>
      </c>
      <c r="I77" s="126" t="s">
        <v>406</v>
      </c>
      <c r="J77" s="126" t="s">
        <v>193</v>
      </c>
      <c r="K77" s="182" t="s">
        <v>214</v>
      </c>
      <c r="L77" s="173">
        <f t="shared" si="17"/>
        <v>0</v>
      </c>
      <c r="M77" s="174">
        <f t="shared" si="17"/>
        <v>1365</v>
      </c>
      <c r="N77" s="175">
        <f t="shared" si="17"/>
        <v>1365</v>
      </c>
    </row>
    <row r="78" spans="1:14" s="10" customFormat="1" ht="12.75">
      <c r="A78" s="176" t="s">
        <v>38</v>
      </c>
      <c r="B78" s="167" t="s">
        <v>155</v>
      </c>
      <c r="C78" s="130" t="s">
        <v>119</v>
      </c>
      <c r="D78" s="130" t="s">
        <v>117</v>
      </c>
      <c r="E78" s="126" t="s">
        <v>8</v>
      </c>
      <c r="F78" s="126" t="s">
        <v>193</v>
      </c>
      <c r="G78" s="126" t="s">
        <v>193</v>
      </c>
      <c r="H78" s="126" t="s">
        <v>193</v>
      </c>
      <c r="I78" s="126" t="s">
        <v>406</v>
      </c>
      <c r="J78" s="126" t="s">
        <v>193</v>
      </c>
      <c r="K78" s="182" t="s">
        <v>39</v>
      </c>
      <c r="L78" s="173">
        <v>0</v>
      </c>
      <c r="M78" s="174">
        <v>1365</v>
      </c>
      <c r="N78" s="175">
        <v>1365</v>
      </c>
    </row>
    <row r="79" spans="1:14" s="10" customFormat="1" ht="76.5">
      <c r="A79" s="185" t="s">
        <v>335</v>
      </c>
      <c r="B79" s="167" t="s">
        <v>155</v>
      </c>
      <c r="C79" s="130" t="s">
        <v>119</v>
      </c>
      <c r="D79" s="130" t="s">
        <v>117</v>
      </c>
      <c r="E79" s="126" t="s">
        <v>336</v>
      </c>
      <c r="F79" s="183" t="s">
        <v>193</v>
      </c>
      <c r="G79" s="126" t="s">
        <v>193</v>
      </c>
      <c r="H79" s="126" t="s">
        <v>193</v>
      </c>
      <c r="I79" s="184" t="s">
        <v>337</v>
      </c>
      <c r="J79" s="126" t="s">
        <v>193</v>
      </c>
      <c r="K79" s="182"/>
      <c r="L79" s="178">
        <f aca="true" t="shared" si="18" ref="L79:N80">L80</f>
        <v>0</v>
      </c>
      <c r="M79" s="179">
        <f t="shared" si="18"/>
        <v>1017.7</v>
      </c>
      <c r="N79" s="129">
        <f t="shared" si="18"/>
        <v>1017.7</v>
      </c>
    </row>
    <row r="80" spans="1:14" s="10" customFormat="1" ht="25.5">
      <c r="A80" s="176" t="s">
        <v>37</v>
      </c>
      <c r="B80" s="167" t="s">
        <v>155</v>
      </c>
      <c r="C80" s="130" t="s">
        <v>119</v>
      </c>
      <c r="D80" s="130" t="s">
        <v>117</v>
      </c>
      <c r="E80" s="126" t="s">
        <v>336</v>
      </c>
      <c r="F80" s="183" t="s">
        <v>193</v>
      </c>
      <c r="G80" s="126" t="s">
        <v>193</v>
      </c>
      <c r="H80" s="126" t="s">
        <v>193</v>
      </c>
      <c r="I80" s="184" t="s">
        <v>337</v>
      </c>
      <c r="J80" s="126" t="s">
        <v>193</v>
      </c>
      <c r="K80" s="182" t="s">
        <v>214</v>
      </c>
      <c r="L80" s="178">
        <f t="shared" si="18"/>
        <v>0</v>
      </c>
      <c r="M80" s="179">
        <f t="shared" si="18"/>
        <v>1017.7</v>
      </c>
      <c r="N80" s="129">
        <f t="shared" si="18"/>
        <v>1017.7</v>
      </c>
    </row>
    <row r="81" spans="1:14" s="10" customFormat="1" ht="12.75">
      <c r="A81" s="176" t="s">
        <v>38</v>
      </c>
      <c r="B81" s="167" t="s">
        <v>155</v>
      </c>
      <c r="C81" s="130" t="s">
        <v>119</v>
      </c>
      <c r="D81" s="130" t="s">
        <v>117</v>
      </c>
      <c r="E81" s="126" t="s">
        <v>336</v>
      </c>
      <c r="F81" s="183" t="s">
        <v>193</v>
      </c>
      <c r="G81" s="126" t="s">
        <v>193</v>
      </c>
      <c r="H81" s="126" t="s">
        <v>193</v>
      </c>
      <c r="I81" s="184" t="s">
        <v>337</v>
      </c>
      <c r="J81" s="126" t="s">
        <v>193</v>
      </c>
      <c r="K81" s="182" t="s">
        <v>39</v>
      </c>
      <c r="L81" s="178">
        <v>0</v>
      </c>
      <c r="M81" s="179">
        <v>1017.7</v>
      </c>
      <c r="N81" s="129">
        <f>M81</f>
        <v>1017.7</v>
      </c>
    </row>
    <row r="82" spans="1:14" s="10" customFormat="1" ht="12.75">
      <c r="A82" s="166" t="s">
        <v>287</v>
      </c>
      <c r="B82" s="167" t="s">
        <v>155</v>
      </c>
      <c r="C82" s="189" t="s">
        <v>119</v>
      </c>
      <c r="D82" s="189" t="s">
        <v>119</v>
      </c>
      <c r="E82" s="190"/>
      <c r="F82" s="190"/>
      <c r="G82" s="126"/>
      <c r="H82" s="126"/>
      <c r="I82" s="190"/>
      <c r="J82" s="190"/>
      <c r="K82" s="191"/>
      <c r="L82" s="178">
        <f>L88+L83</f>
        <v>3775.9</v>
      </c>
      <c r="M82" s="179">
        <f>M88+M83</f>
        <v>0</v>
      </c>
      <c r="N82" s="129">
        <f>N88+N83</f>
        <v>3775.9</v>
      </c>
    </row>
    <row r="83" spans="1:14" s="10" customFormat="1" ht="38.25">
      <c r="A83" s="192" t="s">
        <v>298</v>
      </c>
      <c r="B83" s="167" t="s">
        <v>155</v>
      </c>
      <c r="C83" s="130" t="s">
        <v>119</v>
      </c>
      <c r="D83" s="189" t="s">
        <v>119</v>
      </c>
      <c r="E83" s="193" t="s">
        <v>119</v>
      </c>
      <c r="F83" s="193" t="s">
        <v>193</v>
      </c>
      <c r="G83" s="126" t="s">
        <v>193</v>
      </c>
      <c r="H83" s="126" t="s">
        <v>193</v>
      </c>
      <c r="I83" s="193" t="s">
        <v>194</v>
      </c>
      <c r="J83" s="126" t="s">
        <v>193</v>
      </c>
      <c r="K83" s="194"/>
      <c r="L83" s="178">
        <f aca="true" t="shared" si="19" ref="L83:N86">L84</f>
        <v>130</v>
      </c>
      <c r="M83" s="179">
        <f t="shared" si="19"/>
        <v>0</v>
      </c>
      <c r="N83" s="129">
        <f t="shared" si="19"/>
        <v>130</v>
      </c>
    </row>
    <row r="84" spans="1:14" s="10" customFormat="1" ht="25.5">
      <c r="A84" s="195" t="s">
        <v>299</v>
      </c>
      <c r="B84" s="167" t="s">
        <v>155</v>
      </c>
      <c r="C84" s="130" t="s">
        <v>119</v>
      </c>
      <c r="D84" s="189" t="s">
        <v>119</v>
      </c>
      <c r="E84" s="190" t="s">
        <v>119</v>
      </c>
      <c r="F84" s="190" t="s">
        <v>191</v>
      </c>
      <c r="G84" s="126" t="s">
        <v>193</v>
      </c>
      <c r="H84" s="126" t="s">
        <v>193</v>
      </c>
      <c r="I84" s="190" t="s">
        <v>194</v>
      </c>
      <c r="J84" s="126" t="s">
        <v>193</v>
      </c>
      <c r="K84" s="191"/>
      <c r="L84" s="178">
        <f t="shared" si="19"/>
        <v>130</v>
      </c>
      <c r="M84" s="179">
        <f t="shared" si="19"/>
        <v>0</v>
      </c>
      <c r="N84" s="129">
        <f t="shared" si="19"/>
        <v>130</v>
      </c>
    </row>
    <row r="85" spans="1:14" s="10" customFormat="1" ht="12.75">
      <c r="A85" s="195" t="s">
        <v>26</v>
      </c>
      <c r="B85" s="167" t="s">
        <v>155</v>
      </c>
      <c r="C85" s="130" t="s">
        <v>119</v>
      </c>
      <c r="D85" s="189" t="s">
        <v>119</v>
      </c>
      <c r="E85" s="190" t="s">
        <v>119</v>
      </c>
      <c r="F85" s="190" t="s">
        <v>191</v>
      </c>
      <c r="G85" s="126" t="s">
        <v>193</v>
      </c>
      <c r="H85" s="126" t="s">
        <v>193</v>
      </c>
      <c r="I85" s="190" t="s">
        <v>29</v>
      </c>
      <c r="J85" s="126" t="s">
        <v>193</v>
      </c>
      <c r="K85" s="191"/>
      <c r="L85" s="178">
        <f t="shared" si="19"/>
        <v>130</v>
      </c>
      <c r="M85" s="179">
        <f t="shared" si="19"/>
        <v>0</v>
      </c>
      <c r="N85" s="129">
        <f t="shared" si="19"/>
        <v>130</v>
      </c>
    </row>
    <row r="86" spans="1:14" s="10" customFormat="1" ht="25.5">
      <c r="A86" s="176" t="s">
        <v>37</v>
      </c>
      <c r="B86" s="167" t="s">
        <v>155</v>
      </c>
      <c r="C86" s="130" t="s">
        <v>119</v>
      </c>
      <c r="D86" s="189" t="s">
        <v>119</v>
      </c>
      <c r="E86" s="190" t="s">
        <v>119</v>
      </c>
      <c r="F86" s="190" t="s">
        <v>191</v>
      </c>
      <c r="G86" s="126" t="s">
        <v>193</v>
      </c>
      <c r="H86" s="126" t="s">
        <v>193</v>
      </c>
      <c r="I86" s="190" t="s">
        <v>29</v>
      </c>
      <c r="J86" s="126" t="s">
        <v>193</v>
      </c>
      <c r="K86" s="182">
        <v>600</v>
      </c>
      <c r="L86" s="178">
        <f t="shared" si="19"/>
        <v>130</v>
      </c>
      <c r="M86" s="179">
        <f t="shared" si="19"/>
        <v>0</v>
      </c>
      <c r="N86" s="129">
        <f t="shared" si="19"/>
        <v>130</v>
      </c>
    </row>
    <row r="87" spans="1:14" s="10" customFormat="1" ht="12.75">
      <c r="A87" s="176" t="s">
        <v>38</v>
      </c>
      <c r="B87" s="167" t="s">
        <v>155</v>
      </c>
      <c r="C87" s="130" t="s">
        <v>119</v>
      </c>
      <c r="D87" s="189" t="s">
        <v>119</v>
      </c>
      <c r="E87" s="190" t="s">
        <v>119</v>
      </c>
      <c r="F87" s="190" t="s">
        <v>191</v>
      </c>
      <c r="G87" s="126" t="s">
        <v>193</v>
      </c>
      <c r="H87" s="126" t="s">
        <v>193</v>
      </c>
      <c r="I87" s="190" t="s">
        <v>29</v>
      </c>
      <c r="J87" s="126" t="s">
        <v>193</v>
      </c>
      <c r="K87" s="182" t="s">
        <v>39</v>
      </c>
      <c r="L87" s="178">
        <v>130</v>
      </c>
      <c r="M87" s="179">
        <v>0</v>
      </c>
      <c r="N87" s="129">
        <v>130</v>
      </c>
    </row>
    <row r="88" spans="1:14" s="10" customFormat="1" ht="38.25">
      <c r="A88" s="176" t="s">
        <v>289</v>
      </c>
      <c r="B88" s="167" t="s">
        <v>155</v>
      </c>
      <c r="C88" s="189" t="s">
        <v>119</v>
      </c>
      <c r="D88" s="189" t="s">
        <v>119</v>
      </c>
      <c r="E88" s="126" t="s">
        <v>8</v>
      </c>
      <c r="F88" s="126" t="s">
        <v>193</v>
      </c>
      <c r="G88" s="126" t="s">
        <v>193</v>
      </c>
      <c r="H88" s="126" t="s">
        <v>193</v>
      </c>
      <c r="I88" s="126" t="s">
        <v>194</v>
      </c>
      <c r="J88" s="126" t="s">
        <v>193</v>
      </c>
      <c r="K88" s="177"/>
      <c r="L88" s="178">
        <f>L89+L94</f>
        <v>3645.9</v>
      </c>
      <c r="M88" s="179">
        <f>M89+M94</f>
        <v>0</v>
      </c>
      <c r="N88" s="129">
        <f>N89+N94</f>
        <v>3645.9</v>
      </c>
    </row>
    <row r="89" spans="1:14" s="10" customFormat="1" ht="25.5">
      <c r="A89" s="176" t="s">
        <v>230</v>
      </c>
      <c r="B89" s="167" t="s">
        <v>155</v>
      </c>
      <c r="C89" s="189" t="s">
        <v>119</v>
      </c>
      <c r="D89" s="189" t="s">
        <v>119</v>
      </c>
      <c r="E89" s="126" t="s">
        <v>8</v>
      </c>
      <c r="F89" s="126" t="s">
        <v>193</v>
      </c>
      <c r="G89" s="126" t="s">
        <v>193</v>
      </c>
      <c r="H89" s="126" t="s">
        <v>193</v>
      </c>
      <c r="I89" s="126" t="s">
        <v>87</v>
      </c>
      <c r="J89" s="126" t="s">
        <v>193</v>
      </c>
      <c r="K89" s="177"/>
      <c r="L89" s="178">
        <f>L90+L92</f>
        <v>3475.9</v>
      </c>
      <c r="M89" s="179">
        <f>M90+M92</f>
        <v>0</v>
      </c>
      <c r="N89" s="129">
        <f>N90+N92</f>
        <v>3475.9</v>
      </c>
    </row>
    <row r="90" spans="1:14" s="10" customFormat="1" ht="12.75" hidden="1">
      <c r="A90" s="176" t="s">
        <v>95</v>
      </c>
      <c r="B90" s="167" t="s">
        <v>155</v>
      </c>
      <c r="C90" s="189" t="s">
        <v>119</v>
      </c>
      <c r="D90" s="189" t="s">
        <v>119</v>
      </c>
      <c r="E90" s="190" t="s">
        <v>8</v>
      </c>
      <c r="F90" s="190" t="s">
        <v>193</v>
      </c>
      <c r="G90" s="126" t="s">
        <v>193</v>
      </c>
      <c r="H90" s="126" t="s">
        <v>193</v>
      </c>
      <c r="I90" s="190" t="s">
        <v>87</v>
      </c>
      <c r="J90" s="126" t="s">
        <v>193</v>
      </c>
      <c r="K90" s="191" t="s">
        <v>96</v>
      </c>
      <c r="L90" s="178">
        <f>L91</f>
        <v>0</v>
      </c>
      <c r="M90" s="179">
        <f>M91</f>
        <v>0</v>
      </c>
      <c r="N90" s="129">
        <f>N91</f>
        <v>0</v>
      </c>
    </row>
    <row r="91" spans="1:14" s="10" customFormat="1" ht="25.5" hidden="1">
      <c r="A91" s="176" t="s">
        <v>97</v>
      </c>
      <c r="B91" s="167" t="s">
        <v>155</v>
      </c>
      <c r="C91" s="189" t="s">
        <v>119</v>
      </c>
      <c r="D91" s="189" t="s">
        <v>119</v>
      </c>
      <c r="E91" s="190" t="s">
        <v>8</v>
      </c>
      <c r="F91" s="190" t="s">
        <v>193</v>
      </c>
      <c r="G91" s="126" t="s">
        <v>193</v>
      </c>
      <c r="H91" s="126" t="s">
        <v>193</v>
      </c>
      <c r="I91" s="190" t="s">
        <v>87</v>
      </c>
      <c r="J91" s="126" t="s">
        <v>193</v>
      </c>
      <c r="K91" s="191" t="s">
        <v>98</v>
      </c>
      <c r="L91" s="178">
        <v>0</v>
      </c>
      <c r="M91" s="179">
        <v>0</v>
      </c>
      <c r="N91" s="129">
        <v>0</v>
      </c>
    </row>
    <row r="92" spans="1:14" s="10" customFormat="1" ht="25.5">
      <c r="A92" s="176" t="s">
        <v>37</v>
      </c>
      <c r="B92" s="167" t="s">
        <v>155</v>
      </c>
      <c r="C92" s="189" t="s">
        <v>119</v>
      </c>
      <c r="D92" s="189" t="s">
        <v>119</v>
      </c>
      <c r="E92" s="126" t="s">
        <v>8</v>
      </c>
      <c r="F92" s="183" t="s">
        <v>193</v>
      </c>
      <c r="G92" s="126" t="s">
        <v>193</v>
      </c>
      <c r="H92" s="126" t="s">
        <v>193</v>
      </c>
      <c r="I92" s="184" t="s">
        <v>87</v>
      </c>
      <c r="J92" s="126" t="s">
        <v>193</v>
      </c>
      <c r="K92" s="182">
        <v>600</v>
      </c>
      <c r="L92" s="178">
        <f>L93</f>
        <v>3475.9</v>
      </c>
      <c r="M92" s="179">
        <f>M93</f>
        <v>0</v>
      </c>
      <c r="N92" s="129">
        <f>N93</f>
        <v>3475.9</v>
      </c>
    </row>
    <row r="93" spans="1:14" s="10" customFormat="1" ht="12.75">
      <c r="A93" s="176" t="s">
        <v>38</v>
      </c>
      <c r="B93" s="167" t="s">
        <v>155</v>
      </c>
      <c r="C93" s="189" t="s">
        <v>119</v>
      </c>
      <c r="D93" s="189" t="s">
        <v>119</v>
      </c>
      <c r="E93" s="126" t="s">
        <v>8</v>
      </c>
      <c r="F93" s="183" t="s">
        <v>193</v>
      </c>
      <c r="G93" s="126" t="s">
        <v>193</v>
      </c>
      <c r="H93" s="126" t="s">
        <v>193</v>
      </c>
      <c r="I93" s="184" t="s">
        <v>87</v>
      </c>
      <c r="J93" s="126" t="s">
        <v>193</v>
      </c>
      <c r="K93" s="182" t="s">
        <v>39</v>
      </c>
      <c r="L93" s="178">
        <f>3075.9+400</f>
        <v>3475.9</v>
      </c>
      <c r="M93" s="179">
        <v>0</v>
      </c>
      <c r="N93" s="129">
        <f>3075.9+400</f>
        <v>3475.9</v>
      </c>
    </row>
    <row r="94" spans="1:14" s="10" customFormat="1" ht="25.5">
      <c r="A94" s="176" t="s">
        <v>252</v>
      </c>
      <c r="B94" s="167" t="s">
        <v>155</v>
      </c>
      <c r="C94" s="189" t="s">
        <v>119</v>
      </c>
      <c r="D94" s="189" t="s">
        <v>119</v>
      </c>
      <c r="E94" s="126" t="s">
        <v>8</v>
      </c>
      <c r="F94" s="183" t="s">
        <v>193</v>
      </c>
      <c r="G94" s="126" t="s">
        <v>193</v>
      </c>
      <c r="H94" s="126" t="s">
        <v>193</v>
      </c>
      <c r="I94" s="184" t="s">
        <v>251</v>
      </c>
      <c r="J94" s="126" t="s">
        <v>193</v>
      </c>
      <c r="K94" s="182"/>
      <c r="L94" s="178">
        <f aca="true" t="shared" si="20" ref="L94:N95">L95</f>
        <v>170</v>
      </c>
      <c r="M94" s="179">
        <f t="shared" si="20"/>
        <v>0</v>
      </c>
      <c r="N94" s="129">
        <f t="shared" si="20"/>
        <v>170</v>
      </c>
    </row>
    <row r="95" spans="1:14" s="10" customFormat="1" ht="25.5">
      <c r="A95" s="176" t="s">
        <v>37</v>
      </c>
      <c r="B95" s="167" t="s">
        <v>155</v>
      </c>
      <c r="C95" s="189" t="s">
        <v>119</v>
      </c>
      <c r="D95" s="189" t="s">
        <v>119</v>
      </c>
      <c r="E95" s="126" t="s">
        <v>8</v>
      </c>
      <c r="F95" s="183" t="s">
        <v>193</v>
      </c>
      <c r="G95" s="126" t="s">
        <v>193</v>
      </c>
      <c r="H95" s="126" t="s">
        <v>193</v>
      </c>
      <c r="I95" s="184" t="s">
        <v>251</v>
      </c>
      <c r="J95" s="126" t="s">
        <v>193</v>
      </c>
      <c r="K95" s="182">
        <v>600</v>
      </c>
      <c r="L95" s="178">
        <f t="shared" si="20"/>
        <v>170</v>
      </c>
      <c r="M95" s="179">
        <f t="shared" si="20"/>
        <v>0</v>
      </c>
      <c r="N95" s="129">
        <f t="shared" si="20"/>
        <v>170</v>
      </c>
    </row>
    <row r="96" spans="1:14" s="10" customFormat="1" ht="12.75">
      <c r="A96" s="176" t="s">
        <v>38</v>
      </c>
      <c r="B96" s="167" t="s">
        <v>155</v>
      </c>
      <c r="C96" s="189" t="s">
        <v>119</v>
      </c>
      <c r="D96" s="189" t="s">
        <v>119</v>
      </c>
      <c r="E96" s="126" t="s">
        <v>8</v>
      </c>
      <c r="F96" s="183" t="s">
        <v>193</v>
      </c>
      <c r="G96" s="126" t="s">
        <v>193</v>
      </c>
      <c r="H96" s="126" t="s">
        <v>193</v>
      </c>
      <c r="I96" s="184" t="s">
        <v>251</v>
      </c>
      <c r="J96" s="126" t="s">
        <v>193</v>
      </c>
      <c r="K96" s="182" t="s">
        <v>39</v>
      </c>
      <c r="L96" s="173">
        <f>20+150</f>
        <v>170</v>
      </c>
      <c r="M96" s="174">
        <v>0</v>
      </c>
      <c r="N96" s="175">
        <f>20+150</f>
        <v>170</v>
      </c>
    </row>
    <row r="97" spans="1:14" s="14" customFormat="1" ht="12.75">
      <c r="A97" s="166" t="s">
        <v>136</v>
      </c>
      <c r="B97" s="167" t="s">
        <v>155</v>
      </c>
      <c r="C97" s="189" t="s">
        <v>119</v>
      </c>
      <c r="D97" s="189" t="s">
        <v>131</v>
      </c>
      <c r="E97" s="190"/>
      <c r="F97" s="190"/>
      <c r="G97" s="126"/>
      <c r="H97" s="126"/>
      <c r="I97" s="190"/>
      <c r="J97" s="190"/>
      <c r="K97" s="196"/>
      <c r="L97" s="178">
        <f>L98</f>
        <v>10567.1</v>
      </c>
      <c r="M97" s="179">
        <f>M98</f>
        <v>0</v>
      </c>
      <c r="N97" s="129">
        <f>N98</f>
        <v>10567.1</v>
      </c>
    </row>
    <row r="98" spans="1:14" s="10" customFormat="1" ht="38.25">
      <c r="A98" s="176" t="s">
        <v>289</v>
      </c>
      <c r="B98" s="167" t="s">
        <v>155</v>
      </c>
      <c r="C98" s="189" t="s">
        <v>119</v>
      </c>
      <c r="D98" s="189" t="s">
        <v>131</v>
      </c>
      <c r="E98" s="126" t="s">
        <v>8</v>
      </c>
      <c r="F98" s="126" t="s">
        <v>193</v>
      </c>
      <c r="G98" s="126" t="s">
        <v>193</v>
      </c>
      <c r="H98" s="126" t="s">
        <v>193</v>
      </c>
      <c r="I98" s="126" t="s">
        <v>194</v>
      </c>
      <c r="J98" s="126" t="s">
        <v>193</v>
      </c>
      <c r="K98" s="177"/>
      <c r="L98" s="178">
        <f>L99+L106</f>
        <v>10567.1</v>
      </c>
      <c r="M98" s="179">
        <f>M99+M106</f>
        <v>0</v>
      </c>
      <c r="N98" s="129">
        <f>N99+N106</f>
        <v>10567.1</v>
      </c>
    </row>
    <row r="99" spans="1:14" s="10" customFormat="1" ht="25.5">
      <c r="A99" s="197" t="s">
        <v>51</v>
      </c>
      <c r="B99" s="167" t="s">
        <v>155</v>
      </c>
      <c r="C99" s="189" t="s">
        <v>119</v>
      </c>
      <c r="D99" s="189" t="s">
        <v>131</v>
      </c>
      <c r="E99" s="126" t="s">
        <v>8</v>
      </c>
      <c r="F99" s="126" t="s">
        <v>193</v>
      </c>
      <c r="G99" s="126" t="s">
        <v>193</v>
      </c>
      <c r="H99" s="126" t="s">
        <v>193</v>
      </c>
      <c r="I99" s="126" t="s">
        <v>47</v>
      </c>
      <c r="J99" s="126" t="s">
        <v>193</v>
      </c>
      <c r="K99" s="177"/>
      <c r="L99" s="178">
        <f>L100+L102+L104</f>
        <v>10498.1</v>
      </c>
      <c r="M99" s="179">
        <f>M100+M102+M104</f>
        <v>0</v>
      </c>
      <c r="N99" s="129">
        <f>N100+N102+N104</f>
        <v>10498.1</v>
      </c>
    </row>
    <row r="100" spans="1:14" s="10" customFormat="1" ht="51">
      <c r="A100" s="176" t="s">
        <v>111</v>
      </c>
      <c r="B100" s="167" t="s">
        <v>155</v>
      </c>
      <c r="C100" s="189" t="s">
        <v>119</v>
      </c>
      <c r="D100" s="189" t="s">
        <v>131</v>
      </c>
      <c r="E100" s="126" t="s">
        <v>8</v>
      </c>
      <c r="F100" s="126" t="s">
        <v>193</v>
      </c>
      <c r="G100" s="126" t="s">
        <v>193</v>
      </c>
      <c r="H100" s="126" t="s">
        <v>193</v>
      </c>
      <c r="I100" s="126" t="s">
        <v>47</v>
      </c>
      <c r="J100" s="126" t="s">
        <v>193</v>
      </c>
      <c r="K100" s="177">
        <v>100</v>
      </c>
      <c r="L100" s="178">
        <f>L101</f>
        <v>10337.6</v>
      </c>
      <c r="M100" s="179">
        <f>M101</f>
        <v>0</v>
      </c>
      <c r="N100" s="129">
        <f>N101</f>
        <v>10337.6</v>
      </c>
    </row>
    <row r="101" spans="1:14" s="10" customFormat="1" ht="25.5">
      <c r="A101" s="176" t="s">
        <v>100</v>
      </c>
      <c r="B101" s="167" t="s">
        <v>155</v>
      </c>
      <c r="C101" s="189" t="s">
        <v>119</v>
      </c>
      <c r="D101" s="189" t="s">
        <v>131</v>
      </c>
      <c r="E101" s="126" t="s">
        <v>8</v>
      </c>
      <c r="F101" s="126" t="s">
        <v>193</v>
      </c>
      <c r="G101" s="126" t="s">
        <v>193</v>
      </c>
      <c r="H101" s="126" t="s">
        <v>193</v>
      </c>
      <c r="I101" s="126" t="s">
        <v>47</v>
      </c>
      <c r="J101" s="126" t="s">
        <v>193</v>
      </c>
      <c r="K101" s="177">
        <v>120</v>
      </c>
      <c r="L101" s="178">
        <v>10337.6</v>
      </c>
      <c r="M101" s="179">
        <v>0</v>
      </c>
      <c r="N101" s="129">
        <v>10337.6</v>
      </c>
    </row>
    <row r="102" spans="1:14" s="10" customFormat="1" ht="25.5">
      <c r="A102" s="176" t="s">
        <v>91</v>
      </c>
      <c r="B102" s="167" t="s">
        <v>155</v>
      </c>
      <c r="C102" s="189" t="s">
        <v>119</v>
      </c>
      <c r="D102" s="189" t="s">
        <v>131</v>
      </c>
      <c r="E102" s="126" t="s">
        <v>8</v>
      </c>
      <c r="F102" s="126" t="s">
        <v>193</v>
      </c>
      <c r="G102" s="126" t="s">
        <v>193</v>
      </c>
      <c r="H102" s="126" t="s">
        <v>193</v>
      </c>
      <c r="I102" s="126" t="s">
        <v>47</v>
      </c>
      <c r="J102" s="126" t="s">
        <v>193</v>
      </c>
      <c r="K102" s="177">
        <v>200</v>
      </c>
      <c r="L102" s="178">
        <f>L103</f>
        <v>160</v>
      </c>
      <c r="M102" s="179">
        <f>M103</f>
        <v>0</v>
      </c>
      <c r="N102" s="129">
        <f>N103</f>
        <v>160</v>
      </c>
    </row>
    <row r="103" spans="1:14" s="10" customFormat="1" ht="25.5">
      <c r="A103" s="176" t="s">
        <v>93</v>
      </c>
      <c r="B103" s="167" t="s">
        <v>155</v>
      </c>
      <c r="C103" s="189" t="s">
        <v>119</v>
      </c>
      <c r="D103" s="189" t="s">
        <v>131</v>
      </c>
      <c r="E103" s="126" t="s">
        <v>8</v>
      </c>
      <c r="F103" s="126" t="s">
        <v>193</v>
      </c>
      <c r="G103" s="126" t="s">
        <v>193</v>
      </c>
      <c r="H103" s="126" t="s">
        <v>193</v>
      </c>
      <c r="I103" s="126" t="s">
        <v>47</v>
      </c>
      <c r="J103" s="126" t="s">
        <v>193</v>
      </c>
      <c r="K103" s="177">
        <v>240</v>
      </c>
      <c r="L103" s="178">
        <v>160</v>
      </c>
      <c r="M103" s="179">
        <v>0</v>
      </c>
      <c r="N103" s="129">
        <v>160</v>
      </c>
    </row>
    <row r="104" spans="1:14" s="10" customFormat="1" ht="12.75">
      <c r="A104" s="176" t="s">
        <v>101</v>
      </c>
      <c r="B104" s="167" t="s">
        <v>155</v>
      </c>
      <c r="C104" s="189" t="s">
        <v>119</v>
      </c>
      <c r="D104" s="189" t="s">
        <v>131</v>
      </c>
      <c r="E104" s="126" t="s">
        <v>8</v>
      </c>
      <c r="F104" s="128" t="s">
        <v>193</v>
      </c>
      <c r="G104" s="126" t="s">
        <v>193</v>
      </c>
      <c r="H104" s="126" t="s">
        <v>193</v>
      </c>
      <c r="I104" s="128" t="s">
        <v>47</v>
      </c>
      <c r="J104" s="126" t="s">
        <v>193</v>
      </c>
      <c r="K104" s="177">
        <v>800</v>
      </c>
      <c r="L104" s="178">
        <f>L105</f>
        <v>0.5</v>
      </c>
      <c r="M104" s="179">
        <f>M105</f>
        <v>0</v>
      </c>
      <c r="N104" s="129">
        <f>N105</f>
        <v>0.5</v>
      </c>
    </row>
    <row r="105" spans="1:14" s="10" customFormat="1" ht="12.75">
      <c r="A105" s="176" t="s">
        <v>103</v>
      </c>
      <c r="B105" s="167" t="s">
        <v>155</v>
      </c>
      <c r="C105" s="189" t="s">
        <v>119</v>
      </c>
      <c r="D105" s="189" t="s">
        <v>131</v>
      </c>
      <c r="E105" s="126" t="s">
        <v>8</v>
      </c>
      <c r="F105" s="128" t="s">
        <v>193</v>
      </c>
      <c r="G105" s="126" t="s">
        <v>193</v>
      </c>
      <c r="H105" s="126" t="s">
        <v>193</v>
      </c>
      <c r="I105" s="128" t="s">
        <v>47</v>
      </c>
      <c r="J105" s="126" t="s">
        <v>193</v>
      </c>
      <c r="K105" s="177">
        <v>850</v>
      </c>
      <c r="L105" s="178">
        <v>0.5</v>
      </c>
      <c r="M105" s="179">
        <v>0</v>
      </c>
      <c r="N105" s="129">
        <v>0.5</v>
      </c>
    </row>
    <row r="106" spans="1:14" s="10" customFormat="1" ht="12.75">
      <c r="A106" s="176" t="s">
        <v>186</v>
      </c>
      <c r="B106" s="167" t="s">
        <v>155</v>
      </c>
      <c r="C106" s="189" t="s">
        <v>119</v>
      </c>
      <c r="D106" s="189" t="s">
        <v>131</v>
      </c>
      <c r="E106" s="126" t="s">
        <v>8</v>
      </c>
      <c r="F106" s="183" t="s">
        <v>193</v>
      </c>
      <c r="G106" s="126" t="s">
        <v>193</v>
      </c>
      <c r="H106" s="126" t="s">
        <v>193</v>
      </c>
      <c r="I106" s="184" t="s">
        <v>7</v>
      </c>
      <c r="J106" s="126" t="s">
        <v>193</v>
      </c>
      <c r="K106" s="182"/>
      <c r="L106" s="178">
        <f aca="true" t="shared" si="21" ref="L106:N107">L107</f>
        <v>69</v>
      </c>
      <c r="M106" s="179">
        <f t="shared" si="21"/>
        <v>0</v>
      </c>
      <c r="N106" s="129">
        <f t="shared" si="21"/>
        <v>69</v>
      </c>
    </row>
    <row r="107" spans="1:14" s="10" customFormat="1" ht="25.5">
      <c r="A107" s="195" t="s">
        <v>181</v>
      </c>
      <c r="B107" s="167" t="s">
        <v>155</v>
      </c>
      <c r="C107" s="189" t="s">
        <v>119</v>
      </c>
      <c r="D107" s="189" t="s">
        <v>131</v>
      </c>
      <c r="E107" s="190" t="s">
        <v>8</v>
      </c>
      <c r="F107" s="190" t="s">
        <v>193</v>
      </c>
      <c r="G107" s="126" t="s">
        <v>193</v>
      </c>
      <c r="H107" s="126" t="s">
        <v>193</v>
      </c>
      <c r="I107" s="190" t="s">
        <v>7</v>
      </c>
      <c r="J107" s="126" t="s">
        <v>193</v>
      </c>
      <c r="K107" s="191" t="s">
        <v>92</v>
      </c>
      <c r="L107" s="178">
        <f t="shared" si="21"/>
        <v>69</v>
      </c>
      <c r="M107" s="179">
        <f t="shared" si="21"/>
        <v>0</v>
      </c>
      <c r="N107" s="129">
        <f t="shared" si="21"/>
        <v>69</v>
      </c>
    </row>
    <row r="108" spans="1:14" s="10" customFormat="1" ht="25.5">
      <c r="A108" s="195" t="s">
        <v>93</v>
      </c>
      <c r="B108" s="167" t="s">
        <v>155</v>
      </c>
      <c r="C108" s="189" t="s">
        <v>119</v>
      </c>
      <c r="D108" s="189" t="s">
        <v>131</v>
      </c>
      <c r="E108" s="190" t="s">
        <v>8</v>
      </c>
      <c r="F108" s="190" t="s">
        <v>193</v>
      </c>
      <c r="G108" s="126" t="s">
        <v>193</v>
      </c>
      <c r="H108" s="126" t="s">
        <v>193</v>
      </c>
      <c r="I108" s="190" t="s">
        <v>7</v>
      </c>
      <c r="J108" s="126" t="s">
        <v>193</v>
      </c>
      <c r="K108" s="191" t="s">
        <v>94</v>
      </c>
      <c r="L108" s="178">
        <v>69</v>
      </c>
      <c r="M108" s="179">
        <v>0</v>
      </c>
      <c r="N108" s="129">
        <v>69</v>
      </c>
    </row>
    <row r="109" spans="1:14" s="9" customFormat="1" ht="12.75">
      <c r="A109" s="166" t="s">
        <v>124</v>
      </c>
      <c r="B109" s="167" t="s">
        <v>155</v>
      </c>
      <c r="C109" s="189" t="s">
        <v>133</v>
      </c>
      <c r="D109" s="189"/>
      <c r="E109" s="190"/>
      <c r="F109" s="198"/>
      <c r="G109" s="126"/>
      <c r="H109" s="126"/>
      <c r="I109" s="184"/>
      <c r="J109" s="184"/>
      <c r="K109" s="182"/>
      <c r="L109" s="178">
        <f aca="true" t="shared" si="22" ref="L109:N113">L110</f>
        <v>5242.8</v>
      </c>
      <c r="M109" s="179">
        <f t="shared" si="22"/>
        <v>0</v>
      </c>
      <c r="N109" s="129">
        <f t="shared" si="22"/>
        <v>5242.8</v>
      </c>
    </row>
    <row r="110" spans="1:14" s="9" customFormat="1" ht="12.75">
      <c r="A110" s="166" t="s">
        <v>158</v>
      </c>
      <c r="B110" s="167" t="s">
        <v>155</v>
      </c>
      <c r="C110" s="189" t="s">
        <v>133</v>
      </c>
      <c r="D110" s="189" t="s">
        <v>116</v>
      </c>
      <c r="E110" s="190"/>
      <c r="F110" s="198"/>
      <c r="G110" s="126"/>
      <c r="H110" s="126"/>
      <c r="I110" s="184"/>
      <c r="J110" s="184"/>
      <c r="K110" s="182"/>
      <c r="L110" s="178">
        <f t="shared" si="22"/>
        <v>5242.8</v>
      </c>
      <c r="M110" s="179">
        <f t="shared" si="22"/>
        <v>0</v>
      </c>
      <c r="N110" s="129">
        <f t="shared" si="22"/>
        <v>5242.8</v>
      </c>
    </row>
    <row r="111" spans="1:14" s="9" customFormat="1" ht="38.25">
      <c r="A111" s="176" t="s">
        <v>289</v>
      </c>
      <c r="B111" s="167" t="s">
        <v>155</v>
      </c>
      <c r="C111" s="189" t="s">
        <v>133</v>
      </c>
      <c r="D111" s="189" t="s">
        <v>116</v>
      </c>
      <c r="E111" s="190" t="s">
        <v>8</v>
      </c>
      <c r="F111" s="198" t="s">
        <v>193</v>
      </c>
      <c r="G111" s="126" t="s">
        <v>193</v>
      </c>
      <c r="H111" s="126" t="s">
        <v>193</v>
      </c>
      <c r="I111" s="184" t="s">
        <v>194</v>
      </c>
      <c r="J111" s="126" t="s">
        <v>193</v>
      </c>
      <c r="K111" s="182"/>
      <c r="L111" s="178">
        <f t="shared" si="22"/>
        <v>5242.8</v>
      </c>
      <c r="M111" s="179">
        <f t="shared" si="22"/>
        <v>0</v>
      </c>
      <c r="N111" s="129">
        <f t="shared" si="22"/>
        <v>5242.8</v>
      </c>
    </row>
    <row r="112" spans="1:14" s="9" customFormat="1" ht="42.75" customHeight="1">
      <c r="A112" s="166" t="s">
        <v>221</v>
      </c>
      <c r="B112" s="167" t="s">
        <v>155</v>
      </c>
      <c r="C112" s="189" t="s">
        <v>133</v>
      </c>
      <c r="D112" s="189" t="s">
        <v>116</v>
      </c>
      <c r="E112" s="190" t="s">
        <v>8</v>
      </c>
      <c r="F112" s="198" t="s">
        <v>193</v>
      </c>
      <c r="G112" s="126" t="s">
        <v>193</v>
      </c>
      <c r="H112" s="126" t="s">
        <v>193</v>
      </c>
      <c r="I112" s="184" t="s">
        <v>110</v>
      </c>
      <c r="J112" s="126" t="s">
        <v>193</v>
      </c>
      <c r="K112" s="182"/>
      <c r="L112" s="178">
        <f t="shared" si="22"/>
        <v>5242.8</v>
      </c>
      <c r="M112" s="179">
        <f t="shared" si="22"/>
        <v>0</v>
      </c>
      <c r="N112" s="129">
        <f t="shared" si="22"/>
        <v>5242.8</v>
      </c>
    </row>
    <row r="113" spans="1:14" s="9" customFormat="1" ht="25.5">
      <c r="A113" s="176" t="s">
        <v>37</v>
      </c>
      <c r="B113" s="167" t="s">
        <v>155</v>
      </c>
      <c r="C113" s="189" t="s">
        <v>133</v>
      </c>
      <c r="D113" s="189" t="s">
        <v>116</v>
      </c>
      <c r="E113" s="190" t="s">
        <v>8</v>
      </c>
      <c r="F113" s="198" t="s">
        <v>193</v>
      </c>
      <c r="G113" s="126" t="s">
        <v>193</v>
      </c>
      <c r="H113" s="126" t="s">
        <v>193</v>
      </c>
      <c r="I113" s="184" t="s">
        <v>110</v>
      </c>
      <c r="J113" s="126" t="s">
        <v>193</v>
      </c>
      <c r="K113" s="182" t="s">
        <v>214</v>
      </c>
      <c r="L113" s="178">
        <f t="shared" si="22"/>
        <v>5242.8</v>
      </c>
      <c r="M113" s="179">
        <f t="shared" si="22"/>
        <v>0</v>
      </c>
      <c r="N113" s="129">
        <f t="shared" si="22"/>
        <v>5242.8</v>
      </c>
    </row>
    <row r="114" spans="1:14" s="9" customFormat="1" ht="13.5" thickBot="1">
      <c r="A114" s="199" t="s">
        <v>38</v>
      </c>
      <c r="B114" s="200" t="s">
        <v>155</v>
      </c>
      <c r="C114" s="201" t="s">
        <v>133</v>
      </c>
      <c r="D114" s="201" t="s">
        <v>116</v>
      </c>
      <c r="E114" s="202" t="s">
        <v>8</v>
      </c>
      <c r="F114" s="203" t="s">
        <v>193</v>
      </c>
      <c r="G114" s="204" t="s">
        <v>193</v>
      </c>
      <c r="H114" s="204" t="s">
        <v>193</v>
      </c>
      <c r="I114" s="205" t="s">
        <v>110</v>
      </c>
      <c r="J114" s="204" t="s">
        <v>193</v>
      </c>
      <c r="K114" s="206" t="s">
        <v>39</v>
      </c>
      <c r="L114" s="207">
        <v>5242.8</v>
      </c>
      <c r="M114" s="208">
        <v>0</v>
      </c>
      <c r="N114" s="209">
        <f>M114+L114</f>
        <v>5242.8</v>
      </c>
    </row>
    <row r="115" spans="1:14" s="91" customFormat="1" ht="25.5">
      <c r="A115" s="210" t="s">
        <v>70</v>
      </c>
      <c r="B115" s="168" t="s">
        <v>154</v>
      </c>
      <c r="C115" s="211"/>
      <c r="D115" s="211"/>
      <c r="E115" s="212"/>
      <c r="F115" s="213"/>
      <c r="G115" s="126"/>
      <c r="H115" s="126"/>
      <c r="I115" s="213"/>
      <c r="J115" s="214"/>
      <c r="K115" s="215"/>
      <c r="L115" s="216">
        <f>L116+L146+L158+L140+L152</f>
        <v>68488</v>
      </c>
      <c r="M115" s="216">
        <f>M116+M146+M158+M140+M152</f>
        <v>-2064.2</v>
      </c>
      <c r="N115" s="217">
        <f>N116+N146+N158+N140+N152</f>
        <v>66423.8</v>
      </c>
    </row>
    <row r="116" spans="1:14" s="9" customFormat="1" ht="12.75">
      <c r="A116" s="218" t="s">
        <v>129</v>
      </c>
      <c r="B116" s="132" t="s">
        <v>154</v>
      </c>
      <c r="C116" s="189" t="s">
        <v>114</v>
      </c>
      <c r="D116" s="189"/>
      <c r="E116" s="219"/>
      <c r="F116" s="190"/>
      <c r="G116" s="126"/>
      <c r="H116" s="126"/>
      <c r="I116" s="190"/>
      <c r="J116" s="220"/>
      <c r="K116" s="221"/>
      <c r="L116" s="222">
        <f>L117+L123+L130+L135</f>
        <v>12372.100000000002</v>
      </c>
      <c r="M116" s="223">
        <f>M117+M123+M130+M135</f>
        <v>-1564.1999999999998</v>
      </c>
      <c r="N116" s="134">
        <f>N117+N123+N130+N135</f>
        <v>10807.900000000001</v>
      </c>
    </row>
    <row r="117" spans="1:14" s="9" customFormat="1" ht="51">
      <c r="A117" s="224" t="s">
        <v>180</v>
      </c>
      <c r="B117" s="132" t="s">
        <v>154</v>
      </c>
      <c r="C117" s="189" t="s">
        <v>114</v>
      </c>
      <c r="D117" s="189" t="s">
        <v>116</v>
      </c>
      <c r="E117" s="219"/>
      <c r="F117" s="190"/>
      <c r="G117" s="126"/>
      <c r="H117" s="126"/>
      <c r="I117" s="190"/>
      <c r="J117" s="220"/>
      <c r="K117" s="221"/>
      <c r="L117" s="222">
        <f aca="true" t="shared" si="23" ref="L117:N120">L118</f>
        <v>875</v>
      </c>
      <c r="M117" s="223">
        <f t="shared" si="23"/>
        <v>0</v>
      </c>
      <c r="N117" s="134">
        <f t="shared" si="23"/>
        <v>875</v>
      </c>
    </row>
    <row r="118" spans="1:14" s="9" customFormat="1" ht="25.5">
      <c r="A118" s="225" t="s">
        <v>54</v>
      </c>
      <c r="B118" s="132" t="s">
        <v>154</v>
      </c>
      <c r="C118" s="189" t="s">
        <v>114</v>
      </c>
      <c r="D118" s="189" t="s">
        <v>116</v>
      </c>
      <c r="E118" s="125" t="s">
        <v>12</v>
      </c>
      <c r="F118" s="126" t="s">
        <v>193</v>
      </c>
      <c r="G118" s="126" t="s">
        <v>193</v>
      </c>
      <c r="H118" s="126" t="s">
        <v>193</v>
      </c>
      <c r="I118" s="126" t="s">
        <v>194</v>
      </c>
      <c r="J118" s="127" t="s">
        <v>193</v>
      </c>
      <c r="K118" s="128"/>
      <c r="L118" s="178">
        <f t="shared" si="23"/>
        <v>875</v>
      </c>
      <c r="M118" s="179">
        <f t="shared" si="23"/>
        <v>0</v>
      </c>
      <c r="N118" s="129">
        <f t="shared" si="23"/>
        <v>875</v>
      </c>
    </row>
    <row r="119" spans="1:14" s="9" customFormat="1" ht="25.5">
      <c r="A119" s="225" t="s">
        <v>174</v>
      </c>
      <c r="B119" s="132" t="s">
        <v>154</v>
      </c>
      <c r="C119" s="189" t="s">
        <v>114</v>
      </c>
      <c r="D119" s="189" t="s">
        <v>116</v>
      </c>
      <c r="E119" s="125" t="s">
        <v>12</v>
      </c>
      <c r="F119" s="126" t="s">
        <v>193</v>
      </c>
      <c r="G119" s="126" t="s">
        <v>193</v>
      </c>
      <c r="H119" s="126" t="s">
        <v>193</v>
      </c>
      <c r="I119" s="126" t="s">
        <v>44</v>
      </c>
      <c r="J119" s="127" t="s">
        <v>193</v>
      </c>
      <c r="K119" s="128"/>
      <c r="L119" s="178">
        <f t="shared" si="23"/>
        <v>875</v>
      </c>
      <c r="M119" s="179">
        <f t="shared" si="23"/>
        <v>0</v>
      </c>
      <c r="N119" s="129">
        <f t="shared" si="23"/>
        <v>875</v>
      </c>
    </row>
    <row r="120" spans="1:14" s="9" customFormat="1" ht="12.75">
      <c r="A120" s="225" t="s">
        <v>147</v>
      </c>
      <c r="B120" s="132" t="s">
        <v>154</v>
      </c>
      <c r="C120" s="189" t="s">
        <v>114</v>
      </c>
      <c r="D120" s="189" t="s">
        <v>116</v>
      </c>
      <c r="E120" s="125" t="s">
        <v>12</v>
      </c>
      <c r="F120" s="126" t="s">
        <v>193</v>
      </c>
      <c r="G120" s="126" t="s">
        <v>193</v>
      </c>
      <c r="H120" s="126" t="s">
        <v>193</v>
      </c>
      <c r="I120" s="126" t="s">
        <v>44</v>
      </c>
      <c r="J120" s="127" t="s">
        <v>193</v>
      </c>
      <c r="K120" s="128" t="s">
        <v>161</v>
      </c>
      <c r="L120" s="178">
        <f t="shared" si="23"/>
        <v>875</v>
      </c>
      <c r="M120" s="179">
        <f t="shared" si="23"/>
        <v>0</v>
      </c>
      <c r="N120" s="129">
        <f t="shared" si="23"/>
        <v>875</v>
      </c>
    </row>
    <row r="121" spans="1:14" s="9" customFormat="1" ht="12.75">
      <c r="A121" s="225" t="s">
        <v>106</v>
      </c>
      <c r="B121" s="132" t="s">
        <v>154</v>
      </c>
      <c r="C121" s="189" t="s">
        <v>114</v>
      </c>
      <c r="D121" s="189" t="s">
        <v>116</v>
      </c>
      <c r="E121" s="125" t="s">
        <v>12</v>
      </c>
      <c r="F121" s="126" t="s">
        <v>193</v>
      </c>
      <c r="G121" s="126" t="s">
        <v>193</v>
      </c>
      <c r="H121" s="126" t="s">
        <v>193</v>
      </c>
      <c r="I121" s="126" t="s">
        <v>44</v>
      </c>
      <c r="J121" s="127" t="s">
        <v>193</v>
      </c>
      <c r="K121" s="128" t="s">
        <v>107</v>
      </c>
      <c r="L121" s="178">
        <v>875</v>
      </c>
      <c r="M121" s="179">
        <v>0</v>
      </c>
      <c r="N121" s="129">
        <v>875</v>
      </c>
    </row>
    <row r="122" spans="1:14" s="9" customFormat="1" ht="38.25">
      <c r="A122" s="224" t="s">
        <v>150</v>
      </c>
      <c r="B122" s="190" t="s">
        <v>154</v>
      </c>
      <c r="C122" s="189" t="s">
        <v>114</v>
      </c>
      <c r="D122" s="189" t="s">
        <v>115</v>
      </c>
      <c r="E122" s="125"/>
      <c r="F122" s="126"/>
      <c r="G122" s="126"/>
      <c r="H122" s="126"/>
      <c r="I122" s="126"/>
      <c r="J122" s="127"/>
      <c r="K122" s="128"/>
      <c r="L122" s="178">
        <f aca="true" t="shared" si="24" ref="L122:N124">L123</f>
        <v>8272.6</v>
      </c>
      <c r="M122" s="179">
        <f t="shared" si="24"/>
        <v>0</v>
      </c>
      <c r="N122" s="129">
        <f t="shared" si="24"/>
        <v>8272.6</v>
      </c>
    </row>
    <row r="123" spans="1:14" s="9" customFormat="1" ht="38.25">
      <c r="A123" s="225" t="s">
        <v>296</v>
      </c>
      <c r="B123" s="190" t="s">
        <v>154</v>
      </c>
      <c r="C123" s="189" t="s">
        <v>114</v>
      </c>
      <c r="D123" s="189" t="s">
        <v>115</v>
      </c>
      <c r="E123" s="125" t="s">
        <v>148</v>
      </c>
      <c r="F123" s="126" t="s">
        <v>193</v>
      </c>
      <c r="G123" s="126" t="s">
        <v>193</v>
      </c>
      <c r="H123" s="126" t="s">
        <v>193</v>
      </c>
      <c r="I123" s="126" t="s">
        <v>194</v>
      </c>
      <c r="J123" s="127" t="s">
        <v>193</v>
      </c>
      <c r="K123" s="221"/>
      <c r="L123" s="173">
        <f t="shared" si="24"/>
        <v>8272.6</v>
      </c>
      <c r="M123" s="174">
        <f t="shared" si="24"/>
        <v>0</v>
      </c>
      <c r="N123" s="175">
        <f t="shared" si="24"/>
        <v>8272.6</v>
      </c>
    </row>
    <row r="124" spans="1:14" s="9" customFormat="1" ht="25.5">
      <c r="A124" s="225" t="s">
        <v>227</v>
      </c>
      <c r="B124" s="190" t="s">
        <v>154</v>
      </c>
      <c r="C124" s="189" t="s">
        <v>114</v>
      </c>
      <c r="D124" s="189" t="s">
        <v>115</v>
      </c>
      <c r="E124" s="125" t="s">
        <v>148</v>
      </c>
      <c r="F124" s="126" t="s">
        <v>195</v>
      </c>
      <c r="G124" s="126" t="s">
        <v>193</v>
      </c>
      <c r="H124" s="126" t="s">
        <v>193</v>
      </c>
      <c r="I124" s="126" t="s">
        <v>194</v>
      </c>
      <c r="J124" s="127" t="s">
        <v>193</v>
      </c>
      <c r="K124" s="221"/>
      <c r="L124" s="173">
        <f t="shared" si="24"/>
        <v>8272.6</v>
      </c>
      <c r="M124" s="174">
        <f t="shared" si="24"/>
        <v>0</v>
      </c>
      <c r="N124" s="175">
        <f t="shared" si="24"/>
        <v>8272.6</v>
      </c>
    </row>
    <row r="125" spans="1:14" s="9" customFormat="1" ht="25.5">
      <c r="A125" s="226" t="s">
        <v>51</v>
      </c>
      <c r="B125" s="190" t="s">
        <v>154</v>
      </c>
      <c r="C125" s="189" t="s">
        <v>114</v>
      </c>
      <c r="D125" s="189" t="s">
        <v>115</v>
      </c>
      <c r="E125" s="125" t="s">
        <v>148</v>
      </c>
      <c r="F125" s="126" t="s">
        <v>195</v>
      </c>
      <c r="G125" s="126" t="s">
        <v>193</v>
      </c>
      <c r="H125" s="126" t="s">
        <v>193</v>
      </c>
      <c r="I125" s="126" t="s">
        <v>47</v>
      </c>
      <c r="J125" s="127" t="s">
        <v>193</v>
      </c>
      <c r="K125" s="221"/>
      <c r="L125" s="173">
        <f>L126+L128</f>
        <v>8272.6</v>
      </c>
      <c r="M125" s="174">
        <f>M126+M128</f>
        <v>0</v>
      </c>
      <c r="N125" s="175">
        <f>N126+N128</f>
        <v>8272.6</v>
      </c>
    </row>
    <row r="126" spans="1:14" s="9" customFormat="1" ht="51">
      <c r="A126" s="225" t="s">
        <v>111</v>
      </c>
      <c r="B126" s="190" t="s">
        <v>154</v>
      </c>
      <c r="C126" s="189" t="s">
        <v>114</v>
      </c>
      <c r="D126" s="189" t="s">
        <v>115</v>
      </c>
      <c r="E126" s="125" t="s">
        <v>148</v>
      </c>
      <c r="F126" s="126" t="s">
        <v>195</v>
      </c>
      <c r="G126" s="126" t="s">
        <v>193</v>
      </c>
      <c r="H126" s="126" t="s">
        <v>193</v>
      </c>
      <c r="I126" s="184" t="s">
        <v>47</v>
      </c>
      <c r="J126" s="127" t="s">
        <v>193</v>
      </c>
      <c r="K126" s="128">
        <v>100</v>
      </c>
      <c r="L126" s="178">
        <f>L127</f>
        <v>7925.8</v>
      </c>
      <c r="M126" s="179">
        <f>M127</f>
        <v>42</v>
      </c>
      <c r="N126" s="129">
        <f>N127</f>
        <v>7967.8</v>
      </c>
    </row>
    <row r="127" spans="1:14" s="9" customFormat="1" ht="25.5">
      <c r="A127" s="225" t="s">
        <v>100</v>
      </c>
      <c r="B127" s="190" t="s">
        <v>154</v>
      </c>
      <c r="C127" s="189" t="s">
        <v>114</v>
      </c>
      <c r="D127" s="189" t="s">
        <v>115</v>
      </c>
      <c r="E127" s="125" t="s">
        <v>148</v>
      </c>
      <c r="F127" s="126" t="s">
        <v>195</v>
      </c>
      <c r="G127" s="126" t="s">
        <v>193</v>
      </c>
      <c r="H127" s="126" t="s">
        <v>193</v>
      </c>
      <c r="I127" s="184" t="s">
        <v>47</v>
      </c>
      <c r="J127" s="127" t="s">
        <v>193</v>
      </c>
      <c r="K127" s="128">
        <v>120</v>
      </c>
      <c r="L127" s="178">
        <v>7925.8</v>
      </c>
      <c r="M127" s="179">
        <v>42</v>
      </c>
      <c r="N127" s="129">
        <f>M127+L127</f>
        <v>7967.8</v>
      </c>
    </row>
    <row r="128" spans="1:14" s="9" customFormat="1" ht="25.5">
      <c r="A128" s="225" t="s">
        <v>91</v>
      </c>
      <c r="B128" s="190" t="s">
        <v>154</v>
      </c>
      <c r="C128" s="189" t="s">
        <v>114</v>
      </c>
      <c r="D128" s="189" t="s">
        <v>115</v>
      </c>
      <c r="E128" s="125" t="s">
        <v>148</v>
      </c>
      <c r="F128" s="126" t="s">
        <v>195</v>
      </c>
      <c r="G128" s="126" t="s">
        <v>193</v>
      </c>
      <c r="H128" s="126" t="s">
        <v>193</v>
      </c>
      <c r="I128" s="184" t="s">
        <v>47</v>
      </c>
      <c r="J128" s="127" t="s">
        <v>193</v>
      </c>
      <c r="K128" s="128">
        <v>200</v>
      </c>
      <c r="L128" s="178">
        <f>L129</f>
        <v>346.8</v>
      </c>
      <c r="M128" s="179">
        <f>M129</f>
        <v>-42</v>
      </c>
      <c r="N128" s="129">
        <f>N129</f>
        <v>304.8</v>
      </c>
    </row>
    <row r="129" spans="1:14" s="9" customFormat="1" ht="25.5">
      <c r="A129" s="225" t="s">
        <v>93</v>
      </c>
      <c r="B129" s="190" t="s">
        <v>154</v>
      </c>
      <c r="C129" s="189" t="s">
        <v>114</v>
      </c>
      <c r="D129" s="189" t="s">
        <v>115</v>
      </c>
      <c r="E129" s="125" t="s">
        <v>148</v>
      </c>
      <c r="F129" s="126" t="s">
        <v>195</v>
      </c>
      <c r="G129" s="126" t="s">
        <v>193</v>
      </c>
      <c r="H129" s="126" t="s">
        <v>193</v>
      </c>
      <c r="I129" s="184" t="s">
        <v>47</v>
      </c>
      <c r="J129" s="127" t="s">
        <v>193</v>
      </c>
      <c r="K129" s="128">
        <v>240</v>
      </c>
      <c r="L129" s="178">
        <v>346.8</v>
      </c>
      <c r="M129" s="179">
        <v>-42</v>
      </c>
      <c r="N129" s="129">
        <f>M129+L129</f>
        <v>304.8</v>
      </c>
    </row>
    <row r="130" spans="1:14" s="9" customFormat="1" ht="12.75">
      <c r="A130" s="218" t="s">
        <v>127</v>
      </c>
      <c r="B130" s="190" t="s">
        <v>154</v>
      </c>
      <c r="C130" s="189" t="s">
        <v>114</v>
      </c>
      <c r="D130" s="189" t="s">
        <v>141</v>
      </c>
      <c r="E130" s="219"/>
      <c r="F130" s="190"/>
      <c r="G130" s="126"/>
      <c r="H130" s="126"/>
      <c r="I130" s="190"/>
      <c r="J130" s="220"/>
      <c r="K130" s="221"/>
      <c r="L130" s="222">
        <f aca="true" t="shared" si="25" ref="L130:N133">L131</f>
        <v>2827.3</v>
      </c>
      <c r="M130" s="223">
        <f t="shared" si="25"/>
        <v>-1564.1999999999998</v>
      </c>
      <c r="N130" s="134">
        <f t="shared" si="25"/>
        <v>1263.1000000000004</v>
      </c>
    </row>
    <row r="131" spans="1:15" s="9" customFormat="1" ht="25.5">
      <c r="A131" s="225" t="s">
        <v>55</v>
      </c>
      <c r="B131" s="190" t="s">
        <v>154</v>
      </c>
      <c r="C131" s="189" t="s">
        <v>114</v>
      </c>
      <c r="D131" s="189" t="s">
        <v>141</v>
      </c>
      <c r="E131" s="227" t="s">
        <v>13</v>
      </c>
      <c r="F131" s="193" t="s">
        <v>193</v>
      </c>
      <c r="G131" s="126" t="s">
        <v>193</v>
      </c>
      <c r="H131" s="126" t="s">
        <v>193</v>
      </c>
      <c r="I131" s="193" t="s">
        <v>194</v>
      </c>
      <c r="J131" s="127" t="s">
        <v>193</v>
      </c>
      <c r="K131" s="228"/>
      <c r="L131" s="178">
        <f t="shared" si="25"/>
        <v>2827.3</v>
      </c>
      <c r="M131" s="179">
        <f t="shared" si="25"/>
        <v>-1564.1999999999998</v>
      </c>
      <c r="N131" s="178">
        <f t="shared" si="25"/>
        <v>1263.1000000000004</v>
      </c>
      <c r="O131" s="135"/>
    </row>
    <row r="132" spans="1:15" s="9" customFormat="1" ht="25.5">
      <c r="A132" s="225" t="s">
        <v>55</v>
      </c>
      <c r="B132" s="190" t="s">
        <v>154</v>
      </c>
      <c r="C132" s="189" t="s">
        <v>114</v>
      </c>
      <c r="D132" s="189" t="s">
        <v>141</v>
      </c>
      <c r="E132" s="125" t="s">
        <v>13</v>
      </c>
      <c r="F132" s="126" t="s">
        <v>193</v>
      </c>
      <c r="G132" s="126" t="s">
        <v>193</v>
      </c>
      <c r="H132" s="126" t="s">
        <v>193</v>
      </c>
      <c r="I132" s="126" t="s">
        <v>30</v>
      </c>
      <c r="J132" s="127" t="s">
        <v>193</v>
      </c>
      <c r="K132" s="229"/>
      <c r="L132" s="178">
        <f t="shared" si="25"/>
        <v>2827.3</v>
      </c>
      <c r="M132" s="179">
        <f t="shared" si="25"/>
        <v>-1564.1999999999998</v>
      </c>
      <c r="N132" s="178">
        <f t="shared" si="25"/>
        <v>1263.1000000000004</v>
      </c>
      <c r="O132" s="135"/>
    </row>
    <row r="133" spans="1:15" s="9" customFormat="1" ht="12.75">
      <c r="A133" s="225" t="s">
        <v>101</v>
      </c>
      <c r="B133" s="190" t="s">
        <v>154</v>
      </c>
      <c r="C133" s="189" t="s">
        <v>114</v>
      </c>
      <c r="D133" s="189" t="s">
        <v>141</v>
      </c>
      <c r="E133" s="125" t="s">
        <v>13</v>
      </c>
      <c r="F133" s="126" t="s">
        <v>193</v>
      </c>
      <c r="G133" s="126" t="s">
        <v>193</v>
      </c>
      <c r="H133" s="126" t="s">
        <v>193</v>
      </c>
      <c r="I133" s="126" t="s">
        <v>30</v>
      </c>
      <c r="J133" s="127" t="s">
        <v>193</v>
      </c>
      <c r="K133" s="229" t="s">
        <v>102</v>
      </c>
      <c r="L133" s="178">
        <f t="shared" si="25"/>
        <v>2827.3</v>
      </c>
      <c r="M133" s="179">
        <f t="shared" si="25"/>
        <v>-1564.1999999999998</v>
      </c>
      <c r="N133" s="178">
        <f t="shared" si="25"/>
        <v>1263.1000000000004</v>
      </c>
      <c r="O133" s="135"/>
    </row>
    <row r="134" spans="1:14" s="9" customFormat="1" ht="12.75">
      <c r="A134" s="225" t="s">
        <v>89</v>
      </c>
      <c r="B134" s="190" t="s">
        <v>154</v>
      </c>
      <c r="C134" s="189" t="s">
        <v>114</v>
      </c>
      <c r="D134" s="189" t="s">
        <v>141</v>
      </c>
      <c r="E134" s="125" t="s">
        <v>13</v>
      </c>
      <c r="F134" s="126" t="s">
        <v>193</v>
      </c>
      <c r="G134" s="126" t="s">
        <v>193</v>
      </c>
      <c r="H134" s="126" t="s">
        <v>193</v>
      </c>
      <c r="I134" s="126" t="s">
        <v>30</v>
      </c>
      <c r="J134" s="127" t="s">
        <v>193</v>
      </c>
      <c r="K134" s="229">
        <v>870</v>
      </c>
      <c r="L134" s="178">
        <v>2827.3</v>
      </c>
      <c r="M134" s="179">
        <f>-329.3-1221.6-13.3</f>
        <v>-1564.1999999999998</v>
      </c>
      <c r="N134" s="178">
        <f>M134+L134</f>
        <v>1263.1000000000004</v>
      </c>
    </row>
    <row r="135" spans="1:14" s="9" customFormat="1" ht="12.75">
      <c r="A135" s="224" t="s">
        <v>144</v>
      </c>
      <c r="B135" s="190" t="s">
        <v>154</v>
      </c>
      <c r="C135" s="130" t="s">
        <v>114</v>
      </c>
      <c r="D135" s="130" t="s">
        <v>170</v>
      </c>
      <c r="E135" s="131"/>
      <c r="F135" s="132"/>
      <c r="G135" s="126"/>
      <c r="H135" s="126"/>
      <c r="I135" s="132"/>
      <c r="J135" s="124"/>
      <c r="K135" s="133"/>
      <c r="L135" s="222">
        <f aca="true" t="shared" si="26" ref="L135:N138">L136</f>
        <v>397.2</v>
      </c>
      <c r="M135" s="223">
        <f t="shared" si="26"/>
        <v>0</v>
      </c>
      <c r="N135" s="134">
        <f t="shared" si="26"/>
        <v>397.2</v>
      </c>
    </row>
    <row r="136" spans="1:14" s="9" customFormat="1" ht="25.5">
      <c r="A136" s="230" t="s">
        <v>83</v>
      </c>
      <c r="B136" s="190" t="s">
        <v>154</v>
      </c>
      <c r="C136" s="130" t="s">
        <v>114</v>
      </c>
      <c r="D136" s="130" t="s">
        <v>170</v>
      </c>
      <c r="E136" s="125" t="s">
        <v>14</v>
      </c>
      <c r="F136" s="126" t="s">
        <v>193</v>
      </c>
      <c r="G136" s="126" t="s">
        <v>193</v>
      </c>
      <c r="H136" s="126" t="s">
        <v>193</v>
      </c>
      <c r="I136" s="126" t="s">
        <v>194</v>
      </c>
      <c r="J136" s="127" t="s">
        <v>193</v>
      </c>
      <c r="K136" s="128"/>
      <c r="L136" s="178">
        <f t="shared" si="26"/>
        <v>397.2</v>
      </c>
      <c r="M136" s="179">
        <f t="shared" si="26"/>
        <v>0</v>
      </c>
      <c r="N136" s="129">
        <f t="shared" si="26"/>
        <v>397.2</v>
      </c>
    </row>
    <row r="137" spans="1:14" s="3" customFormat="1" ht="38.25">
      <c r="A137" s="230" t="s">
        <v>80</v>
      </c>
      <c r="B137" s="190" t="s">
        <v>154</v>
      </c>
      <c r="C137" s="130" t="s">
        <v>114</v>
      </c>
      <c r="D137" s="130" t="s">
        <v>170</v>
      </c>
      <c r="E137" s="125" t="s">
        <v>14</v>
      </c>
      <c r="F137" s="126" t="s">
        <v>193</v>
      </c>
      <c r="G137" s="126" t="s">
        <v>193</v>
      </c>
      <c r="H137" s="126" t="s">
        <v>193</v>
      </c>
      <c r="I137" s="190" t="s">
        <v>41</v>
      </c>
      <c r="J137" s="127" t="s">
        <v>193</v>
      </c>
      <c r="K137" s="231"/>
      <c r="L137" s="178">
        <f t="shared" si="26"/>
        <v>397.2</v>
      </c>
      <c r="M137" s="179">
        <f t="shared" si="26"/>
        <v>0</v>
      </c>
      <c r="N137" s="129">
        <f t="shared" si="26"/>
        <v>397.2</v>
      </c>
    </row>
    <row r="138" spans="1:14" s="9" customFormat="1" ht="12.75">
      <c r="A138" s="225" t="s">
        <v>101</v>
      </c>
      <c r="B138" s="190" t="s">
        <v>154</v>
      </c>
      <c r="C138" s="130" t="s">
        <v>114</v>
      </c>
      <c r="D138" s="130" t="s">
        <v>170</v>
      </c>
      <c r="E138" s="125" t="s">
        <v>14</v>
      </c>
      <c r="F138" s="126" t="s">
        <v>193</v>
      </c>
      <c r="G138" s="126" t="s">
        <v>193</v>
      </c>
      <c r="H138" s="126" t="s">
        <v>193</v>
      </c>
      <c r="I138" s="126" t="s">
        <v>41</v>
      </c>
      <c r="J138" s="127" t="s">
        <v>193</v>
      </c>
      <c r="K138" s="128" t="s">
        <v>102</v>
      </c>
      <c r="L138" s="178">
        <f t="shared" si="26"/>
        <v>397.2</v>
      </c>
      <c r="M138" s="179">
        <f t="shared" si="26"/>
        <v>0</v>
      </c>
      <c r="N138" s="129">
        <f t="shared" si="26"/>
        <v>397.2</v>
      </c>
    </row>
    <row r="139" spans="1:14" s="9" customFormat="1" ht="38.25">
      <c r="A139" s="225" t="s">
        <v>294</v>
      </c>
      <c r="B139" s="190" t="s">
        <v>154</v>
      </c>
      <c r="C139" s="130" t="s">
        <v>114</v>
      </c>
      <c r="D139" s="130" t="s">
        <v>170</v>
      </c>
      <c r="E139" s="125" t="s">
        <v>14</v>
      </c>
      <c r="F139" s="126" t="s">
        <v>193</v>
      </c>
      <c r="G139" s="126" t="s">
        <v>193</v>
      </c>
      <c r="H139" s="126" t="s">
        <v>193</v>
      </c>
      <c r="I139" s="126" t="s">
        <v>41</v>
      </c>
      <c r="J139" s="127" t="s">
        <v>193</v>
      </c>
      <c r="K139" s="128" t="s">
        <v>199</v>
      </c>
      <c r="L139" s="178">
        <v>397.2</v>
      </c>
      <c r="M139" s="179">
        <v>0</v>
      </c>
      <c r="N139" s="129">
        <v>397.2</v>
      </c>
    </row>
    <row r="140" spans="1:14" s="9" customFormat="1" ht="12.75">
      <c r="A140" s="224" t="s">
        <v>172</v>
      </c>
      <c r="B140" s="132" t="s">
        <v>154</v>
      </c>
      <c r="C140" s="130" t="s">
        <v>121</v>
      </c>
      <c r="D140" s="130"/>
      <c r="E140" s="131"/>
      <c r="F140" s="132"/>
      <c r="G140" s="126"/>
      <c r="H140" s="126"/>
      <c r="I140" s="132"/>
      <c r="J140" s="124"/>
      <c r="K140" s="133"/>
      <c r="L140" s="222">
        <f aca="true" t="shared" si="27" ref="L140:N144">L141</f>
        <v>1816.2</v>
      </c>
      <c r="M140" s="223">
        <f t="shared" si="27"/>
        <v>0</v>
      </c>
      <c r="N140" s="134">
        <f t="shared" si="27"/>
        <v>1816.2</v>
      </c>
    </row>
    <row r="141" spans="1:14" s="9" customFormat="1" ht="12.75">
      <c r="A141" s="230" t="s">
        <v>173</v>
      </c>
      <c r="B141" s="132" t="s">
        <v>154</v>
      </c>
      <c r="C141" s="130" t="s">
        <v>121</v>
      </c>
      <c r="D141" s="130" t="s">
        <v>117</v>
      </c>
      <c r="E141" s="131"/>
      <c r="F141" s="132"/>
      <c r="G141" s="126"/>
      <c r="H141" s="126"/>
      <c r="I141" s="132"/>
      <c r="J141" s="124"/>
      <c r="K141" s="133"/>
      <c r="L141" s="222">
        <f t="shared" si="27"/>
        <v>1816.2</v>
      </c>
      <c r="M141" s="223">
        <f t="shared" si="27"/>
        <v>0</v>
      </c>
      <c r="N141" s="134">
        <f t="shared" si="27"/>
        <v>1816.2</v>
      </c>
    </row>
    <row r="142" spans="1:14" s="9" customFormat="1" ht="12.75">
      <c r="A142" s="225" t="s">
        <v>57</v>
      </c>
      <c r="B142" s="132" t="s">
        <v>154</v>
      </c>
      <c r="C142" s="130" t="s">
        <v>121</v>
      </c>
      <c r="D142" s="130" t="s">
        <v>117</v>
      </c>
      <c r="E142" s="125" t="s">
        <v>16</v>
      </c>
      <c r="F142" s="126" t="s">
        <v>193</v>
      </c>
      <c r="G142" s="126" t="s">
        <v>193</v>
      </c>
      <c r="H142" s="126" t="s">
        <v>193</v>
      </c>
      <c r="I142" s="126" t="s">
        <v>194</v>
      </c>
      <c r="J142" s="127" t="s">
        <v>193</v>
      </c>
      <c r="K142" s="128"/>
      <c r="L142" s="178">
        <f t="shared" si="27"/>
        <v>1816.2</v>
      </c>
      <c r="M142" s="179">
        <f t="shared" si="27"/>
        <v>0</v>
      </c>
      <c r="N142" s="129">
        <f t="shared" si="27"/>
        <v>1816.2</v>
      </c>
    </row>
    <row r="143" spans="1:14" s="9" customFormat="1" ht="25.5">
      <c r="A143" s="225" t="s">
        <v>169</v>
      </c>
      <c r="B143" s="132" t="s">
        <v>154</v>
      </c>
      <c r="C143" s="130" t="s">
        <v>121</v>
      </c>
      <c r="D143" s="130" t="s">
        <v>117</v>
      </c>
      <c r="E143" s="125" t="s">
        <v>16</v>
      </c>
      <c r="F143" s="126" t="s">
        <v>193</v>
      </c>
      <c r="G143" s="126" t="s">
        <v>193</v>
      </c>
      <c r="H143" s="126" t="s">
        <v>193</v>
      </c>
      <c r="I143" s="126" t="s">
        <v>40</v>
      </c>
      <c r="J143" s="127" t="s">
        <v>193</v>
      </c>
      <c r="K143" s="128"/>
      <c r="L143" s="178">
        <f t="shared" si="27"/>
        <v>1816.2</v>
      </c>
      <c r="M143" s="179">
        <f t="shared" si="27"/>
        <v>0</v>
      </c>
      <c r="N143" s="129">
        <f t="shared" si="27"/>
        <v>1816.2</v>
      </c>
    </row>
    <row r="144" spans="1:14" s="9" customFormat="1" ht="12.75">
      <c r="A144" s="225" t="s">
        <v>147</v>
      </c>
      <c r="B144" s="132" t="s">
        <v>154</v>
      </c>
      <c r="C144" s="130" t="s">
        <v>121</v>
      </c>
      <c r="D144" s="130" t="s">
        <v>117</v>
      </c>
      <c r="E144" s="125" t="s">
        <v>16</v>
      </c>
      <c r="F144" s="126" t="s">
        <v>193</v>
      </c>
      <c r="G144" s="126" t="s">
        <v>193</v>
      </c>
      <c r="H144" s="126" t="s">
        <v>193</v>
      </c>
      <c r="I144" s="126" t="s">
        <v>40</v>
      </c>
      <c r="J144" s="127" t="s">
        <v>193</v>
      </c>
      <c r="K144" s="128" t="s">
        <v>161</v>
      </c>
      <c r="L144" s="178">
        <f t="shared" si="27"/>
        <v>1816.2</v>
      </c>
      <c r="M144" s="179">
        <f t="shared" si="27"/>
        <v>0</v>
      </c>
      <c r="N144" s="129">
        <f t="shared" si="27"/>
        <v>1816.2</v>
      </c>
    </row>
    <row r="145" spans="1:14" s="9" customFormat="1" ht="12.75">
      <c r="A145" s="225" t="s">
        <v>106</v>
      </c>
      <c r="B145" s="132" t="s">
        <v>154</v>
      </c>
      <c r="C145" s="130" t="s">
        <v>121</v>
      </c>
      <c r="D145" s="130" t="s">
        <v>117</v>
      </c>
      <c r="E145" s="125" t="s">
        <v>16</v>
      </c>
      <c r="F145" s="126" t="s">
        <v>193</v>
      </c>
      <c r="G145" s="126" t="s">
        <v>193</v>
      </c>
      <c r="H145" s="126" t="s">
        <v>193</v>
      </c>
      <c r="I145" s="126" t="s">
        <v>40</v>
      </c>
      <c r="J145" s="127" t="s">
        <v>193</v>
      </c>
      <c r="K145" s="128" t="s">
        <v>107</v>
      </c>
      <c r="L145" s="178">
        <v>1816.2</v>
      </c>
      <c r="M145" s="179">
        <v>0</v>
      </c>
      <c r="N145" s="129">
        <v>1816.2</v>
      </c>
    </row>
    <row r="146" spans="1:14" s="9" customFormat="1" ht="28.5" customHeight="1" hidden="1">
      <c r="A146" s="224" t="s">
        <v>130</v>
      </c>
      <c r="B146" s="190" t="s">
        <v>154</v>
      </c>
      <c r="C146" s="189" t="s">
        <v>117</v>
      </c>
      <c r="D146" s="189"/>
      <c r="E146" s="219"/>
      <c r="F146" s="190"/>
      <c r="G146" s="126"/>
      <c r="H146" s="126"/>
      <c r="I146" s="190"/>
      <c r="J146" s="220"/>
      <c r="K146" s="221"/>
      <c r="L146" s="222">
        <f aca="true" t="shared" si="28" ref="L146:N150">L147</f>
        <v>500</v>
      </c>
      <c r="M146" s="223">
        <f t="shared" si="28"/>
        <v>-500</v>
      </c>
      <c r="N146" s="134">
        <f t="shared" si="28"/>
        <v>0</v>
      </c>
    </row>
    <row r="147" spans="1:14" s="9" customFormat="1" ht="38.25" hidden="1">
      <c r="A147" s="230" t="s">
        <v>171</v>
      </c>
      <c r="B147" s="190" t="s">
        <v>154</v>
      </c>
      <c r="C147" s="189" t="s">
        <v>117</v>
      </c>
      <c r="D147" s="189" t="s">
        <v>131</v>
      </c>
      <c r="E147" s="131"/>
      <c r="F147" s="132"/>
      <c r="G147" s="126"/>
      <c r="H147" s="126"/>
      <c r="I147" s="132"/>
      <c r="J147" s="124"/>
      <c r="K147" s="133"/>
      <c r="L147" s="222">
        <f t="shared" si="28"/>
        <v>500</v>
      </c>
      <c r="M147" s="223">
        <f t="shared" si="28"/>
        <v>-500</v>
      </c>
      <c r="N147" s="134">
        <f t="shared" si="28"/>
        <v>0</v>
      </c>
    </row>
    <row r="148" spans="1:14" s="9" customFormat="1" ht="25.5" hidden="1">
      <c r="A148" s="225" t="s">
        <v>61</v>
      </c>
      <c r="B148" s="190" t="s">
        <v>154</v>
      </c>
      <c r="C148" s="189" t="s">
        <v>117</v>
      </c>
      <c r="D148" s="189" t="s">
        <v>131</v>
      </c>
      <c r="E148" s="125" t="s">
        <v>45</v>
      </c>
      <c r="F148" s="126" t="s">
        <v>193</v>
      </c>
      <c r="G148" s="126" t="s">
        <v>193</v>
      </c>
      <c r="H148" s="126" t="s">
        <v>193</v>
      </c>
      <c r="I148" s="126" t="s">
        <v>194</v>
      </c>
      <c r="J148" s="127" t="s">
        <v>193</v>
      </c>
      <c r="K148" s="128"/>
      <c r="L148" s="178">
        <f t="shared" si="28"/>
        <v>500</v>
      </c>
      <c r="M148" s="179">
        <f t="shared" si="28"/>
        <v>-500</v>
      </c>
      <c r="N148" s="129">
        <f t="shared" si="28"/>
        <v>0</v>
      </c>
    </row>
    <row r="149" spans="1:14" s="9" customFormat="1" ht="51" hidden="1">
      <c r="A149" s="225" t="s">
        <v>62</v>
      </c>
      <c r="B149" s="190" t="s">
        <v>154</v>
      </c>
      <c r="C149" s="189" t="s">
        <v>117</v>
      </c>
      <c r="D149" s="189" t="s">
        <v>131</v>
      </c>
      <c r="E149" s="125" t="s">
        <v>45</v>
      </c>
      <c r="F149" s="126" t="s">
        <v>193</v>
      </c>
      <c r="G149" s="126" t="s">
        <v>193</v>
      </c>
      <c r="H149" s="126" t="s">
        <v>193</v>
      </c>
      <c r="I149" s="126" t="s">
        <v>32</v>
      </c>
      <c r="J149" s="127" t="s">
        <v>193</v>
      </c>
      <c r="K149" s="128"/>
      <c r="L149" s="178">
        <f t="shared" si="28"/>
        <v>500</v>
      </c>
      <c r="M149" s="179">
        <f t="shared" si="28"/>
        <v>-500</v>
      </c>
      <c r="N149" s="129">
        <f t="shared" si="28"/>
        <v>0</v>
      </c>
    </row>
    <row r="150" spans="1:14" s="9" customFormat="1" ht="12.75" hidden="1">
      <c r="A150" s="225" t="s">
        <v>101</v>
      </c>
      <c r="B150" s="190" t="s">
        <v>154</v>
      </c>
      <c r="C150" s="189" t="s">
        <v>117</v>
      </c>
      <c r="D150" s="189" t="s">
        <v>131</v>
      </c>
      <c r="E150" s="125" t="s">
        <v>45</v>
      </c>
      <c r="F150" s="126" t="s">
        <v>193</v>
      </c>
      <c r="G150" s="126" t="s">
        <v>193</v>
      </c>
      <c r="H150" s="126" t="s">
        <v>193</v>
      </c>
      <c r="I150" s="126" t="s">
        <v>32</v>
      </c>
      <c r="J150" s="127" t="s">
        <v>193</v>
      </c>
      <c r="K150" s="128" t="s">
        <v>102</v>
      </c>
      <c r="L150" s="178">
        <f t="shared" si="28"/>
        <v>500</v>
      </c>
      <c r="M150" s="179">
        <f t="shared" si="28"/>
        <v>-500</v>
      </c>
      <c r="N150" s="129">
        <f t="shared" si="28"/>
        <v>0</v>
      </c>
    </row>
    <row r="151" spans="1:14" s="9" customFormat="1" ht="20.25" customHeight="1" hidden="1">
      <c r="A151" s="225" t="s">
        <v>89</v>
      </c>
      <c r="B151" s="190" t="s">
        <v>154</v>
      </c>
      <c r="C151" s="189" t="s">
        <v>117</v>
      </c>
      <c r="D151" s="189" t="s">
        <v>131</v>
      </c>
      <c r="E151" s="125" t="s">
        <v>45</v>
      </c>
      <c r="F151" s="126" t="s">
        <v>193</v>
      </c>
      <c r="G151" s="126" t="s">
        <v>193</v>
      </c>
      <c r="H151" s="126" t="s">
        <v>193</v>
      </c>
      <c r="I151" s="126" t="s">
        <v>32</v>
      </c>
      <c r="J151" s="127" t="s">
        <v>193</v>
      </c>
      <c r="K151" s="128">
        <v>870</v>
      </c>
      <c r="L151" s="178">
        <v>500</v>
      </c>
      <c r="M151" s="179">
        <v>-500</v>
      </c>
      <c r="N151" s="129">
        <f>M151+L151</f>
        <v>0</v>
      </c>
    </row>
    <row r="152" spans="1:14" s="9" customFormat="1" ht="20.25" customHeight="1" hidden="1">
      <c r="A152" s="224" t="s">
        <v>132</v>
      </c>
      <c r="B152" s="190" t="s">
        <v>154</v>
      </c>
      <c r="C152" s="189" t="s">
        <v>116</v>
      </c>
      <c r="D152" s="189"/>
      <c r="E152" s="125"/>
      <c r="F152" s="126"/>
      <c r="G152" s="126"/>
      <c r="H152" s="126"/>
      <c r="I152" s="126"/>
      <c r="J152" s="127"/>
      <c r="K152" s="128"/>
      <c r="L152" s="178">
        <f aca="true" t="shared" si="29" ref="L152:N156">L153</f>
        <v>0</v>
      </c>
      <c r="M152" s="179">
        <f t="shared" si="29"/>
        <v>0</v>
      </c>
      <c r="N152" s="129">
        <f t="shared" si="29"/>
        <v>0</v>
      </c>
    </row>
    <row r="153" spans="1:14" s="9" customFormat="1" ht="25.5" customHeight="1" hidden="1">
      <c r="A153" s="224" t="s">
        <v>140</v>
      </c>
      <c r="B153" s="190" t="s">
        <v>154</v>
      </c>
      <c r="C153" s="130" t="s">
        <v>116</v>
      </c>
      <c r="D153" s="124" t="s">
        <v>146</v>
      </c>
      <c r="E153" s="131"/>
      <c r="F153" s="132"/>
      <c r="G153" s="126"/>
      <c r="H153" s="126"/>
      <c r="I153" s="132"/>
      <c r="J153" s="127"/>
      <c r="K153" s="133"/>
      <c r="L153" s="178">
        <f t="shared" si="29"/>
        <v>0</v>
      </c>
      <c r="M153" s="179">
        <f t="shared" si="29"/>
        <v>0</v>
      </c>
      <c r="N153" s="129">
        <f t="shared" si="29"/>
        <v>0</v>
      </c>
    </row>
    <row r="154" spans="1:14" s="9" customFormat="1" ht="54" customHeight="1" hidden="1">
      <c r="A154" s="224" t="s">
        <v>18</v>
      </c>
      <c r="B154" s="190" t="s">
        <v>154</v>
      </c>
      <c r="C154" s="130" t="s">
        <v>116</v>
      </c>
      <c r="D154" s="124" t="s">
        <v>146</v>
      </c>
      <c r="E154" s="131" t="s">
        <v>116</v>
      </c>
      <c r="F154" s="132" t="s">
        <v>193</v>
      </c>
      <c r="G154" s="126" t="s">
        <v>193</v>
      </c>
      <c r="H154" s="126" t="s">
        <v>193</v>
      </c>
      <c r="I154" s="132" t="s">
        <v>194</v>
      </c>
      <c r="J154" s="127" t="s">
        <v>193</v>
      </c>
      <c r="K154" s="133"/>
      <c r="L154" s="178">
        <f t="shared" si="29"/>
        <v>0</v>
      </c>
      <c r="M154" s="179">
        <f t="shared" si="29"/>
        <v>0</v>
      </c>
      <c r="N154" s="129">
        <f t="shared" si="29"/>
        <v>0</v>
      </c>
    </row>
    <row r="155" spans="1:14" s="9" customFormat="1" ht="33.75" customHeight="1" hidden="1">
      <c r="A155" s="224" t="s">
        <v>378</v>
      </c>
      <c r="B155" s="190" t="s">
        <v>154</v>
      </c>
      <c r="C155" s="130" t="s">
        <v>116</v>
      </c>
      <c r="D155" s="124" t="s">
        <v>146</v>
      </c>
      <c r="E155" s="131" t="s">
        <v>116</v>
      </c>
      <c r="F155" s="132" t="s">
        <v>193</v>
      </c>
      <c r="G155" s="126" t="s">
        <v>193</v>
      </c>
      <c r="H155" s="126" t="s">
        <v>193</v>
      </c>
      <c r="I155" s="132" t="s">
        <v>377</v>
      </c>
      <c r="J155" s="127" t="s">
        <v>193</v>
      </c>
      <c r="K155" s="133"/>
      <c r="L155" s="178">
        <f t="shared" si="29"/>
        <v>0</v>
      </c>
      <c r="M155" s="179">
        <f t="shared" si="29"/>
        <v>0</v>
      </c>
      <c r="N155" s="129">
        <f t="shared" si="29"/>
        <v>0</v>
      </c>
    </row>
    <row r="156" spans="1:14" s="9" customFormat="1" ht="35.25" customHeight="1" hidden="1">
      <c r="A156" s="230" t="s">
        <v>181</v>
      </c>
      <c r="B156" s="190" t="s">
        <v>154</v>
      </c>
      <c r="C156" s="130" t="s">
        <v>116</v>
      </c>
      <c r="D156" s="124" t="s">
        <v>146</v>
      </c>
      <c r="E156" s="131" t="s">
        <v>116</v>
      </c>
      <c r="F156" s="132" t="s">
        <v>193</v>
      </c>
      <c r="G156" s="126" t="s">
        <v>193</v>
      </c>
      <c r="H156" s="126" t="s">
        <v>193</v>
      </c>
      <c r="I156" s="132" t="s">
        <v>377</v>
      </c>
      <c r="J156" s="127" t="s">
        <v>193</v>
      </c>
      <c r="K156" s="133" t="s">
        <v>92</v>
      </c>
      <c r="L156" s="178">
        <f t="shared" si="29"/>
        <v>0</v>
      </c>
      <c r="M156" s="179">
        <f t="shared" si="29"/>
        <v>0</v>
      </c>
      <c r="N156" s="129">
        <f t="shared" si="29"/>
        <v>0</v>
      </c>
    </row>
    <row r="157" spans="1:14" s="9" customFormat="1" ht="44.25" customHeight="1" hidden="1">
      <c r="A157" s="230" t="s">
        <v>93</v>
      </c>
      <c r="B157" s="190" t="s">
        <v>154</v>
      </c>
      <c r="C157" s="130" t="s">
        <v>116</v>
      </c>
      <c r="D157" s="124" t="s">
        <v>146</v>
      </c>
      <c r="E157" s="131" t="s">
        <v>116</v>
      </c>
      <c r="F157" s="132" t="s">
        <v>193</v>
      </c>
      <c r="G157" s="126" t="s">
        <v>193</v>
      </c>
      <c r="H157" s="126" t="s">
        <v>193</v>
      </c>
      <c r="I157" s="132" t="s">
        <v>377</v>
      </c>
      <c r="J157" s="127" t="s">
        <v>193</v>
      </c>
      <c r="K157" s="133" t="s">
        <v>94</v>
      </c>
      <c r="L157" s="178">
        <v>0</v>
      </c>
      <c r="M157" s="179">
        <v>0</v>
      </c>
      <c r="N157" s="129">
        <v>0</v>
      </c>
    </row>
    <row r="158" spans="1:14" s="10" customFormat="1" ht="25.5">
      <c r="A158" s="230" t="s">
        <v>321</v>
      </c>
      <c r="B158" s="190" t="s">
        <v>154</v>
      </c>
      <c r="C158" s="189" t="s">
        <v>148</v>
      </c>
      <c r="D158" s="189"/>
      <c r="E158" s="219"/>
      <c r="F158" s="190"/>
      <c r="G158" s="126"/>
      <c r="H158" s="126"/>
      <c r="I158" s="190"/>
      <c r="J158" s="220"/>
      <c r="K158" s="221"/>
      <c r="L158" s="173">
        <f>L159+L168</f>
        <v>53799.700000000004</v>
      </c>
      <c r="M158" s="174">
        <f>M159+M168</f>
        <v>0</v>
      </c>
      <c r="N158" s="175">
        <f>N159+N168</f>
        <v>53799.700000000004</v>
      </c>
    </row>
    <row r="159" spans="1:14" s="10" customFormat="1" ht="43.5" customHeight="1">
      <c r="A159" s="224" t="s">
        <v>68</v>
      </c>
      <c r="B159" s="190" t="s">
        <v>154</v>
      </c>
      <c r="C159" s="189" t="s">
        <v>148</v>
      </c>
      <c r="D159" s="189" t="s">
        <v>114</v>
      </c>
      <c r="E159" s="219"/>
      <c r="F159" s="190"/>
      <c r="G159" s="126"/>
      <c r="H159" s="126"/>
      <c r="I159" s="190"/>
      <c r="J159" s="220"/>
      <c r="K159" s="221"/>
      <c r="L159" s="173">
        <f aca="true" t="shared" si="30" ref="L159:N160">L160</f>
        <v>7515.9</v>
      </c>
      <c r="M159" s="174">
        <f t="shared" si="30"/>
        <v>0</v>
      </c>
      <c r="N159" s="175">
        <f t="shared" si="30"/>
        <v>7515.9</v>
      </c>
    </row>
    <row r="160" spans="1:14" s="10" customFormat="1" ht="36.75" customHeight="1">
      <c r="A160" s="225" t="s">
        <v>296</v>
      </c>
      <c r="B160" s="190" t="s">
        <v>154</v>
      </c>
      <c r="C160" s="189" t="s">
        <v>148</v>
      </c>
      <c r="D160" s="189" t="s">
        <v>114</v>
      </c>
      <c r="E160" s="125" t="s">
        <v>148</v>
      </c>
      <c r="F160" s="126" t="s">
        <v>193</v>
      </c>
      <c r="G160" s="126" t="s">
        <v>193</v>
      </c>
      <c r="H160" s="126" t="s">
        <v>193</v>
      </c>
      <c r="I160" s="126" t="s">
        <v>194</v>
      </c>
      <c r="J160" s="127" t="s">
        <v>193</v>
      </c>
      <c r="K160" s="128"/>
      <c r="L160" s="178">
        <f t="shared" si="30"/>
        <v>7515.9</v>
      </c>
      <c r="M160" s="179">
        <f t="shared" si="30"/>
        <v>0</v>
      </c>
      <c r="N160" s="129">
        <f t="shared" si="30"/>
        <v>7515.9</v>
      </c>
    </row>
    <row r="161" spans="1:14" s="10" customFormat="1" ht="38.25">
      <c r="A161" s="225" t="s">
        <v>225</v>
      </c>
      <c r="B161" s="190" t="s">
        <v>154</v>
      </c>
      <c r="C161" s="189" t="s">
        <v>148</v>
      </c>
      <c r="D161" s="189" t="s">
        <v>114</v>
      </c>
      <c r="E161" s="125" t="s">
        <v>148</v>
      </c>
      <c r="F161" s="126" t="s">
        <v>191</v>
      </c>
      <c r="G161" s="126" t="s">
        <v>193</v>
      </c>
      <c r="H161" s="126" t="s">
        <v>193</v>
      </c>
      <c r="I161" s="126" t="s">
        <v>194</v>
      </c>
      <c r="J161" s="127" t="s">
        <v>193</v>
      </c>
      <c r="K161" s="128"/>
      <c r="L161" s="178">
        <f>L162+L165</f>
        <v>7515.9</v>
      </c>
      <c r="M161" s="179">
        <f>M162+M165</f>
        <v>0</v>
      </c>
      <c r="N161" s="129">
        <f>N162+N165</f>
        <v>7515.9</v>
      </c>
    </row>
    <row r="162" spans="1:14" s="10" customFormat="1" ht="12.75">
      <c r="A162" s="225" t="s">
        <v>2</v>
      </c>
      <c r="B162" s="190" t="s">
        <v>154</v>
      </c>
      <c r="C162" s="189" t="s">
        <v>148</v>
      </c>
      <c r="D162" s="189" t="s">
        <v>114</v>
      </c>
      <c r="E162" s="232" t="s">
        <v>148</v>
      </c>
      <c r="F162" s="183" t="s">
        <v>191</v>
      </c>
      <c r="G162" s="126" t="s">
        <v>193</v>
      </c>
      <c r="H162" s="126" t="s">
        <v>193</v>
      </c>
      <c r="I162" s="184" t="s">
        <v>3</v>
      </c>
      <c r="J162" s="127" t="s">
        <v>193</v>
      </c>
      <c r="K162" s="181"/>
      <c r="L162" s="178">
        <f aca="true" t="shared" si="31" ref="L162:N163">L163</f>
        <v>4128.5</v>
      </c>
      <c r="M162" s="179">
        <f t="shared" si="31"/>
        <v>0</v>
      </c>
      <c r="N162" s="129">
        <f t="shared" si="31"/>
        <v>4128.5</v>
      </c>
    </row>
    <row r="163" spans="1:14" s="10" customFormat="1" ht="12.75">
      <c r="A163" s="225" t="s">
        <v>147</v>
      </c>
      <c r="B163" s="190" t="s">
        <v>154</v>
      </c>
      <c r="C163" s="189" t="s">
        <v>148</v>
      </c>
      <c r="D163" s="189" t="s">
        <v>114</v>
      </c>
      <c r="E163" s="232" t="s">
        <v>148</v>
      </c>
      <c r="F163" s="183" t="s">
        <v>191</v>
      </c>
      <c r="G163" s="126" t="s">
        <v>193</v>
      </c>
      <c r="H163" s="126" t="s">
        <v>193</v>
      </c>
      <c r="I163" s="184" t="s">
        <v>3</v>
      </c>
      <c r="J163" s="127" t="s">
        <v>193</v>
      </c>
      <c r="K163" s="181" t="s">
        <v>161</v>
      </c>
      <c r="L163" s="178">
        <f t="shared" si="31"/>
        <v>4128.5</v>
      </c>
      <c r="M163" s="179">
        <f t="shared" si="31"/>
        <v>0</v>
      </c>
      <c r="N163" s="129">
        <f t="shared" si="31"/>
        <v>4128.5</v>
      </c>
    </row>
    <row r="164" spans="1:14" s="10" customFormat="1" ht="12.75">
      <c r="A164" s="225" t="s">
        <v>4</v>
      </c>
      <c r="B164" s="190" t="s">
        <v>154</v>
      </c>
      <c r="C164" s="189" t="s">
        <v>148</v>
      </c>
      <c r="D164" s="189" t="s">
        <v>114</v>
      </c>
      <c r="E164" s="232" t="s">
        <v>148</v>
      </c>
      <c r="F164" s="183" t="s">
        <v>191</v>
      </c>
      <c r="G164" s="126" t="s">
        <v>193</v>
      </c>
      <c r="H164" s="126" t="s">
        <v>193</v>
      </c>
      <c r="I164" s="184" t="s">
        <v>3</v>
      </c>
      <c r="J164" s="127" t="s">
        <v>193</v>
      </c>
      <c r="K164" s="181" t="s">
        <v>5</v>
      </c>
      <c r="L164" s="178">
        <v>4128.5</v>
      </c>
      <c r="M164" s="179">
        <v>0</v>
      </c>
      <c r="N164" s="129">
        <v>4128.5</v>
      </c>
    </row>
    <row r="165" spans="1:14" s="10" customFormat="1" ht="25.5">
      <c r="A165" s="225" t="s">
        <v>246</v>
      </c>
      <c r="B165" s="190" t="s">
        <v>154</v>
      </c>
      <c r="C165" s="189" t="s">
        <v>148</v>
      </c>
      <c r="D165" s="189" t="s">
        <v>114</v>
      </c>
      <c r="E165" s="232" t="s">
        <v>148</v>
      </c>
      <c r="F165" s="183" t="s">
        <v>191</v>
      </c>
      <c r="G165" s="126" t="s">
        <v>193</v>
      </c>
      <c r="H165" s="126" t="s">
        <v>193</v>
      </c>
      <c r="I165" s="184" t="s">
        <v>249</v>
      </c>
      <c r="J165" s="127" t="s">
        <v>193</v>
      </c>
      <c r="K165" s="181"/>
      <c r="L165" s="178">
        <f aca="true" t="shared" si="32" ref="L165:N166">L166</f>
        <v>3387.4</v>
      </c>
      <c r="M165" s="179">
        <f t="shared" si="32"/>
        <v>0</v>
      </c>
      <c r="N165" s="129">
        <f t="shared" si="32"/>
        <v>3387.4</v>
      </c>
    </row>
    <row r="166" spans="1:14" s="10" customFormat="1" ht="12.75">
      <c r="A166" s="225" t="s">
        <v>147</v>
      </c>
      <c r="B166" s="190" t="s">
        <v>154</v>
      </c>
      <c r="C166" s="189" t="s">
        <v>148</v>
      </c>
      <c r="D166" s="189" t="s">
        <v>114</v>
      </c>
      <c r="E166" s="232" t="s">
        <v>148</v>
      </c>
      <c r="F166" s="183" t="s">
        <v>191</v>
      </c>
      <c r="G166" s="126" t="s">
        <v>193</v>
      </c>
      <c r="H166" s="126" t="s">
        <v>193</v>
      </c>
      <c r="I166" s="184" t="s">
        <v>249</v>
      </c>
      <c r="J166" s="127" t="s">
        <v>193</v>
      </c>
      <c r="K166" s="181" t="s">
        <v>161</v>
      </c>
      <c r="L166" s="178">
        <f t="shared" si="32"/>
        <v>3387.4</v>
      </c>
      <c r="M166" s="179">
        <f t="shared" si="32"/>
        <v>0</v>
      </c>
      <c r="N166" s="129">
        <f t="shared" si="32"/>
        <v>3387.4</v>
      </c>
    </row>
    <row r="167" spans="1:14" s="10" customFormat="1" ht="12.75">
      <c r="A167" s="225" t="s">
        <v>4</v>
      </c>
      <c r="B167" s="190" t="s">
        <v>154</v>
      </c>
      <c r="C167" s="189" t="s">
        <v>148</v>
      </c>
      <c r="D167" s="189" t="s">
        <v>114</v>
      </c>
      <c r="E167" s="232" t="s">
        <v>148</v>
      </c>
      <c r="F167" s="183" t="s">
        <v>191</v>
      </c>
      <c r="G167" s="126" t="s">
        <v>193</v>
      </c>
      <c r="H167" s="126" t="s">
        <v>193</v>
      </c>
      <c r="I167" s="184" t="s">
        <v>249</v>
      </c>
      <c r="J167" s="127" t="s">
        <v>193</v>
      </c>
      <c r="K167" s="181" t="s">
        <v>5</v>
      </c>
      <c r="L167" s="178">
        <v>3387.4</v>
      </c>
      <c r="M167" s="179">
        <v>0</v>
      </c>
      <c r="N167" s="129">
        <v>3387.4</v>
      </c>
    </row>
    <row r="168" spans="1:14" s="10" customFormat="1" ht="12.75">
      <c r="A168" s="230" t="s">
        <v>66</v>
      </c>
      <c r="B168" s="132" t="s">
        <v>154</v>
      </c>
      <c r="C168" s="189" t="s">
        <v>148</v>
      </c>
      <c r="D168" s="189" t="s">
        <v>117</v>
      </c>
      <c r="E168" s="219"/>
      <c r="F168" s="190"/>
      <c r="G168" s="126"/>
      <c r="H168" s="126"/>
      <c r="I168" s="190"/>
      <c r="J168" s="220"/>
      <c r="K168" s="221"/>
      <c r="L168" s="173">
        <f aca="true" t="shared" si="33" ref="L168:N169">L169</f>
        <v>46283.8</v>
      </c>
      <c r="M168" s="174">
        <f t="shared" si="33"/>
        <v>0</v>
      </c>
      <c r="N168" s="175">
        <f t="shared" si="33"/>
        <v>46283.8</v>
      </c>
    </row>
    <row r="169" spans="1:14" s="10" customFormat="1" ht="29.25" customHeight="1">
      <c r="A169" s="225" t="s">
        <v>296</v>
      </c>
      <c r="B169" s="190" t="s">
        <v>154</v>
      </c>
      <c r="C169" s="189" t="s">
        <v>148</v>
      </c>
      <c r="D169" s="189" t="s">
        <v>117</v>
      </c>
      <c r="E169" s="125" t="s">
        <v>148</v>
      </c>
      <c r="F169" s="126" t="s">
        <v>193</v>
      </c>
      <c r="G169" s="126" t="s">
        <v>193</v>
      </c>
      <c r="H169" s="126" t="s">
        <v>193</v>
      </c>
      <c r="I169" s="126" t="s">
        <v>194</v>
      </c>
      <c r="J169" s="127" t="s">
        <v>193</v>
      </c>
      <c r="K169" s="128"/>
      <c r="L169" s="178">
        <f t="shared" si="33"/>
        <v>46283.8</v>
      </c>
      <c r="M169" s="179">
        <f t="shared" si="33"/>
        <v>0</v>
      </c>
      <c r="N169" s="129">
        <f t="shared" si="33"/>
        <v>46283.8</v>
      </c>
    </row>
    <row r="170" spans="1:14" s="10" customFormat="1" ht="38.25">
      <c r="A170" s="225" t="s">
        <v>225</v>
      </c>
      <c r="B170" s="190" t="s">
        <v>154</v>
      </c>
      <c r="C170" s="189" t="s">
        <v>148</v>
      </c>
      <c r="D170" s="189" t="s">
        <v>117</v>
      </c>
      <c r="E170" s="125" t="s">
        <v>148</v>
      </c>
      <c r="F170" s="126" t="s">
        <v>191</v>
      </c>
      <c r="G170" s="126" t="s">
        <v>193</v>
      </c>
      <c r="H170" s="126" t="s">
        <v>193</v>
      </c>
      <c r="I170" s="126" t="s">
        <v>194</v>
      </c>
      <c r="J170" s="127" t="s">
        <v>193</v>
      </c>
      <c r="K170" s="128"/>
      <c r="L170" s="178">
        <f>L171+L174</f>
        <v>46283.8</v>
      </c>
      <c r="M170" s="179">
        <f>M171+M174</f>
        <v>0</v>
      </c>
      <c r="N170" s="129">
        <f>N171+N174</f>
        <v>46283.8</v>
      </c>
    </row>
    <row r="171" spans="1:14" s="10" customFormat="1" ht="12.75">
      <c r="A171" s="225" t="s">
        <v>67</v>
      </c>
      <c r="B171" s="190" t="s">
        <v>154</v>
      </c>
      <c r="C171" s="189" t="s">
        <v>148</v>
      </c>
      <c r="D171" s="189" t="s">
        <v>117</v>
      </c>
      <c r="E171" s="232" t="s">
        <v>148</v>
      </c>
      <c r="F171" s="183" t="s">
        <v>191</v>
      </c>
      <c r="G171" s="126" t="s">
        <v>193</v>
      </c>
      <c r="H171" s="126" t="s">
        <v>193</v>
      </c>
      <c r="I171" s="184" t="s">
        <v>6</v>
      </c>
      <c r="J171" s="127" t="s">
        <v>193</v>
      </c>
      <c r="K171" s="181"/>
      <c r="L171" s="178">
        <f aca="true" t="shared" si="34" ref="L171:N172">L172</f>
        <v>44783.8</v>
      </c>
      <c r="M171" s="179">
        <f t="shared" si="34"/>
        <v>0</v>
      </c>
      <c r="N171" s="129">
        <f t="shared" si="34"/>
        <v>44783.8</v>
      </c>
    </row>
    <row r="172" spans="1:14" s="10" customFormat="1" ht="12.75">
      <c r="A172" s="225" t="s">
        <v>147</v>
      </c>
      <c r="B172" s="190" t="s">
        <v>154</v>
      </c>
      <c r="C172" s="189" t="s">
        <v>148</v>
      </c>
      <c r="D172" s="189" t="s">
        <v>117</v>
      </c>
      <c r="E172" s="232" t="s">
        <v>148</v>
      </c>
      <c r="F172" s="183" t="s">
        <v>191</v>
      </c>
      <c r="G172" s="126" t="s">
        <v>193</v>
      </c>
      <c r="H172" s="126" t="s">
        <v>193</v>
      </c>
      <c r="I172" s="184" t="s">
        <v>6</v>
      </c>
      <c r="J172" s="127" t="s">
        <v>193</v>
      </c>
      <c r="K172" s="181" t="s">
        <v>161</v>
      </c>
      <c r="L172" s="178">
        <f t="shared" si="34"/>
        <v>44783.8</v>
      </c>
      <c r="M172" s="179">
        <f t="shared" si="34"/>
        <v>0</v>
      </c>
      <c r="N172" s="129">
        <f t="shared" si="34"/>
        <v>44783.8</v>
      </c>
    </row>
    <row r="173" spans="1:14" s="10" customFormat="1" ht="12.75">
      <c r="A173" s="225" t="s">
        <v>108</v>
      </c>
      <c r="B173" s="190" t="s">
        <v>154</v>
      </c>
      <c r="C173" s="189" t="s">
        <v>148</v>
      </c>
      <c r="D173" s="189" t="s">
        <v>117</v>
      </c>
      <c r="E173" s="232" t="s">
        <v>148</v>
      </c>
      <c r="F173" s="183" t="s">
        <v>191</v>
      </c>
      <c r="G173" s="126" t="s">
        <v>193</v>
      </c>
      <c r="H173" s="126" t="s">
        <v>193</v>
      </c>
      <c r="I173" s="184" t="s">
        <v>6</v>
      </c>
      <c r="J173" s="127" t="s">
        <v>193</v>
      </c>
      <c r="K173" s="181" t="s">
        <v>112</v>
      </c>
      <c r="L173" s="178">
        <v>44783.8</v>
      </c>
      <c r="M173" s="179">
        <v>0</v>
      </c>
      <c r="N173" s="129">
        <v>44783.8</v>
      </c>
    </row>
    <row r="174" spans="1:14" s="10" customFormat="1" ht="25.5">
      <c r="A174" s="225" t="s">
        <v>313</v>
      </c>
      <c r="B174" s="190" t="s">
        <v>154</v>
      </c>
      <c r="C174" s="189" t="s">
        <v>148</v>
      </c>
      <c r="D174" s="189" t="s">
        <v>117</v>
      </c>
      <c r="E174" s="232" t="s">
        <v>148</v>
      </c>
      <c r="F174" s="183" t="s">
        <v>191</v>
      </c>
      <c r="G174" s="126" t="s">
        <v>193</v>
      </c>
      <c r="H174" s="126" t="s">
        <v>193</v>
      </c>
      <c r="I174" s="184" t="s">
        <v>295</v>
      </c>
      <c r="J174" s="127" t="s">
        <v>193</v>
      </c>
      <c r="K174" s="181"/>
      <c r="L174" s="178">
        <f aca="true" t="shared" si="35" ref="L174:N175">L175</f>
        <v>1500</v>
      </c>
      <c r="M174" s="179">
        <f t="shared" si="35"/>
        <v>0</v>
      </c>
      <c r="N174" s="129">
        <f t="shared" si="35"/>
        <v>1500</v>
      </c>
    </row>
    <row r="175" spans="1:14" s="10" customFormat="1" ht="12.75">
      <c r="A175" s="225" t="s">
        <v>147</v>
      </c>
      <c r="B175" s="190" t="s">
        <v>154</v>
      </c>
      <c r="C175" s="189" t="s">
        <v>148</v>
      </c>
      <c r="D175" s="189" t="s">
        <v>117</v>
      </c>
      <c r="E175" s="232" t="s">
        <v>148</v>
      </c>
      <c r="F175" s="183" t="s">
        <v>191</v>
      </c>
      <c r="G175" s="126" t="s">
        <v>193</v>
      </c>
      <c r="H175" s="126" t="s">
        <v>193</v>
      </c>
      <c r="I175" s="184" t="s">
        <v>295</v>
      </c>
      <c r="J175" s="127" t="s">
        <v>193</v>
      </c>
      <c r="K175" s="181" t="s">
        <v>161</v>
      </c>
      <c r="L175" s="178">
        <f t="shared" si="35"/>
        <v>1500</v>
      </c>
      <c r="M175" s="179">
        <f t="shared" si="35"/>
        <v>0</v>
      </c>
      <c r="N175" s="129">
        <f t="shared" si="35"/>
        <v>1500</v>
      </c>
    </row>
    <row r="176" spans="1:14" s="10" customFormat="1" ht="12.75">
      <c r="A176" s="233" t="s">
        <v>108</v>
      </c>
      <c r="B176" s="234" t="s">
        <v>154</v>
      </c>
      <c r="C176" s="235" t="s">
        <v>148</v>
      </c>
      <c r="D176" s="235" t="s">
        <v>117</v>
      </c>
      <c r="E176" s="236" t="s">
        <v>148</v>
      </c>
      <c r="F176" s="237" t="s">
        <v>191</v>
      </c>
      <c r="G176" s="238" t="s">
        <v>193</v>
      </c>
      <c r="H176" s="238" t="s">
        <v>193</v>
      </c>
      <c r="I176" s="239" t="s">
        <v>295</v>
      </c>
      <c r="J176" s="240" t="s">
        <v>193</v>
      </c>
      <c r="K176" s="241" t="s">
        <v>112</v>
      </c>
      <c r="L176" s="207">
        <v>1500</v>
      </c>
      <c r="M176" s="208">
        <v>0</v>
      </c>
      <c r="N176" s="209">
        <f>M176+L176</f>
        <v>1500</v>
      </c>
    </row>
    <row r="177" spans="1:14" s="91" customFormat="1" ht="12.75">
      <c r="A177" s="242" t="s">
        <v>152</v>
      </c>
      <c r="B177" s="213">
        <v>331</v>
      </c>
      <c r="C177" s="243"/>
      <c r="D177" s="244"/>
      <c r="E177" s="245"/>
      <c r="F177" s="246"/>
      <c r="G177" s="247"/>
      <c r="H177" s="247"/>
      <c r="I177" s="246"/>
      <c r="J177" s="244"/>
      <c r="K177" s="215"/>
      <c r="L177" s="216">
        <f>L178+L247+L288++L307+L340+L355+L409+L232</f>
        <v>95295</v>
      </c>
      <c r="M177" s="248">
        <f>M178+M247+M288++M307+M340+M355+M409+M232</f>
        <v>3607.6000000000004</v>
      </c>
      <c r="N177" s="217">
        <f>N178+N247+N288++N307+N340+N355+N409+N232</f>
        <v>98902.59999999999</v>
      </c>
    </row>
    <row r="178" spans="1:14" s="9" customFormat="1" ht="12.75">
      <c r="A178" s="218" t="s">
        <v>129</v>
      </c>
      <c r="B178" s="132" t="s">
        <v>156</v>
      </c>
      <c r="C178" s="189" t="s">
        <v>114</v>
      </c>
      <c r="D178" s="220"/>
      <c r="E178" s="219"/>
      <c r="F178" s="190"/>
      <c r="G178" s="126"/>
      <c r="H178" s="126"/>
      <c r="I178" s="190"/>
      <c r="J178" s="220"/>
      <c r="K178" s="221"/>
      <c r="L178" s="222">
        <f>L179+L184+L215</f>
        <v>43544.4</v>
      </c>
      <c r="M178" s="223">
        <f>M179+M184+M215</f>
        <v>659.7</v>
      </c>
      <c r="N178" s="134">
        <f>N179+N184+N215</f>
        <v>44204.100000000006</v>
      </c>
    </row>
    <row r="179" spans="1:14" ht="25.5">
      <c r="A179" s="224" t="s">
        <v>149</v>
      </c>
      <c r="B179" s="249">
        <v>331</v>
      </c>
      <c r="C179" s="189" t="s">
        <v>114</v>
      </c>
      <c r="D179" s="220" t="s">
        <v>121</v>
      </c>
      <c r="E179" s="219"/>
      <c r="F179" s="190"/>
      <c r="G179" s="126"/>
      <c r="H179" s="126"/>
      <c r="I179" s="190"/>
      <c r="J179" s="220"/>
      <c r="K179" s="221"/>
      <c r="L179" s="173">
        <f aca="true" t="shared" si="36" ref="L179:N182">L180</f>
        <v>1794.7</v>
      </c>
      <c r="M179" s="174">
        <f t="shared" si="36"/>
        <v>659.7</v>
      </c>
      <c r="N179" s="175">
        <f t="shared" si="36"/>
        <v>2454.4</v>
      </c>
    </row>
    <row r="180" spans="1:14" ht="25.5">
      <c r="A180" s="225" t="s">
        <v>48</v>
      </c>
      <c r="B180" s="249">
        <v>331</v>
      </c>
      <c r="C180" s="250" t="s">
        <v>114</v>
      </c>
      <c r="D180" s="251" t="s">
        <v>121</v>
      </c>
      <c r="E180" s="252" t="s">
        <v>9</v>
      </c>
      <c r="F180" s="253" t="s">
        <v>193</v>
      </c>
      <c r="G180" s="254" t="s">
        <v>193</v>
      </c>
      <c r="H180" s="254" t="s">
        <v>193</v>
      </c>
      <c r="I180" s="253" t="s">
        <v>194</v>
      </c>
      <c r="J180" s="255" t="s">
        <v>193</v>
      </c>
      <c r="K180" s="256"/>
      <c r="L180" s="257">
        <f t="shared" si="36"/>
        <v>1794.7</v>
      </c>
      <c r="M180" s="258">
        <f t="shared" si="36"/>
        <v>659.7</v>
      </c>
      <c r="N180" s="259">
        <f t="shared" si="36"/>
        <v>2454.4</v>
      </c>
    </row>
    <row r="181" spans="1:14" ht="25.5">
      <c r="A181" s="226" t="s">
        <v>51</v>
      </c>
      <c r="B181" s="249">
        <v>331</v>
      </c>
      <c r="C181" s="250" t="s">
        <v>114</v>
      </c>
      <c r="D181" s="251" t="s">
        <v>121</v>
      </c>
      <c r="E181" s="260" t="s">
        <v>9</v>
      </c>
      <c r="F181" s="254" t="s">
        <v>193</v>
      </c>
      <c r="G181" s="254" t="s">
        <v>193</v>
      </c>
      <c r="H181" s="254" t="s">
        <v>193</v>
      </c>
      <c r="I181" s="254" t="s">
        <v>47</v>
      </c>
      <c r="J181" s="255" t="s">
        <v>193</v>
      </c>
      <c r="K181" s="261"/>
      <c r="L181" s="257">
        <f t="shared" si="36"/>
        <v>1794.7</v>
      </c>
      <c r="M181" s="258">
        <f t="shared" si="36"/>
        <v>659.7</v>
      </c>
      <c r="N181" s="259">
        <f t="shared" si="36"/>
        <v>2454.4</v>
      </c>
    </row>
    <row r="182" spans="1:14" ht="51">
      <c r="A182" s="225" t="s">
        <v>111</v>
      </c>
      <c r="B182" s="249">
        <v>331</v>
      </c>
      <c r="C182" s="250" t="s">
        <v>114</v>
      </c>
      <c r="D182" s="251" t="s">
        <v>121</v>
      </c>
      <c r="E182" s="260" t="s">
        <v>9</v>
      </c>
      <c r="F182" s="254" t="s">
        <v>193</v>
      </c>
      <c r="G182" s="254" t="s">
        <v>193</v>
      </c>
      <c r="H182" s="254" t="s">
        <v>193</v>
      </c>
      <c r="I182" s="254" t="s">
        <v>47</v>
      </c>
      <c r="J182" s="255" t="s">
        <v>193</v>
      </c>
      <c r="K182" s="261" t="s">
        <v>99</v>
      </c>
      <c r="L182" s="257">
        <f t="shared" si="36"/>
        <v>1794.7</v>
      </c>
      <c r="M182" s="258">
        <f t="shared" si="36"/>
        <v>659.7</v>
      </c>
      <c r="N182" s="259">
        <f t="shared" si="36"/>
        <v>2454.4</v>
      </c>
    </row>
    <row r="183" spans="1:14" ht="25.5">
      <c r="A183" s="225" t="s">
        <v>100</v>
      </c>
      <c r="B183" s="249">
        <v>331</v>
      </c>
      <c r="C183" s="250" t="s">
        <v>114</v>
      </c>
      <c r="D183" s="251" t="s">
        <v>121</v>
      </c>
      <c r="E183" s="260" t="s">
        <v>9</v>
      </c>
      <c r="F183" s="254" t="s">
        <v>193</v>
      </c>
      <c r="G183" s="254" t="s">
        <v>193</v>
      </c>
      <c r="H183" s="254" t="s">
        <v>193</v>
      </c>
      <c r="I183" s="254" t="s">
        <v>47</v>
      </c>
      <c r="J183" s="255" t="s">
        <v>193</v>
      </c>
      <c r="K183" s="261">
        <v>120</v>
      </c>
      <c r="L183" s="257">
        <v>1794.7</v>
      </c>
      <c r="M183" s="258">
        <v>659.7</v>
      </c>
      <c r="N183" s="259">
        <f>M183+L183</f>
        <v>2454.4</v>
      </c>
    </row>
    <row r="184" spans="1:14" s="9" customFormat="1" ht="48" customHeight="1">
      <c r="A184" s="224" t="s">
        <v>180</v>
      </c>
      <c r="B184" s="132" t="s">
        <v>156</v>
      </c>
      <c r="C184" s="189" t="s">
        <v>114</v>
      </c>
      <c r="D184" s="220" t="s">
        <v>116</v>
      </c>
      <c r="E184" s="125"/>
      <c r="F184" s="126"/>
      <c r="G184" s="126"/>
      <c r="H184" s="126"/>
      <c r="I184" s="126"/>
      <c r="J184" s="127"/>
      <c r="K184" s="128"/>
      <c r="L184" s="178">
        <f>L185</f>
        <v>31178.8</v>
      </c>
      <c r="M184" s="179">
        <f>M185</f>
        <v>38.1</v>
      </c>
      <c r="N184" s="129">
        <f>N185</f>
        <v>31216.9</v>
      </c>
    </row>
    <row r="185" spans="1:14" s="9" customFormat="1" ht="25.5">
      <c r="A185" s="225" t="s">
        <v>54</v>
      </c>
      <c r="B185" s="132" t="s">
        <v>156</v>
      </c>
      <c r="C185" s="189" t="s">
        <v>114</v>
      </c>
      <c r="D185" s="220" t="s">
        <v>116</v>
      </c>
      <c r="E185" s="262" t="s">
        <v>12</v>
      </c>
      <c r="F185" s="128" t="s">
        <v>193</v>
      </c>
      <c r="G185" s="126" t="s">
        <v>193</v>
      </c>
      <c r="H185" s="126" t="s">
        <v>193</v>
      </c>
      <c r="I185" s="128" t="s">
        <v>194</v>
      </c>
      <c r="J185" s="127" t="s">
        <v>193</v>
      </c>
      <c r="K185" s="263"/>
      <c r="L185" s="178">
        <f>L186+L191+L196+L199+L204+L212</f>
        <v>31178.8</v>
      </c>
      <c r="M185" s="179">
        <f>M186+M191+M196+M199+M204+M212</f>
        <v>38.1</v>
      </c>
      <c r="N185" s="129">
        <f>N186+N191+N196+N199+N204+N212</f>
        <v>31216.9</v>
      </c>
    </row>
    <row r="186" spans="1:14" s="9" customFormat="1" ht="38.25">
      <c r="A186" s="225" t="s">
        <v>42</v>
      </c>
      <c r="B186" s="132" t="s">
        <v>156</v>
      </c>
      <c r="C186" s="189" t="s">
        <v>114</v>
      </c>
      <c r="D186" s="220" t="s">
        <v>116</v>
      </c>
      <c r="E186" s="125" t="s">
        <v>12</v>
      </c>
      <c r="F186" s="126" t="s">
        <v>193</v>
      </c>
      <c r="G186" s="126" t="s">
        <v>193</v>
      </c>
      <c r="H186" s="126" t="s">
        <v>193</v>
      </c>
      <c r="I186" s="126" t="s">
        <v>43</v>
      </c>
      <c r="J186" s="127" t="s">
        <v>193</v>
      </c>
      <c r="K186" s="128"/>
      <c r="L186" s="178">
        <f>L187+L189</f>
        <v>1218.6999999999998</v>
      </c>
      <c r="M186" s="179">
        <f>M187+M189</f>
        <v>0</v>
      </c>
      <c r="N186" s="129">
        <f>N187+N189</f>
        <v>1218.6999999999998</v>
      </c>
    </row>
    <row r="187" spans="1:14" s="9" customFormat="1" ht="51">
      <c r="A187" s="225" t="s">
        <v>111</v>
      </c>
      <c r="B187" s="132" t="s">
        <v>156</v>
      </c>
      <c r="C187" s="189" t="s">
        <v>114</v>
      </c>
      <c r="D187" s="220" t="s">
        <v>116</v>
      </c>
      <c r="E187" s="125" t="s">
        <v>12</v>
      </c>
      <c r="F187" s="126" t="s">
        <v>193</v>
      </c>
      <c r="G187" s="126" t="s">
        <v>193</v>
      </c>
      <c r="H187" s="126" t="s">
        <v>193</v>
      </c>
      <c r="I187" s="126" t="s">
        <v>43</v>
      </c>
      <c r="J187" s="127" t="s">
        <v>193</v>
      </c>
      <c r="K187" s="128">
        <v>100</v>
      </c>
      <c r="L187" s="178">
        <f>L188</f>
        <v>1179.1</v>
      </c>
      <c r="M187" s="179">
        <f>M188</f>
        <v>0</v>
      </c>
      <c r="N187" s="129">
        <f>N188</f>
        <v>1179.1</v>
      </c>
    </row>
    <row r="188" spans="1:14" s="9" customFormat="1" ht="25.5">
      <c r="A188" s="225" t="s">
        <v>100</v>
      </c>
      <c r="B188" s="132" t="s">
        <v>156</v>
      </c>
      <c r="C188" s="189" t="s">
        <v>114</v>
      </c>
      <c r="D188" s="220" t="s">
        <v>116</v>
      </c>
      <c r="E188" s="125" t="s">
        <v>12</v>
      </c>
      <c r="F188" s="126" t="s">
        <v>193</v>
      </c>
      <c r="G188" s="126" t="s">
        <v>193</v>
      </c>
      <c r="H188" s="126" t="s">
        <v>193</v>
      </c>
      <c r="I188" s="126" t="s">
        <v>43</v>
      </c>
      <c r="J188" s="127" t="s">
        <v>193</v>
      </c>
      <c r="K188" s="128">
        <v>120</v>
      </c>
      <c r="L188" s="178">
        <f>904.2+2+272.9</f>
        <v>1179.1</v>
      </c>
      <c r="M188" s="179">
        <v>0</v>
      </c>
      <c r="N188" s="129">
        <f>904.2+2+272.9</f>
        <v>1179.1</v>
      </c>
    </row>
    <row r="189" spans="1:14" s="9" customFormat="1" ht="25.5">
      <c r="A189" s="225" t="s">
        <v>91</v>
      </c>
      <c r="B189" s="132" t="s">
        <v>156</v>
      </c>
      <c r="C189" s="189" t="s">
        <v>114</v>
      </c>
      <c r="D189" s="220" t="s">
        <v>116</v>
      </c>
      <c r="E189" s="125" t="s">
        <v>12</v>
      </c>
      <c r="F189" s="126" t="s">
        <v>193</v>
      </c>
      <c r="G189" s="126" t="s">
        <v>193</v>
      </c>
      <c r="H189" s="126" t="s">
        <v>193</v>
      </c>
      <c r="I189" s="126" t="s">
        <v>43</v>
      </c>
      <c r="J189" s="127" t="s">
        <v>193</v>
      </c>
      <c r="K189" s="128">
        <v>200</v>
      </c>
      <c r="L189" s="178">
        <f>L190</f>
        <v>39.6</v>
      </c>
      <c r="M189" s="179">
        <f>M190</f>
        <v>0</v>
      </c>
      <c r="N189" s="129">
        <f>N190</f>
        <v>39.6</v>
      </c>
    </row>
    <row r="190" spans="1:14" s="9" customFormat="1" ht="25.5">
      <c r="A190" s="225" t="s">
        <v>93</v>
      </c>
      <c r="B190" s="132" t="s">
        <v>156</v>
      </c>
      <c r="C190" s="189" t="s">
        <v>114</v>
      </c>
      <c r="D190" s="220" t="s">
        <v>116</v>
      </c>
      <c r="E190" s="125" t="s">
        <v>12</v>
      </c>
      <c r="F190" s="126" t="s">
        <v>193</v>
      </c>
      <c r="G190" s="126" t="s">
        <v>193</v>
      </c>
      <c r="H190" s="126" t="s">
        <v>193</v>
      </c>
      <c r="I190" s="126" t="s">
        <v>43</v>
      </c>
      <c r="J190" s="127" t="s">
        <v>193</v>
      </c>
      <c r="K190" s="128">
        <v>240</v>
      </c>
      <c r="L190" s="178">
        <v>39.6</v>
      </c>
      <c r="M190" s="179">
        <v>0</v>
      </c>
      <c r="N190" s="129">
        <v>39.6</v>
      </c>
    </row>
    <row r="191" spans="1:14" s="9" customFormat="1" ht="63.75">
      <c r="A191" s="225" t="s">
        <v>175</v>
      </c>
      <c r="B191" s="132" t="s">
        <v>156</v>
      </c>
      <c r="C191" s="189" t="s">
        <v>114</v>
      </c>
      <c r="D191" s="220" t="s">
        <v>116</v>
      </c>
      <c r="E191" s="125" t="s">
        <v>12</v>
      </c>
      <c r="F191" s="126" t="s">
        <v>193</v>
      </c>
      <c r="G191" s="126" t="s">
        <v>193</v>
      </c>
      <c r="H191" s="126" t="s">
        <v>193</v>
      </c>
      <c r="I191" s="126">
        <v>7869</v>
      </c>
      <c r="J191" s="127" t="s">
        <v>193</v>
      </c>
      <c r="K191" s="128"/>
      <c r="L191" s="178">
        <f>L194+L192</f>
        <v>20</v>
      </c>
      <c r="M191" s="179">
        <f>M194+M192</f>
        <v>0</v>
      </c>
      <c r="N191" s="129">
        <f>N194+N192</f>
        <v>20</v>
      </c>
    </row>
    <row r="192" spans="1:14" s="9" customFormat="1" ht="60" customHeight="1">
      <c r="A192" s="225" t="s">
        <v>111</v>
      </c>
      <c r="B192" s="132" t="s">
        <v>156</v>
      </c>
      <c r="C192" s="189" t="s">
        <v>114</v>
      </c>
      <c r="D192" s="220" t="s">
        <v>116</v>
      </c>
      <c r="E192" s="125" t="s">
        <v>12</v>
      </c>
      <c r="F192" s="126" t="s">
        <v>193</v>
      </c>
      <c r="G192" s="126" t="s">
        <v>193</v>
      </c>
      <c r="H192" s="126" t="s">
        <v>193</v>
      </c>
      <c r="I192" s="126" t="s">
        <v>59</v>
      </c>
      <c r="J192" s="127" t="s">
        <v>193</v>
      </c>
      <c r="K192" s="128" t="s">
        <v>99</v>
      </c>
      <c r="L192" s="178">
        <f>L193</f>
        <v>4</v>
      </c>
      <c r="M192" s="179">
        <f>M193</f>
        <v>0</v>
      </c>
      <c r="N192" s="129">
        <f>N193</f>
        <v>4</v>
      </c>
    </row>
    <row r="193" spans="1:14" s="9" customFormat="1" ht="36" customHeight="1">
      <c r="A193" s="225" t="s">
        <v>100</v>
      </c>
      <c r="B193" s="132" t="s">
        <v>156</v>
      </c>
      <c r="C193" s="189" t="s">
        <v>114</v>
      </c>
      <c r="D193" s="220" t="s">
        <v>116</v>
      </c>
      <c r="E193" s="125" t="s">
        <v>12</v>
      </c>
      <c r="F193" s="126" t="s">
        <v>193</v>
      </c>
      <c r="G193" s="126" t="s">
        <v>193</v>
      </c>
      <c r="H193" s="126" t="s">
        <v>193</v>
      </c>
      <c r="I193" s="126" t="s">
        <v>59</v>
      </c>
      <c r="J193" s="127" t="s">
        <v>193</v>
      </c>
      <c r="K193" s="128" t="s">
        <v>275</v>
      </c>
      <c r="L193" s="178">
        <v>4</v>
      </c>
      <c r="M193" s="179">
        <v>0</v>
      </c>
      <c r="N193" s="129">
        <v>4</v>
      </c>
    </row>
    <row r="194" spans="1:14" s="9" customFormat="1" ht="25.5">
      <c r="A194" s="225" t="s">
        <v>91</v>
      </c>
      <c r="B194" s="132" t="s">
        <v>156</v>
      </c>
      <c r="C194" s="189" t="s">
        <v>114</v>
      </c>
      <c r="D194" s="220" t="s">
        <v>116</v>
      </c>
      <c r="E194" s="125" t="s">
        <v>12</v>
      </c>
      <c r="F194" s="126" t="s">
        <v>193</v>
      </c>
      <c r="G194" s="126" t="s">
        <v>193</v>
      </c>
      <c r="H194" s="126" t="s">
        <v>193</v>
      </c>
      <c r="I194" s="126" t="s">
        <v>59</v>
      </c>
      <c r="J194" s="127" t="s">
        <v>193</v>
      </c>
      <c r="K194" s="128">
        <v>200</v>
      </c>
      <c r="L194" s="178">
        <f>L195</f>
        <v>16</v>
      </c>
      <c r="M194" s="179">
        <f>M195</f>
        <v>0</v>
      </c>
      <c r="N194" s="129">
        <f>N195</f>
        <v>16</v>
      </c>
    </row>
    <row r="195" spans="1:14" s="9" customFormat="1" ht="25.5">
      <c r="A195" s="225" t="s">
        <v>93</v>
      </c>
      <c r="B195" s="132" t="s">
        <v>156</v>
      </c>
      <c r="C195" s="189" t="s">
        <v>114</v>
      </c>
      <c r="D195" s="220" t="s">
        <v>116</v>
      </c>
      <c r="E195" s="125" t="s">
        <v>12</v>
      </c>
      <c r="F195" s="126" t="s">
        <v>193</v>
      </c>
      <c r="G195" s="126" t="s">
        <v>193</v>
      </c>
      <c r="H195" s="126" t="s">
        <v>193</v>
      </c>
      <c r="I195" s="126" t="s">
        <v>59</v>
      </c>
      <c r="J195" s="127" t="s">
        <v>193</v>
      </c>
      <c r="K195" s="128">
        <v>240</v>
      </c>
      <c r="L195" s="178">
        <v>16</v>
      </c>
      <c r="M195" s="179">
        <v>0</v>
      </c>
      <c r="N195" s="129">
        <v>16</v>
      </c>
    </row>
    <row r="196" spans="1:14" s="9" customFormat="1" ht="25.5">
      <c r="A196" s="225" t="s">
        <v>21</v>
      </c>
      <c r="B196" s="132" t="s">
        <v>156</v>
      </c>
      <c r="C196" s="189" t="s">
        <v>114</v>
      </c>
      <c r="D196" s="220" t="s">
        <v>116</v>
      </c>
      <c r="E196" s="125" t="s">
        <v>12</v>
      </c>
      <c r="F196" s="126" t="s">
        <v>193</v>
      </c>
      <c r="G196" s="126" t="s">
        <v>193</v>
      </c>
      <c r="H196" s="126" t="s">
        <v>193</v>
      </c>
      <c r="I196" s="126">
        <v>7870</v>
      </c>
      <c r="J196" s="127" t="s">
        <v>193</v>
      </c>
      <c r="K196" s="128"/>
      <c r="L196" s="178">
        <f aca="true" t="shared" si="37" ref="L196:N197">L197</f>
        <v>25</v>
      </c>
      <c r="M196" s="179">
        <f t="shared" si="37"/>
        <v>0</v>
      </c>
      <c r="N196" s="129">
        <f t="shared" si="37"/>
        <v>25</v>
      </c>
    </row>
    <row r="197" spans="1:14" s="9" customFormat="1" ht="25.5">
      <c r="A197" s="225" t="s">
        <v>91</v>
      </c>
      <c r="B197" s="132" t="s">
        <v>156</v>
      </c>
      <c r="C197" s="189" t="s">
        <v>114</v>
      </c>
      <c r="D197" s="220" t="s">
        <v>116</v>
      </c>
      <c r="E197" s="125" t="s">
        <v>12</v>
      </c>
      <c r="F197" s="126" t="s">
        <v>193</v>
      </c>
      <c r="G197" s="126" t="s">
        <v>193</v>
      </c>
      <c r="H197" s="126" t="s">
        <v>193</v>
      </c>
      <c r="I197" s="126" t="s">
        <v>58</v>
      </c>
      <c r="J197" s="127" t="s">
        <v>193</v>
      </c>
      <c r="K197" s="128">
        <v>200</v>
      </c>
      <c r="L197" s="178">
        <f t="shared" si="37"/>
        <v>25</v>
      </c>
      <c r="M197" s="179">
        <f t="shared" si="37"/>
        <v>0</v>
      </c>
      <c r="N197" s="129">
        <f t="shared" si="37"/>
        <v>25</v>
      </c>
    </row>
    <row r="198" spans="1:14" s="9" customFormat="1" ht="25.5">
      <c r="A198" s="225" t="s">
        <v>93</v>
      </c>
      <c r="B198" s="132" t="s">
        <v>156</v>
      </c>
      <c r="C198" s="189" t="s">
        <v>114</v>
      </c>
      <c r="D198" s="220" t="s">
        <v>116</v>
      </c>
      <c r="E198" s="125" t="s">
        <v>12</v>
      </c>
      <c r="F198" s="126" t="s">
        <v>193</v>
      </c>
      <c r="G198" s="126" t="s">
        <v>193</v>
      </c>
      <c r="H198" s="126" t="s">
        <v>193</v>
      </c>
      <c r="I198" s="126" t="s">
        <v>58</v>
      </c>
      <c r="J198" s="127" t="s">
        <v>193</v>
      </c>
      <c r="K198" s="128">
        <v>240</v>
      </c>
      <c r="L198" s="178">
        <v>25</v>
      </c>
      <c r="M198" s="179">
        <v>0</v>
      </c>
      <c r="N198" s="129">
        <v>25</v>
      </c>
    </row>
    <row r="199" spans="1:14" s="9" customFormat="1" ht="25.5">
      <c r="A199" s="225" t="s">
        <v>182</v>
      </c>
      <c r="B199" s="132" t="s">
        <v>156</v>
      </c>
      <c r="C199" s="189" t="s">
        <v>114</v>
      </c>
      <c r="D199" s="220" t="s">
        <v>116</v>
      </c>
      <c r="E199" s="125" t="s">
        <v>12</v>
      </c>
      <c r="F199" s="126" t="s">
        <v>193</v>
      </c>
      <c r="G199" s="126" t="s">
        <v>193</v>
      </c>
      <c r="H199" s="126" t="s">
        <v>193</v>
      </c>
      <c r="I199" s="126" t="s">
        <v>183</v>
      </c>
      <c r="J199" s="127" t="s">
        <v>193</v>
      </c>
      <c r="K199" s="128"/>
      <c r="L199" s="178">
        <f>L200+L202</f>
        <v>304.7</v>
      </c>
      <c r="M199" s="179">
        <f>M200+M202</f>
        <v>0</v>
      </c>
      <c r="N199" s="129">
        <f>N200+N202</f>
        <v>304.7</v>
      </c>
    </row>
    <row r="200" spans="1:14" s="9" customFormat="1" ht="51">
      <c r="A200" s="225" t="s">
        <v>111</v>
      </c>
      <c r="B200" s="132" t="s">
        <v>156</v>
      </c>
      <c r="C200" s="189" t="s">
        <v>114</v>
      </c>
      <c r="D200" s="220" t="s">
        <v>116</v>
      </c>
      <c r="E200" s="125" t="s">
        <v>12</v>
      </c>
      <c r="F200" s="126" t="s">
        <v>193</v>
      </c>
      <c r="G200" s="126" t="s">
        <v>193</v>
      </c>
      <c r="H200" s="126" t="s">
        <v>193</v>
      </c>
      <c r="I200" s="126" t="s">
        <v>183</v>
      </c>
      <c r="J200" s="127" t="s">
        <v>193</v>
      </c>
      <c r="K200" s="128">
        <v>100</v>
      </c>
      <c r="L200" s="178">
        <f>L201</f>
        <v>297.7</v>
      </c>
      <c r="M200" s="179">
        <f>M201</f>
        <v>0</v>
      </c>
      <c r="N200" s="129">
        <f>N201</f>
        <v>297.7</v>
      </c>
    </row>
    <row r="201" spans="1:14" s="9" customFormat="1" ht="25.5">
      <c r="A201" s="225" t="s">
        <v>100</v>
      </c>
      <c r="B201" s="132" t="s">
        <v>156</v>
      </c>
      <c r="C201" s="189" t="s">
        <v>114</v>
      </c>
      <c r="D201" s="220" t="s">
        <v>116</v>
      </c>
      <c r="E201" s="125" t="s">
        <v>12</v>
      </c>
      <c r="F201" s="126" t="s">
        <v>193</v>
      </c>
      <c r="G201" s="126" t="s">
        <v>193</v>
      </c>
      <c r="H201" s="126" t="s">
        <v>193</v>
      </c>
      <c r="I201" s="126" t="s">
        <v>183</v>
      </c>
      <c r="J201" s="127" t="s">
        <v>193</v>
      </c>
      <c r="K201" s="128">
        <v>120</v>
      </c>
      <c r="L201" s="178">
        <v>297.7</v>
      </c>
      <c r="M201" s="179">
        <v>0</v>
      </c>
      <c r="N201" s="129">
        <f>M201+L201</f>
        <v>297.7</v>
      </c>
    </row>
    <row r="202" spans="1:14" s="9" customFormat="1" ht="25.5">
      <c r="A202" s="225" t="s">
        <v>91</v>
      </c>
      <c r="B202" s="132" t="s">
        <v>156</v>
      </c>
      <c r="C202" s="189" t="s">
        <v>114</v>
      </c>
      <c r="D202" s="220" t="s">
        <v>116</v>
      </c>
      <c r="E202" s="125" t="s">
        <v>12</v>
      </c>
      <c r="F202" s="126" t="s">
        <v>193</v>
      </c>
      <c r="G202" s="126" t="s">
        <v>193</v>
      </c>
      <c r="H202" s="126" t="s">
        <v>193</v>
      </c>
      <c r="I202" s="126" t="s">
        <v>183</v>
      </c>
      <c r="J202" s="127" t="s">
        <v>193</v>
      </c>
      <c r="K202" s="128">
        <v>200</v>
      </c>
      <c r="L202" s="178">
        <f>L203</f>
        <v>7</v>
      </c>
      <c r="M202" s="179">
        <f>M203</f>
        <v>0</v>
      </c>
      <c r="N202" s="129">
        <f>N203</f>
        <v>7</v>
      </c>
    </row>
    <row r="203" spans="1:14" s="9" customFormat="1" ht="25.5">
      <c r="A203" s="225" t="s">
        <v>93</v>
      </c>
      <c r="B203" s="132" t="s">
        <v>156</v>
      </c>
      <c r="C203" s="189" t="s">
        <v>114</v>
      </c>
      <c r="D203" s="220" t="s">
        <v>116</v>
      </c>
      <c r="E203" s="125" t="s">
        <v>12</v>
      </c>
      <c r="F203" s="126" t="s">
        <v>193</v>
      </c>
      <c r="G203" s="126" t="s">
        <v>193</v>
      </c>
      <c r="H203" s="126" t="s">
        <v>193</v>
      </c>
      <c r="I203" s="126" t="s">
        <v>183</v>
      </c>
      <c r="J203" s="127" t="s">
        <v>193</v>
      </c>
      <c r="K203" s="128">
        <v>240</v>
      </c>
      <c r="L203" s="178">
        <v>7</v>
      </c>
      <c r="M203" s="179">
        <v>0</v>
      </c>
      <c r="N203" s="129">
        <f>M203+L203</f>
        <v>7</v>
      </c>
    </row>
    <row r="204" spans="1:14" s="9" customFormat="1" ht="25.5">
      <c r="A204" s="226" t="s">
        <v>51</v>
      </c>
      <c r="B204" s="132" t="s">
        <v>156</v>
      </c>
      <c r="C204" s="189" t="s">
        <v>114</v>
      </c>
      <c r="D204" s="220" t="s">
        <v>116</v>
      </c>
      <c r="E204" s="125" t="s">
        <v>12</v>
      </c>
      <c r="F204" s="126" t="s">
        <v>193</v>
      </c>
      <c r="G204" s="126" t="s">
        <v>193</v>
      </c>
      <c r="H204" s="126" t="s">
        <v>193</v>
      </c>
      <c r="I204" s="126" t="s">
        <v>47</v>
      </c>
      <c r="J204" s="127" t="s">
        <v>193</v>
      </c>
      <c r="K204" s="128"/>
      <c r="L204" s="178">
        <f>L205+L207+L209</f>
        <v>29460.399999999998</v>
      </c>
      <c r="M204" s="178">
        <f>M205+M207+M209</f>
        <v>38.1</v>
      </c>
      <c r="N204" s="129">
        <f>N205+N207+N209</f>
        <v>29498.5</v>
      </c>
    </row>
    <row r="205" spans="1:14" s="9" customFormat="1" ht="51">
      <c r="A205" s="225" t="s">
        <v>111</v>
      </c>
      <c r="B205" s="132" t="s">
        <v>156</v>
      </c>
      <c r="C205" s="189" t="s">
        <v>114</v>
      </c>
      <c r="D205" s="220" t="s">
        <v>116</v>
      </c>
      <c r="E205" s="125" t="s">
        <v>12</v>
      </c>
      <c r="F205" s="126" t="s">
        <v>193</v>
      </c>
      <c r="G205" s="126" t="s">
        <v>193</v>
      </c>
      <c r="H205" s="126" t="s">
        <v>193</v>
      </c>
      <c r="I205" s="126" t="s">
        <v>47</v>
      </c>
      <c r="J205" s="127" t="s">
        <v>193</v>
      </c>
      <c r="K205" s="128">
        <v>100</v>
      </c>
      <c r="L205" s="178">
        <f>L206</f>
        <v>27651.8</v>
      </c>
      <c r="M205" s="179">
        <f>M206</f>
        <v>0</v>
      </c>
      <c r="N205" s="129">
        <f>N206</f>
        <v>27651.8</v>
      </c>
    </row>
    <row r="206" spans="1:14" s="9" customFormat="1" ht="25.5">
      <c r="A206" s="225" t="s">
        <v>100</v>
      </c>
      <c r="B206" s="132" t="s">
        <v>156</v>
      </c>
      <c r="C206" s="189" t="s">
        <v>114</v>
      </c>
      <c r="D206" s="220" t="s">
        <v>116</v>
      </c>
      <c r="E206" s="125" t="s">
        <v>12</v>
      </c>
      <c r="F206" s="126" t="s">
        <v>193</v>
      </c>
      <c r="G206" s="126" t="s">
        <v>193</v>
      </c>
      <c r="H206" s="126" t="s">
        <v>193</v>
      </c>
      <c r="I206" s="126" t="s">
        <v>47</v>
      </c>
      <c r="J206" s="127" t="s">
        <v>193</v>
      </c>
      <c r="K206" s="128">
        <v>120</v>
      </c>
      <c r="L206" s="178">
        <v>27651.8</v>
      </c>
      <c r="M206" s="179">
        <v>0</v>
      </c>
      <c r="N206" s="129">
        <v>27651.8</v>
      </c>
    </row>
    <row r="207" spans="1:14" s="9" customFormat="1" ht="25.5">
      <c r="A207" s="225" t="s">
        <v>91</v>
      </c>
      <c r="B207" s="132" t="s">
        <v>156</v>
      </c>
      <c r="C207" s="189" t="s">
        <v>114</v>
      </c>
      <c r="D207" s="220" t="s">
        <v>116</v>
      </c>
      <c r="E207" s="125" t="s">
        <v>12</v>
      </c>
      <c r="F207" s="126" t="s">
        <v>193</v>
      </c>
      <c r="G207" s="126" t="s">
        <v>193</v>
      </c>
      <c r="H207" s="126" t="s">
        <v>193</v>
      </c>
      <c r="I207" s="126" t="s">
        <v>47</v>
      </c>
      <c r="J207" s="127" t="s">
        <v>193</v>
      </c>
      <c r="K207" s="128">
        <v>200</v>
      </c>
      <c r="L207" s="178">
        <f>L208</f>
        <v>1711</v>
      </c>
      <c r="M207" s="179">
        <f>M208</f>
        <v>0</v>
      </c>
      <c r="N207" s="129">
        <f>N208</f>
        <v>1711</v>
      </c>
    </row>
    <row r="208" spans="1:14" s="9" customFormat="1" ht="25.5">
      <c r="A208" s="225" t="s">
        <v>93</v>
      </c>
      <c r="B208" s="132" t="s">
        <v>156</v>
      </c>
      <c r="C208" s="189" t="s">
        <v>114</v>
      </c>
      <c r="D208" s="220" t="s">
        <v>116</v>
      </c>
      <c r="E208" s="125" t="s">
        <v>12</v>
      </c>
      <c r="F208" s="126" t="s">
        <v>193</v>
      </c>
      <c r="G208" s="126" t="s">
        <v>193</v>
      </c>
      <c r="H208" s="126" t="s">
        <v>193</v>
      </c>
      <c r="I208" s="126" t="s">
        <v>47</v>
      </c>
      <c r="J208" s="127" t="s">
        <v>193</v>
      </c>
      <c r="K208" s="128">
        <v>240</v>
      </c>
      <c r="L208" s="178">
        <f>1250+461</f>
        <v>1711</v>
      </c>
      <c r="M208" s="179">
        <v>0</v>
      </c>
      <c r="N208" s="129">
        <f>1250+461</f>
        <v>1711</v>
      </c>
    </row>
    <row r="209" spans="1:14" s="9" customFormat="1" ht="12.75">
      <c r="A209" s="225" t="s">
        <v>101</v>
      </c>
      <c r="B209" s="132" t="s">
        <v>156</v>
      </c>
      <c r="C209" s="189" t="s">
        <v>114</v>
      </c>
      <c r="D209" s="220" t="s">
        <v>116</v>
      </c>
      <c r="E209" s="125" t="s">
        <v>12</v>
      </c>
      <c r="F209" s="126" t="s">
        <v>193</v>
      </c>
      <c r="G209" s="126" t="s">
        <v>193</v>
      </c>
      <c r="H209" s="126" t="s">
        <v>193</v>
      </c>
      <c r="I209" s="126" t="s">
        <v>47</v>
      </c>
      <c r="J209" s="127" t="s">
        <v>193</v>
      </c>
      <c r="K209" s="128">
        <v>800</v>
      </c>
      <c r="L209" s="178">
        <f>L211+L210</f>
        <v>97.6</v>
      </c>
      <c r="M209" s="178">
        <f>M211+M210</f>
        <v>38.1</v>
      </c>
      <c r="N209" s="129">
        <f>N211+N210</f>
        <v>135.7</v>
      </c>
    </row>
    <row r="210" spans="1:14" s="9" customFormat="1" ht="12.75">
      <c r="A210" s="225" t="s">
        <v>278</v>
      </c>
      <c r="B210" s="132" t="s">
        <v>156</v>
      </c>
      <c r="C210" s="189" t="s">
        <v>114</v>
      </c>
      <c r="D210" s="220" t="s">
        <v>116</v>
      </c>
      <c r="E210" s="125" t="s">
        <v>12</v>
      </c>
      <c r="F210" s="126" t="s">
        <v>193</v>
      </c>
      <c r="G210" s="126" t="s">
        <v>193</v>
      </c>
      <c r="H210" s="126" t="s">
        <v>193</v>
      </c>
      <c r="I210" s="126" t="s">
        <v>47</v>
      </c>
      <c r="J210" s="127" t="s">
        <v>193</v>
      </c>
      <c r="K210" s="128" t="s">
        <v>277</v>
      </c>
      <c r="L210" s="178">
        <v>0</v>
      </c>
      <c r="M210" s="179">
        <v>0.6</v>
      </c>
      <c r="N210" s="129">
        <f>M210</f>
        <v>0.6</v>
      </c>
    </row>
    <row r="211" spans="1:14" s="9" customFormat="1" ht="12.75">
      <c r="A211" s="225" t="s">
        <v>103</v>
      </c>
      <c r="B211" s="132" t="s">
        <v>156</v>
      </c>
      <c r="C211" s="189" t="s">
        <v>114</v>
      </c>
      <c r="D211" s="220" t="s">
        <v>116</v>
      </c>
      <c r="E211" s="125" t="s">
        <v>12</v>
      </c>
      <c r="F211" s="126" t="s">
        <v>193</v>
      </c>
      <c r="G211" s="126" t="s">
        <v>193</v>
      </c>
      <c r="H211" s="126" t="s">
        <v>193</v>
      </c>
      <c r="I211" s="126" t="s">
        <v>47</v>
      </c>
      <c r="J211" s="127" t="s">
        <v>193</v>
      </c>
      <c r="K211" s="128">
        <v>850</v>
      </c>
      <c r="L211" s="178">
        <v>97.6</v>
      </c>
      <c r="M211" s="179">
        <v>37.5</v>
      </c>
      <c r="N211" s="129">
        <f>M211+L211</f>
        <v>135.1</v>
      </c>
    </row>
    <row r="212" spans="1:14" s="9" customFormat="1" ht="25.5">
      <c r="A212" s="225" t="s">
        <v>55</v>
      </c>
      <c r="B212" s="132" t="s">
        <v>156</v>
      </c>
      <c r="C212" s="189" t="s">
        <v>114</v>
      </c>
      <c r="D212" s="220" t="s">
        <v>116</v>
      </c>
      <c r="E212" s="125" t="s">
        <v>12</v>
      </c>
      <c r="F212" s="126" t="s">
        <v>193</v>
      </c>
      <c r="G212" s="126" t="s">
        <v>193</v>
      </c>
      <c r="H212" s="126" t="s">
        <v>193</v>
      </c>
      <c r="I212" s="126" t="s">
        <v>30</v>
      </c>
      <c r="J212" s="127" t="s">
        <v>193</v>
      </c>
      <c r="K212" s="128"/>
      <c r="L212" s="178">
        <f aca="true" t="shared" si="38" ref="L212:N213">L213</f>
        <v>150</v>
      </c>
      <c r="M212" s="179">
        <f t="shared" si="38"/>
        <v>0</v>
      </c>
      <c r="N212" s="129">
        <f t="shared" si="38"/>
        <v>150</v>
      </c>
    </row>
    <row r="213" spans="1:14" s="9" customFormat="1" ht="12.75">
      <c r="A213" s="225" t="s">
        <v>101</v>
      </c>
      <c r="B213" s="132" t="s">
        <v>156</v>
      </c>
      <c r="C213" s="189" t="s">
        <v>114</v>
      </c>
      <c r="D213" s="220" t="s">
        <v>116</v>
      </c>
      <c r="E213" s="125" t="s">
        <v>12</v>
      </c>
      <c r="F213" s="126" t="s">
        <v>193</v>
      </c>
      <c r="G213" s="126" t="s">
        <v>193</v>
      </c>
      <c r="H213" s="126" t="s">
        <v>193</v>
      </c>
      <c r="I213" s="126" t="s">
        <v>30</v>
      </c>
      <c r="J213" s="127" t="s">
        <v>193</v>
      </c>
      <c r="K213" s="128" t="s">
        <v>102</v>
      </c>
      <c r="L213" s="178">
        <f t="shared" si="38"/>
        <v>150</v>
      </c>
      <c r="M213" s="179">
        <f t="shared" si="38"/>
        <v>0</v>
      </c>
      <c r="N213" s="129">
        <f t="shared" si="38"/>
        <v>150</v>
      </c>
    </row>
    <row r="214" spans="1:14" s="9" customFormat="1" ht="12.75">
      <c r="A214" s="225" t="s">
        <v>103</v>
      </c>
      <c r="B214" s="132" t="s">
        <v>156</v>
      </c>
      <c r="C214" s="189" t="s">
        <v>114</v>
      </c>
      <c r="D214" s="220" t="s">
        <v>116</v>
      </c>
      <c r="E214" s="125" t="s">
        <v>12</v>
      </c>
      <c r="F214" s="126" t="s">
        <v>193</v>
      </c>
      <c r="G214" s="126" t="s">
        <v>193</v>
      </c>
      <c r="H214" s="126" t="s">
        <v>193</v>
      </c>
      <c r="I214" s="126" t="s">
        <v>30</v>
      </c>
      <c r="J214" s="127" t="s">
        <v>193</v>
      </c>
      <c r="K214" s="128" t="s">
        <v>104</v>
      </c>
      <c r="L214" s="178">
        <v>150</v>
      </c>
      <c r="M214" s="179">
        <v>0</v>
      </c>
      <c r="N214" s="129">
        <v>150</v>
      </c>
    </row>
    <row r="215" spans="1:14" s="9" customFormat="1" ht="12.75">
      <c r="A215" s="224" t="s">
        <v>144</v>
      </c>
      <c r="B215" s="132" t="s">
        <v>156</v>
      </c>
      <c r="C215" s="130" t="s">
        <v>114</v>
      </c>
      <c r="D215" s="124" t="s">
        <v>170</v>
      </c>
      <c r="E215" s="131"/>
      <c r="F215" s="132"/>
      <c r="G215" s="126"/>
      <c r="H215" s="126"/>
      <c r="I215" s="132"/>
      <c r="J215" s="124"/>
      <c r="K215" s="133"/>
      <c r="L215" s="222">
        <f>L216</f>
        <v>10570.9</v>
      </c>
      <c r="M215" s="223">
        <f>M216</f>
        <v>-38.1</v>
      </c>
      <c r="N215" s="134">
        <f>N216</f>
        <v>10532.8</v>
      </c>
    </row>
    <row r="216" spans="1:14" s="9" customFormat="1" ht="27.75" customHeight="1">
      <c r="A216" s="230" t="s">
        <v>83</v>
      </c>
      <c r="B216" s="132" t="s">
        <v>156</v>
      </c>
      <c r="C216" s="130" t="s">
        <v>114</v>
      </c>
      <c r="D216" s="124" t="s">
        <v>170</v>
      </c>
      <c r="E216" s="227" t="s">
        <v>14</v>
      </c>
      <c r="F216" s="193" t="s">
        <v>193</v>
      </c>
      <c r="G216" s="126" t="s">
        <v>193</v>
      </c>
      <c r="H216" s="126" t="s">
        <v>193</v>
      </c>
      <c r="I216" s="193" t="s">
        <v>194</v>
      </c>
      <c r="J216" s="127" t="s">
        <v>193</v>
      </c>
      <c r="K216" s="128"/>
      <c r="L216" s="173">
        <f>L219+L221+L223+L226+L228+L229</f>
        <v>10570.9</v>
      </c>
      <c r="M216" s="174">
        <f>M219+M221+M223+M226+M228+M229</f>
        <v>-38.1</v>
      </c>
      <c r="N216" s="175">
        <f>N219+N221+N223+N226+N228+N229</f>
        <v>10532.8</v>
      </c>
    </row>
    <row r="217" spans="1:14" s="9" customFormat="1" ht="25.5">
      <c r="A217" s="225" t="s">
        <v>90</v>
      </c>
      <c r="B217" s="132" t="s">
        <v>156</v>
      </c>
      <c r="C217" s="130" t="s">
        <v>114</v>
      </c>
      <c r="D217" s="124" t="s">
        <v>170</v>
      </c>
      <c r="E217" s="125" t="s">
        <v>14</v>
      </c>
      <c r="F217" s="126" t="s">
        <v>193</v>
      </c>
      <c r="G217" s="126" t="s">
        <v>193</v>
      </c>
      <c r="H217" s="126" t="s">
        <v>193</v>
      </c>
      <c r="I217" s="126" t="s">
        <v>28</v>
      </c>
      <c r="J217" s="127" t="s">
        <v>193</v>
      </c>
      <c r="K217" s="128"/>
      <c r="L217" s="178">
        <f>L218+L220+L222</f>
        <v>10332.3</v>
      </c>
      <c r="M217" s="179">
        <f>M218+M220+M222</f>
        <v>0</v>
      </c>
      <c r="N217" s="129">
        <f>N218+N220+N222</f>
        <v>10332.3</v>
      </c>
    </row>
    <row r="218" spans="1:14" s="9" customFormat="1" ht="51">
      <c r="A218" s="225" t="s">
        <v>111</v>
      </c>
      <c r="B218" s="132" t="s">
        <v>156</v>
      </c>
      <c r="C218" s="130" t="s">
        <v>114</v>
      </c>
      <c r="D218" s="124" t="s">
        <v>170</v>
      </c>
      <c r="E218" s="125" t="s">
        <v>14</v>
      </c>
      <c r="F218" s="126" t="s">
        <v>193</v>
      </c>
      <c r="G218" s="126" t="s">
        <v>193</v>
      </c>
      <c r="H218" s="126" t="s">
        <v>193</v>
      </c>
      <c r="I218" s="126" t="s">
        <v>28</v>
      </c>
      <c r="J218" s="127" t="s">
        <v>193</v>
      </c>
      <c r="K218" s="128">
        <v>100</v>
      </c>
      <c r="L218" s="178">
        <f>L219</f>
        <v>4110.8</v>
      </c>
      <c r="M218" s="179">
        <f>M219</f>
        <v>0</v>
      </c>
      <c r="N218" s="129">
        <f>N219</f>
        <v>4110.8</v>
      </c>
    </row>
    <row r="219" spans="1:14" s="9" customFormat="1" ht="12.75">
      <c r="A219" s="225" t="s">
        <v>184</v>
      </c>
      <c r="B219" s="132" t="s">
        <v>156</v>
      </c>
      <c r="C219" s="130" t="s">
        <v>114</v>
      </c>
      <c r="D219" s="124" t="s">
        <v>170</v>
      </c>
      <c r="E219" s="125" t="s">
        <v>14</v>
      </c>
      <c r="F219" s="126" t="s">
        <v>193</v>
      </c>
      <c r="G219" s="126" t="s">
        <v>193</v>
      </c>
      <c r="H219" s="126" t="s">
        <v>193</v>
      </c>
      <c r="I219" s="126" t="s">
        <v>28</v>
      </c>
      <c r="J219" s="127" t="s">
        <v>193</v>
      </c>
      <c r="K219" s="128" t="s">
        <v>105</v>
      </c>
      <c r="L219" s="178">
        <v>4110.8</v>
      </c>
      <c r="M219" s="179">
        <v>0</v>
      </c>
      <c r="N219" s="129">
        <v>4110.8</v>
      </c>
    </row>
    <row r="220" spans="1:14" s="9" customFormat="1" ht="25.5">
      <c r="A220" s="225" t="s">
        <v>91</v>
      </c>
      <c r="B220" s="132" t="s">
        <v>156</v>
      </c>
      <c r="C220" s="130" t="s">
        <v>114</v>
      </c>
      <c r="D220" s="124" t="s">
        <v>170</v>
      </c>
      <c r="E220" s="125" t="s">
        <v>14</v>
      </c>
      <c r="F220" s="126" t="s">
        <v>193</v>
      </c>
      <c r="G220" s="126" t="s">
        <v>193</v>
      </c>
      <c r="H220" s="126" t="s">
        <v>193</v>
      </c>
      <c r="I220" s="126" t="s">
        <v>28</v>
      </c>
      <c r="J220" s="127" t="s">
        <v>193</v>
      </c>
      <c r="K220" s="128">
        <v>200</v>
      </c>
      <c r="L220" s="178">
        <f>L221</f>
        <v>5967</v>
      </c>
      <c r="M220" s="179">
        <f>M221</f>
        <v>0</v>
      </c>
      <c r="N220" s="129">
        <f>N221</f>
        <v>5967</v>
      </c>
    </row>
    <row r="221" spans="1:14" s="9" customFormat="1" ht="25.5">
      <c r="A221" s="225" t="s">
        <v>93</v>
      </c>
      <c r="B221" s="132" t="s">
        <v>156</v>
      </c>
      <c r="C221" s="130" t="s">
        <v>114</v>
      </c>
      <c r="D221" s="124" t="s">
        <v>170</v>
      </c>
      <c r="E221" s="125" t="s">
        <v>14</v>
      </c>
      <c r="F221" s="126" t="s">
        <v>193</v>
      </c>
      <c r="G221" s="126" t="s">
        <v>193</v>
      </c>
      <c r="H221" s="126" t="s">
        <v>193</v>
      </c>
      <c r="I221" s="126" t="s">
        <v>28</v>
      </c>
      <c r="J221" s="127" t="s">
        <v>193</v>
      </c>
      <c r="K221" s="128">
        <v>240</v>
      </c>
      <c r="L221" s="178">
        <v>5967</v>
      </c>
      <c r="M221" s="179">
        <v>0</v>
      </c>
      <c r="N221" s="129">
        <v>5967</v>
      </c>
    </row>
    <row r="222" spans="1:14" s="9" customFormat="1" ht="12.75">
      <c r="A222" s="225" t="s">
        <v>101</v>
      </c>
      <c r="B222" s="132" t="s">
        <v>156</v>
      </c>
      <c r="C222" s="130" t="s">
        <v>114</v>
      </c>
      <c r="D222" s="124" t="s">
        <v>170</v>
      </c>
      <c r="E222" s="125" t="s">
        <v>14</v>
      </c>
      <c r="F222" s="126" t="s">
        <v>193</v>
      </c>
      <c r="G222" s="126" t="s">
        <v>193</v>
      </c>
      <c r="H222" s="126" t="s">
        <v>193</v>
      </c>
      <c r="I222" s="126" t="s">
        <v>28</v>
      </c>
      <c r="J222" s="127" t="s">
        <v>193</v>
      </c>
      <c r="K222" s="128">
        <v>800</v>
      </c>
      <c r="L222" s="178">
        <f>L223</f>
        <v>254.5</v>
      </c>
      <c r="M222" s="179">
        <f>M223</f>
        <v>0</v>
      </c>
      <c r="N222" s="129">
        <f>N223</f>
        <v>254.5</v>
      </c>
    </row>
    <row r="223" spans="1:14" s="9" customFormat="1" ht="12.75">
      <c r="A223" s="225" t="s">
        <v>103</v>
      </c>
      <c r="B223" s="132" t="s">
        <v>156</v>
      </c>
      <c r="C223" s="130" t="s">
        <v>114</v>
      </c>
      <c r="D223" s="124" t="s">
        <v>170</v>
      </c>
      <c r="E223" s="125" t="s">
        <v>14</v>
      </c>
      <c r="F223" s="126" t="s">
        <v>193</v>
      </c>
      <c r="G223" s="126" t="s">
        <v>193</v>
      </c>
      <c r="H223" s="126" t="s">
        <v>193</v>
      </c>
      <c r="I223" s="126" t="s">
        <v>28</v>
      </c>
      <c r="J223" s="127" t="s">
        <v>193</v>
      </c>
      <c r="K223" s="128">
        <v>850</v>
      </c>
      <c r="L223" s="178">
        <v>254.5</v>
      </c>
      <c r="M223" s="179">
        <v>0</v>
      </c>
      <c r="N223" s="129">
        <v>254.5</v>
      </c>
    </row>
    <row r="224" spans="1:14" s="9" customFormat="1" ht="25.5">
      <c r="A224" s="224" t="s">
        <v>84</v>
      </c>
      <c r="B224" s="132" t="s">
        <v>156</v>
      </c>
      <c r="C224" s="130" t="s">
        <v>114</v>
      </c>
      <c r="D224" s="124" t="s">
        <v>170</v>
      </c>
      <c r="E224" s="125" t="s">
        <v>14</v>
      </c>
      <c r="F224" s="126" t="s">
        <v>193</v>
      </c>
      <c r="G224" s="126" t="s">
        <v>193</v>
      </c>
      <c r="H224" s="126" t="s">
        <v>193</v>
      </c>
      <c r="I224" s="126" t="s">
        <v>31</v>
      </c>
      <c r="J224" s="127" t="s">
        <v>193</v>
      </c>
      <c r="K224" s="128"/>
      <c r="L224" s="178">
        <f>L225+L227</f>
        <v>198.60000000000002</v>
      </c>
      <c r="M224" s="179">
        <f>M225+M227</f>
        <v>-0.4</v>
      </c>
      <c r="N224" s="129">
        <f>N225+N227</f>
        <v>198.2</v>
      </c>
    </row>
    <row r="225" spans="1:14" s="9" customFormat="1" ht="25.5">
      <c r="A225" s="225" t="s">
        <v>91</v>
      </c>
      <c r="B225" s="132" t="s">
        <v>156</v>
      </c>
      <c r="C225" s="130" t="s">
        <v>114</v>
      </c>
      <c r="D225" s="124" t="s">
        <v>170</v>
      </c>
      <c r="E225" s="125" t="s">
        <v>14</v>
      </c>
      <c r="F225" s="126" t="s">
        <v>193</v>
      </c>
      <c r="G225" s="126" t="s">
        <v>193</v>
      </c>
      <c r="H225" s="126" t="s">
        <v>193</v>
      </c>
      <c r="I225" s="126" t="s">
        <v>31</v>
      </c>
      <c r="J225" s="127" t="s">
        <v>193</v>
      </c>
      <c r="K225" s="128">
        <v>200</v>
      </c>
      <c r="L225" s="178">
        <f>L226</f>
        <v>153.9</v>
      </c>
      <c r="M225" s="179">
        <f>M226</f>
        <v>-0.4</v>
      </c>
      <c r="N225" s="129">
        <f>N226</f>
        <v>153.5</v>
      </c>
    </row>
    <row r="226" spans="1:14" s="9" customFormat="1" ht="25.5">
      <c r="A226" s="225" t="s">
        <v>93</v>
      </c>
      <c r="B226" s="132" t="s">
        <v>156</v>
      </c>
      <c r="C226" s="130" t="s">
        <v>114</v>
      </c>
      <c r="D226" s="124" t="s">
        <v>170</v>
      </c>
      <c r="E226" s="125" t="s">
        <v>14</v>
      </c>
      <c r="F226" s="126" t="s">
        <v>193</v>
      </c>
      <c r="G226" s="126" t="s">
        <v>193</v>
      </c>
      <c r="H226" s="126" t="s">
        <v>193</v>
      </c>
      <c r="I226" s="126" t="s">
        <v>31</v>
      </c>
      <c r="J226" s="127" t="s">
        <v>193</v>
      </c>
      <c r="K226" s="128">
        <v>240</v>
      </c>
      <c r="L226" s="178">
        <v>153.9</v>
      </c>
      <c r="M226" s="179">
        <v>-0.4</v>
      </c>
      <c r="N226" s="129">
        <f>M226+L226</f>
        <v>153.5</v>
      </c>
    </row>
    <row r="227" spans="1:14" s="9" customFormat="1" ht="12.75">
      <c r="A227" s="225" t="s">
        <v>101</v>
      </c>
      <c r="B227" s="132" t="s">
        <v>156</v>
      </c>
      <c r="C227" s="130" t="s">
        <v>114</v>
      </c>
      <c r="D227" s="124" t="s">
        <v>170</v>
      </c>
      <c r="E227" s="125" t="s">
        <v>14</v>
      </c>
      <c r="F227" s="126" t="s">
        <v>193</v>
      </c>
      <c r="G227" s="126" t="s">
        <v>193</v>
      </c>
      <c r="H227" s="126" t="s">
        <v>193</v>
      </c>
      <c r="I227" s="126" t="s">
        <v>31</v>
      </c>
      <c r="J227" s="127" t="s">
        <v>193</v>
      </c>
      <c r="K227" s="128" t="s">
        <v>102</v>
      </c>
      <c r="L227" s="178">
        <f>L228</f>
        <v>44.7</v>
      </c>
      <c r="M227" s="179">
        <f>M228</f>
        <v>0</v>
      </c>
      <c r="N227" s="129">
        <f>N228</f>
        <v>44.7</v>
      </c>
    </row>
    <row r="228" spans="1:14" s="9" customFormat="1" ht="12.75">
      <c r="A228" s="225" t="s">
        <v>103</v>
      </c>
      <c r="B228" s="132" t="s">
        <v>156</v>
      </c>
      <c r="C228" s="130" t="s">
        <v>114</v>
      </c>
      <c r="D228" s="124" t="s">
        <v>170</v>
      </c>
      <c r="E228" s="125" t="s">
        <v>14</v>
      </c>
      <c r="F228" s="126" t="s">
        <v>193</v>
      </c>
      <c r="G228" s="126" t="s">
        <v>193</v>
      </c>
      <c r="H228" s="126" t="s">
        <v>193</v>
      </c>
      <c r="I228" s="126" t="s">
        <v>31</v>
      </c>
      <c r="J228" s="127" t="s">
        <v>193</v>
      </c>
      <c r="K228" s="128" t="s">
        <v>104</v>
      </c>
      <c r="L228" s="178">
        <v>44.7</v>
      </c>
      <c r="M228" s="179">
        <v>0</v>
      </c>
      <c r="N228" s="129">
        <v>44.7</v>
      </c>
    </row>
    <row r="229" spans="1:14" s="9" customFormat="1" ht="25.5">
      <c r="A229" s="224" t="s">
        <v>85</v>
      </c>
      <c r="B229" s="132" t="s">
        <v>156</v>
      </c>
      <c r="C229" s="130" t="s">
        <v>114</v>
      </c>
      <c r="D229" s="124" t="s">
        <v>170</v>
      </c>
      <c r="E229" s="125" t="s">
        <v>14</v>
      </c>
      <c r="F229" s="126" t="s">
        <v>193</v>
      </c>
      <c r="G229" s="126" t="s">
        <v>193</v>
      </c>
      <c r="H229" s="126" t="s">
        <v>193</v>
      </c>
      <c r="I229" s="126" t="s">
        <v>15</v>
      </c>
      <c r="J229" s="127" t="s">
        <v>193</v>
      </c>
      <c r="K229" s="128"/>
      <c r="L229" s="178">
        <f aca="true" t="shared" si="39" ref="L229:N230">L230</f>
        <v>40</v>
      </c>
      <c r="M229" s="179">
        <f t="shared" si="39"/>
        <v>-37.7</v>
      </c>
      <c r="N229" s="129">
        <f t="shared" si="39"/>
        <v>2.299999999999997</v>
      </c>
    </row>
    <row r="230" spans="1:14" s="9" customFormat="1" ht="25.5">
      <c r="A230" s="225" t="s">
        <v>91</v>
      </c>
      <c r="B230" s="132" t="s">
        <v>156</v>
      </c>
      <c r="C230" s="130" t="s">
        <v>114</v>
      </c>
      <c r="D230" s="124" t="s">
        <v>170</v>
      </c>
      <c r="E230" s="125" t="s">
        <v>14</v>
      </c>
      <c r="F230" s="126" t="s">
        <v>193</v>
      </c>
      <c r="G230" s="126" t="s">
        <v>193</v>
      </c>
      <c r="H230" s="126" t="s">
        <v>193</v>
      </c>
      <c r="I230" s="126" t="s">
        <v>15</v>
      </c>
      <c r="J230" s="127" t="s">
        <v>193</v>
      </c>
      <c r="K230" s="128">
        <v>200</v>
      </c>
      <c r="L230" s="178">
        <f t="shared" si="39"/>
        <v>40</v>
      </c>
      <c r="M230" s="179">
        <f t="shared" si="39"/>
        <v>-37.7</v>
      </c>
      <c r="N230" s="129">
        <f t="shared" si="39"/>
        <v>2.299999999999997</v>
      </c>
    </row>
    <row r="231" spans="1:14" s="9" customFormat="1" ht="25.5">
      <c r="A231" s="225" t="s">
        <v>93</v>
      </c>
      <c r="B231" s="132" t="s">
        <v>156</v>
      </c>
      <c r="C231" s="130" t="s">
        <v>114</v>
      </c>
      <c r="D231" s="124" t="s">
        <v>170</v>
      </c>
      <c r="E231" s="125" t="s">
        <v>14</v>
      </c>
      <c r="F231" s="126" t="s">
        <v>193</v>
      </c>
      <c r="G231" s="126" t="s">
        <v>193</v>
      </c>
      <c r="H231" s="126" t="s">
        <v>193</v>
      </c>
      <c r="I231" s="126" t="s">
        <v>15</v>
      </c>
      <c r="J231" s="127" t="s">
        <v>193</v>
      </c>
      <c r="K231" s="128">
        <v>240</v>
      </c>
      <c r="L231" s="178">
        <v>40</v>
      </c>
      <c r="M231" s="179">
        <f>-0.6-37.1</f>
        <v>-37.7</v>
      </c>
      <c r="N231" s="129">
        <f>M231+L231</f>
        <v>2.299999999999997</v>
      </c>
    </row>
    <row r="232" spans="1:14" s="9" customFormat="1" ht="25.5">
      <c r="A232" s="224" t="s">
        <v>130</v>
      </c>
      <c r="B232" s="167" t="s">
        <v>156</v>
      </c>
      <c r="C232" s="130" t="s">
        <v>117</v>
      </c>
      <c r="D232" s="130"/>
      <c r="E232" s="219"/>
      <c r="F232" s="190"/>
      <c r="G232" s="126"/>
      <c r="H232" s="126"/>
      <c r="I232" s="190"/>
      <c r="J232" s="127"/>
      <c r="K232" s="264"/>
      <c r="L232" s="178">
        <f>L241+L233</f>
        <v>626.9</v>
      </c>
      <c r="M232" s="178">
        <f>M241+M233</f>
        <v>2018.3</v>
      </c>
      <c r="N232" s="129">
        <f>N241+N233</f>
        <v>2645.2</v>
      </c>
    </row>
    <row r="233" spans="1:14" s="9" customFormat="1" ht="38.25">
      <c r="A233" s="230" t="s">
        <v>171</v>
      </c>
      <c r="B233" s="167" t="s">
        <v>156</v>
      </c>
      <c r="C233" s="130" t="s">
        <v>117</v>
      </c>
      <c r="D233" s="130" t="s">
        <v>131</v>
      </c>
      <c r="E233" s="219"/>
      <c r="F233" s="190"/>
      <c r="G233" s="126"/>
      <c r="H233" s="126"/>
      <c r="I233" s="190"/>
      <c r="J233" s="127"/>
      <c r="K233" s="264"/>
      <c r="L233" s="178">
        <f aca="true" t="shared" si="40" ref="L233:N236">L234</f>
        <v>0</v>
      </c>
      <c r="M233" s="179">
        <f t="shared" si="40"/>
        <v>2018.3</v>
      </c>
      <c r="N233" s="129">
        <f t="shared" si="40"/>
        <v>2018.3</v>
      </c>
    </row>
    <row r="234" spans="1:14" s="9" customFormat="1" ht="25.5">
      <c r="A234" s="225" t="s">
        <v>61</v>
      </c>
      <c r="B234" s="167" t="s">
        <v>156</v>
      </c>
      <c r="C234" s="130" t="s">
        <v>117</v>
      </c>
      <c r="D234" s="130" t="s">
        <v>131</v>
      </c>
      <c r="E234" s="219" t="s">
        <v>45</v>
      </c>
      <c r="F234" s="190" t="s">
        <v>193</v>
      </c>
      <c r="G234" s="126" t="s">
        <v>193</v>
      </c>
      <c r="H234" s="126" t="s">
        <v>193</v>
      </c>
      <c r="I234" s="190" t="s">
        <v>194</v>
      </c>
      <c r="J234" s="127" t="s">
        <v>193</v>
      </c>
      <c r="K234" s="264"/>
      <c r="L234" s="178">
        <f>L235+L238</f>
        <v>0</v>
      </c>
      <c r="M234" s="178">
        <f>M235+M238</f>
        <v>2018.3</v>
      </c>
      <c r="N234" s="129">
        <f>N235+N238</f>
        <v>2018.3</v>
      </c>
    </row>
    <row r="235" spans="1:14" s="9" customFormat="1" ht="12.75">
      <c r="A235" s="176" t="s">
        <v>372</v>
      </c>
      <c r="B235" s="167" t="s">
        <v>156</v>
      </c>
      <c r="C235" s="130" t="s">
        <v>117</v>
      </c>
      <c r="D235" s="130" t="s">
        <v>131</v>
      </c>
      <c r="E235" s="219" t="s">
        <v>45</v>
      </c>
      <c r="F235" s="190" t="s">
        <v>193</v>
      </c>
      <c r="G235" s="126" t="s">
        <v>193</v>
      </c>
      <c r="H235" s="126" t="s">
        <v>193</v>
      </c>
      <c r="I235" s="190" t="s">
        <v>371</v>
      </c>
      <c r="J235" s="127" t="s">
        <v>193</v>
      </c>
      <c r="K235" s="264"/>
      <c r="L235" s="178">
        <f t="shared" si="40"/>
        <v>0</v>
      </c>
      <c r="M235" s="179">
        <f t="shared" si="40"/>
        <v>2005</v>
      </c>
      <c r="N235" s="129">
        <f t="shared" si="40"/>
        <v>2005</v>
      </c>
    </row>
    <row r="236" spans="1:14" s="9" customFormat="1" ht="25.5">
      <c r="A236" s="265" t="s">
        <v>223</v>
      </c>
      <c r="B236" s="167" t="s">
        <v>156</v>
      </c>
      <c r="C236" s="130" t="s">
        <v>117</v>
      </c>
      <c r="D236" s="130" t="s">
        <v>131</v>
      </c>
      <c r="E236" s="219" t="s">
        <v>45</v>
      </c>
      <c r="F236" s="190" t="s">
        <v>193</v>
      </c>
      <c r="G236" s="126" t="s">
        <v>193</v>
      </c>
      <c r="H236" s="126" t="s">
        <v>193</v>
      </c>
      <c r="I236" s="190" t="s">
        <v>371</v>
      </c>
      <c r="J236" s="127" t="s">
        <v>193</v>
      </c>
      <c r="K236" s="264" t="s">
        <v>96</v>
      </c>
      <c r="L236" s="178">
        <f t="shared" si="40"/>
        <v>0</v>
      </c>
      <c r="M236" s="179">
        <f t="shared" si="40"/>
        <v>2005</v>
      </c>
      <c r="N236" s="129">
        <f t="shared" si="40"/>
        <v>2005</v>
      </c>
    </row>
    <row r="237" spans="1:14" s="9" customFormat="1" ht="12.75">
      <c r="A237" s="176" t="s">
        <v>405</v>
      </c>
      <c r="B237" s="167" t="s">
        <v>156</v>
      </c>
      <c r="C237" s="130" t="s">
        <v>117</v>
      </c>
      <c r="D237" s="130" t="s">
        <v>131</v>
      </c>
      <c r="E237" s="219" t="s">
        <v>45</v>
      </c>
      <c r="F237" s="190" t="s">
        <v>193</v>
      </c>
      <c r="G237" s="126" t="s">
        <v>193</v>
      </c>
      <c r="H237" s="126" t="s">
        <v>193</v>
      </c>
      <c r="I237" s="190" t="s">
        <v>371</v>
      </c>
      <c r="J237" s="127" t="s">
        <v>193</v>
      </c>
      <c r="K237" s="264" t="s">
        <v>404</v>
      </c>
      <c r="L237" s="178">
        <v>0</v>
      </c>
      <c r="M237" s="179">
        <v>2005</v>
      </c>
      <c r="N237" s="129">
        <v>2005</v>
      </c>
    </row>
    <row r="238" spans="1:14" s="9" customFormat="1" ht="25.5">
      <c r="A238" s="225" t="s">
        <v>55</v>
      </c>
      <c r="B238" s="167" t="s">
        <v>156</v>
      </c>
      <c r="C238" s="130" t="s">
        <v>117</v>
      </c>
      <c r="D238" s="130" t="s">
        <v>131</v>
      </c>
      <c r="E238" s="219" t="s">
        <v>45</v>
      </c>
      <c r="F238" s="190" t="s">
        <v>193</v>
      </c>
      <c r="G238" s="126" t="s">
        <v>193</v>
      </c>
      <c r="H238" s="126" t="s">
        <v>193</v>
      </c>
      <c r="I238" s="190" t="s">
        <v>30</v>
      </c>
      <c r="J238" s="127" t="s">
        <v>193</v>
      </c>
      <c r="K238" s="264"/>
      <c r="L238" s="178">
        <f aca="true" t="shared" si="41" ref="L238:N239">L239</f>
        <v>0</v>
      </c>
      <c r="M238" s="179">
        <f t="shared" si="41"/>
        <v>13.3</v>
      </c>
      <c r="N238" s="129">
        <f t="shared" si="41"/>
        <v>13.3</v>
      </c>
    </row>
    <row r="239" spans="1:14" s="9" customFormat="1" ht="25.5">
      <c r="A239" s="225" t="s">
        <v>91</v>
      </c>
      <c r="B239" s="167" t="s">
        <v>156</v>
      </c>
      <c r="C239" s="130" t="s">
        <v>117</v>
      </c>
      <c r="D239" s="130" t="s">
        <v>131</v>
      </c>
      <c r="E239" s="219" t="s">
        <v>45</v>
      </c>
      <c r="F239" s="190" t="s">
        <v>193</v>
      </c>
      <c r="G239" s="126" t="s">
        <v>193</v>
      </c>
      <c r="H239" s="126" t="s">
        <v>193</v>
      </c>
      <c r="I239" s="190" t="s">
        <v>30</v>
      </c>
      <c r="J239" s="127" t="s">
        <v>193</v>
      </c>
      <c r="K239" s="264" t="s">
        <v>92</v>
      </c>
      <c r="L239" s="178">
        <f t="shared" si="41"/>
        <v>0</v>
      </c>
      <c r="M239" s="179">
        <f t="shared" si="41"/>
        <v>13.3</v>
      </c>
      <c r="N239" s="129">
        <f t="shared" si="41"/>
        <v>13.3</v>
      </c>
    </row>
    <row r="240" spans="1:14" s="9" customFormat="1" ht="25.5">
      <c r="A240" s="225" t="s">
        <v>93</v>
      </c>
      <c r="B240" s="167" t="s">
        <v>156</v>
      </c>
      <c r="C240" s="130" t="s">
        <v>117</v>
      </c>
      <c r="D240" s="130" t="s">
        <v>131</v>
      </c>
      <c r="E240" s="219" t="s">
        <v>45</v>
      </c>
      <c r="F240" s="190" t="s">
        <v>193</v>
      </c>
      <c r="G240" s="126" t="s">
        <v>193</v>
      </c>
      <c r="H240" s="126" t="s">
        <v>193</v>
      </c>
      <c r="I240" s="190" t="s">
        <v>30</v>
      </c>
      <c r="J240" s="127" t="s">
        <v>193</v>
      </c>
      <c r="K240" s="264" t="s">
        <v>94</v>
      </c>
      <c r="L240" s="178">
        <v>0</v>
      </c>
      <c r="M240" s="179">
        <v>13.3</v>
      </c>
      <c r="N240" s="129">
        <v>13.3</v>
      </c>
    </row>
    <row r="241" spans="1:14" s="9" customFormat="1" ht="12.75">
      <c r="A241" s="224" t="s">
        <v>323</v>
      </c>
      <c r="B241" s="132" t="s">
        <v>156</v>
      </c>
      <c r="C241" s="266" t="s">
        <v>117</v>
      </c>
      <c r="D241" s="267" t="s">
        <v>133</v>
      </c>
      <c r="E241" s="125"/>
      <c r="F241" s="126"/>
      <c r="G241" s="126"/>
      <c r="H241" s="126"/>
      <c r="I241" s="126"/>
      <c r="J241" s="127"/>
      <c r="K241" s="128"/>
      <c r="L241" s="178">
        <f aca="true" t="shared" si="42" ref="L241:N243">L242</f>
        <v>626.9</v>
      </c>
      <c r="M241" s="179">
        <f t="shared" si="42"/>
        <v>0</v>
      </c>
      <c r="N241" s="129">
        <f t="shared" si="42"/>
        <v>626.9</v>
      </c>
    </row>
    <row r="242" spans="1:14" s="9" customFormat="1" ht="25.5">
      <c r="A242" s="225" t="s">
        <v>61</v>
      </c>
      <c r="B242" s="132" t="s">
        <v>156</v>
      </c>
      <c r="C242" s="266" t="s">
        <v>117</v>
      </c>
      <c r="D242" s="267" t="s">
        <v>133</v>
      </c>
      <c r="E242" s="125" t="s">
        <v>45</v>
      </c>
      <c r="F242" s="126" t="s">
        <v>193</v>
      </c>
      <c r="G242" s="126" t="s">
        <v>193</v>
      </c>
      <c r="H242" s="126" t="s">
        <v>193</v>
      </c>
      <c r="I242" s="126" t="s">
        <v>194</v>
      </c>
      <c r="J242" s="127" t="s">
        <v>193</v>
      </c>
      <c r="K242" s="128"/>
      <c r="L242" s="178">
        <f t="shared" si="42"/>
        <v>626.9</v>
      </c>
      <c r="M242" s="179">
        <f t="shared" si="42"/>
        <v>0</v>
      </c>
      <c r="N242" s="129">
        <f t="shared" si="42"/>
        <v>626.9</v>
      </c>
    </row>
    <row r="243" spans="1:14" s="9" customFormat="1" ht="38.25">
      <c r="A243" s="225" t="s">
        <v>324</v>
      </c>
      <c r="B243" s="132" t="s">
        <v>156</v>
      </c>
      <c r="C243" s="266" t="s">
        <v>117</v>
      </c>
      <c r="D243" s="267" t="s">
        <v>133</v>
      </c>
      <c r="E243" s="125" t="s">
        <v>45</v>
      </c>
      <c r="F243" s="126" t="s">
        <v>193</v>
      </c>
      <c r="G243" s="126" t="s">
        <v>193</v>
      </c>
      <c r="H243" s="126" t="s">
        <v>193</v>
      </c>
      <c r="I243" s="126" t="s">
        <v>325</v>
      </c>
      <c r="J243" s="127" t="s">
        <v>193</v>
      </c>
      <c r="K243" s="128"/>
      <c r="L243" s="178">
        <f t="shared" si="42"/>
        <v>626.9</v>
      </c>
      <c r="M243" s="179">
        <f t="shared" si="42"/>
        <v>0</v>
      </c>
      <c r="N243" s="129">
        <f t="shared" si="42"/>
        <v>626.9</v>
      </c>
    </row>
    <row r="244" spans="1:14" s="9" customFormat="1" ht="12.75">
      <c r="A244" s="225" t="s">
        <v>147</v>
      </c>
      <c r="B244" s="132" t="s">
        <v>156</v>
      </c>
      <c r="C244" s="266" t="s">
        <v>117</v>
      </c>
      <c r="D244" s="267" t="s">
        <v>133</v>
      </c>
      <c r="E244" s="125" t="s">
        <v>45</v>
      </c>
      <c r="F244" s="126" t="s">
        <v>193</v>
      </c>
      <c r="G244" s="126" t="s">
        <v>193</v>
      </c>
      <c r="H244" s="126" t="s">
        <v>193</v>
      </c>
      <c r="I244" s="126" t="s">
        <v>325</v>
      </c>
      <c r="J244" s="127" t="s">
        <v>193</v>
      </c>
      <c r="K244" s="128" t="s">
        <v>161</v>
      </c>
      <c r="L244" s="178">
        <f>L245+L246</f>
        <v>626.9</v>
      </c>
      <c r="M244" s="178">
        <f>M245+M246</f>
        <v>0</v>
      </c>
      <c r="N244" s="129">
        <f>N245+N246</f>
        <v>626.9</v>
      </c>
    </row>
    <row r="245" spans="1:14" s="9" customFormat="1" ht="12.75" hidden="1">
      <c r="A245" s="225" t="s">
        <v>108</v>
      </c>
      <c r="B245" s="132" t="s">
        <v>156</v>
      </c>
      <c r="C245" s="266" t="s">
        <v>117</v>
      </c>
      <c r="D245" s="267" t="s">
        <v>133</v>
      </c>
      <c r="E245" s="125" t="s">
        <v>45</v>
      </c>
      <c r="F245" s="126" t="s">
        <v>193</v>
      </c>
      <c r="G245" s="126" t="s">
        <v>193</v>
      </c>
      <c r="H245" s="126" t="s">
        <v>193</v>
      </c>
      <c r="I245" s="126" t="s">
        <v>325</v>
      </c>
      <c r="J245" s="127" t="s">
        <v>193</v>
      </c>
      <c r="K245" s="128" t="s">
        <v>112</v>
      </c>
      <c r="L245" s="178">
        <v>626.9</v>
      </c>
      <c r="M245" s="179">
        <f>-626.9</f>
        <v>-626.9</v>
      </c>
      <c r="N245" s="129">
        <f>M245+L245</f>
        <v>0</v>
      </c>
    </row>
    <row r="246" spans="1:14" s="9" customFormat="1" ht="12.75">
      <c r="A246" s="230" t="s">
        <v>162</v>
      </c>
      <c r="B246" s="132" t="s">
        <v>156</v>
      </c>
      <c r="C246" s="266" t="s">
        <v>117</v>
      </c>
      <c r="D246" s="267" t="s">
        <v>133</v>
      </c>
      <c r="E246" s="125" t="s">
        <v>45</v>
      </c>
      <c r="F246" s="126" t="s">
        <v>193</v>
      </c>
      <c r="G246" s="126" t="s">
        <v>193</v>
      </c>
      <c r="H246" s="126" t="s">
        <v>193</v>
      </c>
      <c r="I246" s="126" t="s">
        <v>325</v>
      </c>
      <c r="J246" s="127" t="s">
        <v>193</v>
      </c>
      <c r="K246" s="128" t="s">
        <v>206</v>
      </c>
      <c r="L246" s="178">
        <f>0</f>
        <v>0</v>
      </c>
      <c r="M246" s="179">
        <v>626.9</v>
      </c>
      <c r="N246" s="129">
        <v>626.9</v>
      </c>
    </row>
    <row r="247" spans="1:14" s="9" customFormat="1" ht="12.75">
      <c r="A247" s="224" t="s">
        <v>132</v>
      </c>
      <c r="B247" s="132" t="s">
        <v>156</v>
      </c>
      <c r="C247" s="130" t="s">
        <v>116</v>
      </c>
      <c r="D247" s="124"/>
      <c r="E247" s="131"/>
      <c r="F247" s="132"/>
      <c r="G247" s="126"/>
      <c r="H247" s="126"/>
      <c r="I247" s="132"/>
      <c r="J247" s="127"/>
      <c r="K247" s="133"/>
      <c r="L247" s="222">
        <f>L248+L261+L275+L256</f>
        <v>21640.299999999996</v>
      </c>
      <c r="M247" s="223">
        <f>M248+M261+M275+M256</f>
        <v>500</v>
      </c>
      <c r="N247" s="134">
        <f>N248+N261+N275+N256</f>
        <v>22140.299999999996</v>
      </c>
    </row>
    <row r="248" spans="1:14" s="9" customFormat="1" ht="12.75">
      <c r="A248" s="224" t="s">
        <v>65</v>
      </c>
      <c r="B248" s="132" t="s">
        <v>156</v>
      </c>
      <c r="C248" s="130" t="s">
        <v>116</v>
      </c>
      <c r="D248" s="124" t="s">
        <v>118</v>
      </c>
      <c r="E248" s="131"/>
      <c r="F248" s="132"/>
      <c r="G248" s="126"/>
      <c r="H248" s="126"/>
      <c r="I248" s="132"/>
      <c r="J248" s="127"/>
      <c r="K248" s="133"/>
      <c r="L248" s="222">
        <f>L249</f>
        <v>1023</v>
      </c>
      <c r="M248" s="223">
        <f>M249</f>
        <v>0</v>
      </c>
      <c r="N248" s="134">
        <f>N249</f>
        <v>1023</v>
      </c>
    </row>
    <row r="249" spans="1:14" s="9" customFormat="1" ht="38.25">
      <c r="A249" s="225" t="s">
        <v>196</v>
      </c>
      <c r="B249" s="132" t="s">
        <v>156</v>
      </c>
      <c r="C249" s="130" t="s">
        <v>116</v>
      </c>
      <c r="D249" s="124" t="s">
        <v>118</v>
      </c>
      <c r="E249" s="125" t="s">
        <v>133</v>
      </c>
      <c r="F249" s="126" t="s">
        <v>193</v>
      </c>
      <c r="G249" s="126" t="s">
        <v>193</v>
      </c>
      <c r="H249" s="126" t="s">
        <v>193</v>
      </c>
      <c r="I249" s="126" t="s">
        <v>194</v>
      </c>
      <c r="J249" s="127" t="s">
        <v>193</v>
      </c>
      <c r="K249" s="128"/>
      <c r="L249" s="178">
        <f>L250+L253</f>
        <v>1023</v>
      </c>
      <c r="M249" s="179">
        <f>M250+M253</f>
        <v>0</v>
      </c>
      <c r="N249" s="129">
        <f>N250+N253</f>
        <v>1023</v>
      </c>
    </row>
    <row r="250" spans="1:14" s="9" customFormat="1" ht="12.75">
      <c r="A250" s="225" t="s">
        <v>197</v>
      </c>
      <c r="B250" s="132" t="s">
        <v>156</v>
      </c>
      <c r="C250" s="130" t="s">
        <v>116</v>
      </c>
      <c r="D250" s="124" t="s">
        <v>118</v>
      </c>
      <c r="E250" s="125" t="s">
        <v>133</v>
      </c>
      <c r="F250" s="126" t="s">
        <v>193</v>
      </c>
      <c r="G250" s="126" t="s">
        <v>193</v>
      </c>
      <c r="H250" s="126" t="s">
        <v>193</v>
      </c>
      <c r="I250" s="126" t="s">
        <v>198</v>
      </c>
      <c r="J250" s="127" t="s">
        <v>193</v>
      </c>
      <c r="K250" s="128"/>
      <c r="L250" s="178">
        <f aca="true" t="shared" si="43" ref="L250:N251">L251</f>
        <v>1008</v>
      </c>
      <c r="M250" s="179">
        <f t="shared" si="43"/>
        <v>0</v>
      </c>
      <c r="N250" s="129">
        <f t="shared" si="43"/>
        <v>1008</v>
      </c>
    </row>
    <row r="251" spans="1:14" s="9" customFormat="1" ht="12.75">
      <c r="A251" s="225" t="s">
        <v>101</v>
      </c>
      <c r="B251" s="132" t="s">
        <v>156</v>
      </c>
      <c r="C251" s="130" t="s">
        <v>116</v>
      </c>
      <c r="D251" s="124" t="s">
        <v>118</v>
      </c>
      <c r="E251" s="232" t="s">
        <v>133</v>
      </c>
      <c r="F251" s="183" t="s">
        <v>193</v>
      </c>
      <c r="G251" s="126" t="s">
        <v>193</v>
      </c>
      <c r="H251" s="126" t="s">
        <v>193</v>
      </c>
      <c r="I251" s="184" t="s">
        <v>198</v>
      </c>
      <c r="J251" s="127" t="s">
        <v>193</v>
      </c>
      <c r="K251" s="181" t="s">
        <v>102</v>
      </c>
      <c r="L251" s="178">
        <f t="shared" si="43"/>
        <v>1008</v>
      </c>
      <c r="M251" s="179">
        <f t="shared" si="43"/>
        <v>0</v>
      </c>
      <c r="N251" s="129">
        <f t="shared" si="43"/>
        <v>1008</v>
      </c>
    </row>
    <row r="252" spans="1:14" s="9" customFormat="1" ht="38.25">
      <c r="A252" s="225" t="s">
        <v>315</v>
      </c>
      <c r="B252" s="132" t="s">
        <v>156</v>
      </c>
      <c r="C252" s="130" t="s">
        <v>116</v>
      </c>
      <c r="D252" s="124" t="s">
        <v>118</v>
      </c>
      <c r="E252" s="232" t="s">
        <v>133</v>
      </c>
      <c r="F252" s="183" t="s">
        <v>193</v>
      </c>
      <c r="G252" s="126" t="s">
        <v>193</v>
      </c>
      <c r="H252" s="126" t="s">
        <v>193</v>
      </c>
      <c r="I252" s="184" t="s">
        <v>198</v>
      </c>
      <c r="J252" s="127" t="s">
        <v>193</v>
      </c>
      <c r="K252" s="181" t="s">
        <v>199</v>
      </c>
      <c r="L252" s="178">
        <v>1008</v>
      </c>
      <c r="M252" s="179">
        <v>0</v>
      </c>
      <c r="N252" s="129">
        <v>1008</v>
      </c>
    </row>
    <row r="253" spans="1:14" s="9" customFormat="1" ht="12.75">
      <c r="A253" s="225" t="s">
        <v>200</v>
      </c>
      <c r="B253" s="132" t="s">
        <v>156</v>
      </c>
      <c r="C253" s="130" t="s">
        <v>116</v>
      </c>
      <c r="D253" s="124" t="s">
        <v>118</v>
      </c>
      <c r="E253" s="232" t="s">
        <v>133</v>
      </c>
      <c r="F253" s="183" t="s">
        <v>193</v>
      </c>
      <c r="G253" s="126" t="s">
        <v>193</v>
      </c>
      <c r="H253" s="126" t="s">
        <v>193</v>
      </c>
      <c r="I253" s="184" t="s">
        <v>201</v>
      </c>
      <c r="J253" s="127" t="s">
        <v>193</v>
      </c>
      <c r="K253" s="181"/>
      <c r="L253" s="178">
        <f aca="true" t="shared" si="44" ref="L253:N254">L254</f>
        <v>15</v>
      </c>
      <c r="M253" s="179">
        <f t="shared" si="44"/>
        <v>0</v>
      </c>
      <c r="N253" s="129">
        <f t="shared" si="44"/>
        <v>15</v>
      </c>
    </row>
    <row r="254" spans="1:14" s="9" customFormat="1" ht="25.5">
      <c r="A254" s="230" t="s">
        <v>181</v>
      </c>
      <c r="B254" s="132" t="s">
        <v>156</v>
      </c>
      <c r="C254" s="130" t="s">
        <v>116</v>
      </c>
      <c r="D254" s="124" t="s">
        <v>118</v>
      </c>
      <c r="E254" s="219" t="s">
        <v>133</v>
      </c>
      <c r="F254" s="190" t="s">
        <v>193</v>
      </c>
      <c r="G254" s="126" t="s">
        <v>193</v>
      </c>
      <c r="H254" s="126" t="s">
        <v>193</v>
      </c>
      <c r="I254" s="190" t="s">
        <v>201</v>
      </c>
      <c r="J254" s="127" t="s">
        <v>193</v>
      </c>
      <c r="K254" s="221" t="s">
        <v>92</v>
      </c>
      <c r="L254" s="178">
        <f t="shared" si="44"/>
        <v>15</v>
      </c>
      <c r="M254" s="179">
        <f t="shared" si="44"/>
        <v>0</v>
      </c>
      <c r="N254" s="129">
        <f t="shared" si="44"/>
        <v>15</v>
      </c>
    </row>
    <row r="255" spans="1:14" s="9" customFormat="1" ht="25.5">
      <c r="A255" s="230" t="s">
        <v>93</v>
      </c>
      <c r="B255" s="132" t="s">
        <v>156</v>
      </c>
      <c r="C255" s="130" t="s">
        <v>116</v>
      </c>
      <c r="D255" s="124" t="s">
        <v>118</v>
      </c>
      <c r="E255" s="219" t="s">
        <v>133</v>
      </c>
      <c r="F255" s="190" t="s">
        <v>193</v>
      </c>
      <c r="G255" s="126" t="s">
        <v>193</v>
      </c>
      <c r="H255" s="126" t="s">
        <v>193</v>
      </c>
      <c r="I255" s="190" t="s">
        <v>201</v>
      </c>
      <c r="J255" s="127" t="s">
        <v>193</v>
      </c>
      <c r="K255" s="221" t="s">
        <v>94</v>
      </c>
      <c r="L255" s="178">
        <v>15</v>
      </c>
      <c r="M255" s="179">
        <v>0</v>
      </c>
      <c r="N255" s="129">
        <v>15</v>
      </c>
    </row>
    <row r="256" spans="1:14" s="9" customFormat="1" ht="12.75">
      <c r="A256" s="230" t="s">
        <v>282</v>
      </c>
      <c r="B256" s="132" t="s">
        <v>156</v>
      </c>
      <c r="C256" s="130" t="s">
        <v>116</v>
      </c>
      <c r="D256" s="124" t="s">
        <v>120</v>
      </c>
      <c r="E256" s="219"/>
      <c r="F256" s="190"/>
      <c r="G256" s="126"/>
      <c r="H256" s="126"/>
      <c r="I256" s="190"/>
      <c r="J256" s="127"/>
      <c r="K256" s="221"/>
      <c r="L256" s="178">
        <f aca="true" t="shared" si="45" ref="L256:N259">L257</f>
        <v>113.6</v>
      </c>
      <c r="M256" s="179">
        <f t="shared" si="45"/>
        <v>0</v>
      </c>
      <c r="N256" s="129">
        <f t="shared" si="45"/>
        <v>113.6</v>
      </c>
    </row>
    <row r="257" spans="1:14" s="9" customFormat="1" ht="12.75">
      <c r="A257" s="225" t="s">
        <v>258</v>
      </c>
      <c r="B257" s="132" t="s">
        <v>156</v>
      </c>
      <c r="C257" s="130" t="s">
        <v>116</v>
      </c>
      <c r="D257" s="124" t="s">
        <v>120</v>
      </c>
      <c r="E257" s="219" t="s">
        <v>255</v>
      </c>
      <c r="F257" s="190" t="s">
        <v>193</v>
      </c>
      <c r="G257" s="126" t="s">
        <v>193</v>
      </c>
      <c r="H257" s="126" t="s">
        <v>193</v>
      </c>
      <c r="I257" s="190" t="s">
        <v>194</v>
      </c>
      <c r="J257" s="127" t="s">
        <v>193</v>
      </c>
      <c r="K257" s="221"/>
      <c r="L257" s="178">
        <f t="shared" si="45"/>
        <v>113.6</v>
      </c>
      <c r="M257" s="179">
        <f t="shared" si="45"/>
        <v>0</v>
      </c>
      <c r="N257" s="129">
        <f t="shared" si="45"/>
        <v>113.6</v>
      </c>
    </row>
    <row r="258" spans="1:14" s="9" customFormat="1" ht="25.5">
      <c r="A258" s="268" t="s">
        <v>257</v>
      </c>
      <c r="B258" s="132" t="s">
        <v>156</v>
      </c>
      <c r="C258" s="130" t="s">
        <v>116</v>
      </c>
      <c r="D258" s="124" t="s">
        <v>120</v>
      </c>
      <c r="E258" s="219" t="s">
        <v>255</v>
      </c>
      <c r="F258" s="190" t="s">
        <v>193</v>
      </c>
      <c r="G258" s="126" t="s">
        <v>193</v>
      </c>
      <c r="H258" s="126" t="s">
        <v>193</v>
      </c>
      <c r="I258" s="190" t="s">
        <v>256</v>
      </c>
      <c r="J258" s="127" t="s">
        <v>193</v>
      </c>
      <c r="K258" s="221"/>
      <c r="L258" s="178">
        <f t="shared" si="45"/>
        <v>113.6</v>
      </c>
      <c r="M258" s="179">
        <f t="shared" si="45"/>
        <v>0</v>
      </c>
      <c r="N258" s="129">
        <f t="shared" si="45"/>
        <v>113.6</v>
      </c>
    </row>
    <row r="259" spans="1:14" s="9" customFormat="1" ht="12.75">
      <c r="A259" s="230" t="s">
        <v>147</v>
      </c>
      <c r="B259" s="132" t="s">
        <v>156</v>
      </c>
      <c r="C259" s="130" t="s">
        <v>116</v>
      </c>
      <c r="D259" s="124" t="s">
        <v>120</v>
      </c>
      <c r="E259" s="219" t="s">
        <v>255</v>
      </c>
      <c r="F259" s="190" t="s">
        <v>193</v>
      </c>
      <c r="G259" s="126" t="s">
        <v>193</v>
      </c>
      <c r="H259" s="126" t="s">
        <v>193</v>
      </c>
      <c r="I259" s="190" t="s">
        <v>256</v>
      </c>
      <c r="J259" s="127" t="s">
        <v>193</v>
      </c>
      <c r="K259" s="221" t="s">
        <v>161</v>
      </c>
      <c r="L259" s="178">
        <f t="shared" si="45"/>
        <v>113.6</v>
      </c>
      <c r="M259" s="179">
        <f t="shared" si="45"/>
        <v>0</v>
      </c>
      <c r="N259" s="129">
        <f t="shared" si="45"/>
        <v>113.6</v>
      </c>
    </row>
    <row r="260" spans="1:14" s="9" customFormat="1" ht="12.75">
      <c r="A260" s="230" t="s">
        <v>162</v>
      </c>
      <c r="B260" s="132" t="s">
        <v>156</v>
      </c>
      <c r="C260" s="130" t="s">
        <v>116</v>
      </c>
      <c r="D260" s="124" t="s">
        <v>120</v>
      </c>
      <c r="E260" s="219" t="s">
        <v>255</v>
      </c>
      <c r="F260" s="190" t="s">
        <v>193</v>
      </c>
      <c r="G260" s="126" t="s">
        <v>193</v>
      </c>
      <c r="H260" s="126" t="s">
        <v>193</v>
      </c>
      <c r="I260" s="190" t="s">
        <v>256</v>
      </c>
      <c r="J260" s="127" t="s">
        <v>193</v>
      </c>
      <c r="K260" s="221" t="s">
        <v>206</v>
      </c>
      <c r="L260" s="178">
        <v>113.6</v>
      </c>
      <c r="M260" s="179">
        <v>0</v>
      </c>
      <c r="N260" s="129">
        <v>113.6</v>
      </c>
    </row>
    <row r="261" spans="1:14" s="9" customFormat="1" ht="12.75">
      <c r="A261" s="224" t="s">
        <v>177</v>
      </c>
      <c r="B261" s="132" t="s">
        <v>156</v>
      </c>
      <c r="C261" s="130" t="s">
        <v>116</v>
      </c>
      <c r="D261" s="124" t="s">
        <v>131</v>
      </c>
      <c r="E261" s="131"/>
      <c r="F261" s="132"/>
      <c r="G261" s="126"/>
      <c r="H261" s="126"/>
      <c r="I261" s="132"/>
      <c r="J261" s="124"/>
      <c r="K261" s="133"/>
      <c r="L261" s="222">
        <f>L262</f>
        <v>20182.699999999997</v>
      </c>
      <c r="M261" s="223">
        <f>M262</f>
        <v>0</v>
      </c>
      <c r="N261" s="134">
        <f>N262</f>
        <v>20182.699999999997</v>
      </c>
    </row>
    <row r="262" spans="1:14" s="9" customFormat="1" ht="64.5" customHeight="1">
      <c r="A262" s="269" t="s">
        <v>309</v>
      </c>
      <c r="B262" s="132" t="s">
        <v>156</v>
      </c>
      <c r="C262" s="130" t="s">
        <v>116</v>
      </c>
      <c r="D262" s="124" t="s">
        <v>131</v>
      </c>
      <c r="E262" s="227" t="s">
        <v>141</v>
      </c>
      <c r="F262" s="193" t="s">
        <v>193</v>
      </c>
      <c r="G262" s="126" t="s">
        <v>193</v>
      </c>
      <c r="H262" s="126" t="s">
        <v>193</v>
      </c>
      <c r="I262" s="193" t="s">
        <v>194</v>
      </c>
      <c r="J262" s="127" t="s">
        <v>193</v>
      </c>
      <c r="K262" s="270"/>
      <c r="L262" s="178">
        <f>L266+L269+L263+L272</f>
        <v>20182.699999999997</v>
      </c>
      <c r="M262" s="179">
        <f>M266+M269+M263+M272</f>
        <v>0</v>
      </c>
      <c r="N262" s="129">
        <f>N266+N269+N263+N272</f>
        <v>20182.699999999997</v>
      </c>
    </row>
    <row r="263" spans="1:14" s="9" customFormat="1" ht="63.75">
      <c r="A263" s="269" t="s">
        <v>242</v>
      </c>
      <c r="B263" s="132" t="s">
        <v>156</v>
      </c>
      <c r="C263" s="130" t="s">
        <v>116</v>
      </c>
      <c r="D263" s="124" t="s">
        <v>131</v>
      </c>
      <c r="E263" s="227" t="s">
        <v>141</v>
      </c>
      <c r="F263" s="193" t="s">
        <v>193</v>
      </c>
      <c r="G263" s="126" t="s">
        <v>193</v>
      </c>
      <c r="H263" s="126" t="s">
        <v>193</v>
      </c>
      <c r="I263" s="193" t="s">
        <v>241</v>
      </c>
      <c r="J263" s="127" t="s">
        <v>193</v>
      </c>
      <c r="K263" s="270"/>
      <c r="L263" s="178">
        <f aca="true" t="shared" si="46" ref="L263:N264">L264</f>
        <v>1571.9</v>
      </c>
      <c r="M263" s="179">
        <f t="shared" si="46"/>
        <v>0</v>
      </c>
      <c r="N263" s="129">
        <f t="shared" si="46"/>
        <v>1571.9</v>
      </c>
    </row>
    <row r="264" spans="1:14" s="9" customFormat="1" ht="25.5">
      <c r="A264" s="225" t="s">
        <v>91</v>
      </c>
      <c r="B264" s="132" t="s">
        <v>156</v>
      </c>
      <c r="C264" s="130" t="s">
        <v>116</v>
      </c>
      <c r="D264" s="124" t="s">
        <v>131</v>
      </c>
      <c r="E264" s="227" t="s">
        <v>141</v>
      </c>
      <c r="F264" s="193" t="s">
        <v>193</v>
      </c>
      <c r="G264" s="126" t="s">
        <v>193</v>
      </c>
      <c r="H264" s="126" t="s">
        <v>193</v>
      </c>
      <c r="I264" s="193" t="s">
        <v>241</v>
      </c>
      <c r="J264" s="127" t="s">
        <v>193</v>
      </c>
      <c r="K264" s="221" t="s">
        <v>92</v>
      </c>
      <c r="L264" s="178">
        <f t="shared" si="46"/>
        <v>1571.9</v>
      </c>
      <c r="M264" s="179">
        <f t="shared" si="46"/>
        <v>0</v>
      </c>
      <c r="N264" s="129">
        <f t="shared" si="46"/>
        <v>1571.9</v>
      </c>
    </row>
    <row r="265" spans="1:14" s="9" customFormat="1" ht="25.5">
      <c r="A265" s="225" t="s">
        <v>93</v>
      </c>
      <c r="B265" s="132" t="s">
        <v>156</v>
      </c>
      <c r="C265" s="130" t="s">
        <v>116</v>
      </c>
      <c r="D265" s="124" t="s">
        <v>131</v>
      </c>
      <c r="E265" s="227" t="s">
        <v>141</v>
      </c>
      <c r="F265" s="193" t="s">
        <v>193</v>
      </c>
      <c r="G265" s="126" t="s">
        <v>193</v>
      </c>
      <c r="H265" s="126" t="s">
        <v>193</v>
      </c>
      <c r="I265" s="193" t="s">
        <v>241</v>
      </c>
      <c r="J265" s="127" t="s">
        <v>193</v>
      </c>
      <c r="K265" s="221" t="s">
        <v>94</v>
      </c>
      <c r="L265" s="178">
        <v>1571.9</v>
      </c>
      <c r="M265" s="179">
        <v>0</v>
      </c>
      <c r="N265" s="129">
        <v>1571.9</v>
      </c>
    </row>
    <row r="266" spans="1:14" s="9" customFormat="1" ht="42.75" customHeight="1">
      <c r="A266" s="225" t="s">
        <v>203</v>
      </c>
      <c r="B266" s="132" t="s">
        <v>156</v>
      </c>
      <c r="C266" s="130" t="s">
        <v>116</v>
      </c>
      <c r="D266" s="124" t="s">
        <v>131</v>
      </c>
      <c r="E266" s="125" t="s">
        <v>141</v>
      </c>
      <c r="F266" s="126" t="s">
        <v>193</v>
      </c>
      <c r="G266" s="126" t="s">
        <v>193</v>
      </c>
      <c r="H266" s="126" t="s">
        <v>193</v>
      </c>
      <c r="I266" s="126" t="s">
        <v>204</v>
      </c>
      <c r="J266" s="127" t="s">
        <v>193</v>
      </c>
      <c r="K266" s="128"/>
      <c r="L266" s="178">
        <f aca="true" t="shared" si="47" ref="L266:N267">L267</f>
        <v>11797.4</v>
      </c>
      <c r="M266" s="179">
        <f t="shared" si="47"/>
        <v>0</v>
      </c>
      <c r="N266" s="129">
        <f t="shared" si="47"/>
        <v>11797.4</v>
      </c>
    </row>
    <row r="267" spans="1:14" s="9" customFormat="1" ht="25.5">
      <c r="A267" s="225" t="s">
        <v>91</v>
      </c>
      <c r="B267" s="132" t="s">
        <v>156</v>
      </c>
      <c r="C267" s="130" t="s">
        <v>116</v>
      </c>
      <c r="D267" s="124" t="s">
        <v>131</v>
      </c>
      <c r="E267" s="125" t="s">
        <v>141</v>
      </c>
      <c r="F267" s="126" t="s">
        <v>193</v>
      </c>
      <c r="G267" s="126" t="s">
        <v>193</v>
      </c>
      <c r="H267" s="126" t="s">
        <v>193</v>
      </c>
      <c r="I267" s="126" t="s">
        <v>204</v>
      </c>
      <c r="J267" s="127" t="s">
        <v>193</v>
      </c>
      <c r="K267" s="128" t="s">
        <v>92</v>
      </c>
      <c r="L267" s="178">
        <f t="shared" si="47"/>
        <v>11797.4</v>
      </c>
      <c r="M267" s="179">
        <f t="shared" si="47"/>
        <v>0</v>
      </c>
      <c r="N267" s="129">
        <f t="shared" si="47"/>
        <v>11797.4</v>
      </c>
    </row>
    <row r="268" spans="1:14" s="9" customFormat="1" ht="25.5">
      <c r="A268" s="225" t="s">
        <v>93</v>
      </c>
      <c r="B268" s="132" t="s">
        <v>156</v>
      </c>
      <c r="C268" s="130" t="s">
        <v>116</v>
      </c>
      <c r="D268" s="124" t="s">
        <v>131</v>
      </c>
      <c r="E268" s="125" t="s">
        <v>141</v>
      </c>
      <c r="F268" s="126" t="s">
        <v>193</v>
      </c>
      <c r="G268" s="126" t="s">
        <v>193</v>
      </c>
      <c r="H268" s="126" t="s">
        <v>193</v>
      </c>
      <c r="I268" s="126" t="s">
        <v>204</v>
      </c>
      <c r="J268" s="127" t="s">
        <v>193</v>
      </c>
      <c r="K268" s="128" t="s">
        <v>94</v>
      </c>
      <c r="L268" s="178">
        <v>11797.4</v>
      </c>
      <c r="M268" s="179">
        <v>0</v>
      </c>
      <c r="N268" s="129">
        <f>M268+L268</f>
        <v>11797.4</v>
      </c>
    </row>
    <row r="269" spans="1:14" s="9" customFormat="1" ht="63.75">
      <c r="A269" s="225" t="s">
        <v>269</v>
      </c>
      <c r="B269" s="132" t="s">
        <v>156</v>
      </c>
      <c r="C269" s="130" t="s">
        <v>116</v>
      </c>
      <c r="D269" s="124" t="s">
        <v>131</v>
      </c>
      <c r="E269" s="125" t="s">
        <v>141</v>
      </c>
      <c r="F269" s="126" t="s">
        <v>193</v>
      </c>
      <c r="G269" s="126" t="s">
        <v>193</v>
      </c>
      <c r="H269" s="126" t="s">
        <v>193</v>
      </c>
      <c r="I269" s="126" t="s">
        <v>205</v>
      </c>
      <c r="J269" s="127" t="s">
        <v>193</v>
      </c>
      <c r="K269" s="128"/>
      <c r="L269" s="178">
        <f aca="true" t="shared" si="48" ref="L269:N270">L270</f>
        <v>1951.5</v>
      </c>
      <c r="M269" s="179">
        <f t="shared" si="48"/>
        <v>0</v>
      </c>
      <c r="N269" s="129">
        <f t="shared" si="48"/>
        <v>1951.5</v>
      </c>
    </row>
    <row r="270" spans="1:14" s="9" customFormat="1" ht="12.75">
      <c r="A270" s="230" t="s">
        <v>147</v>
      </c>
      <c r="B270" s="132" t="s">
        <v>156</v>
      </c>
      <c r="C270" s="130" t="s">
        <v>116</v>
      </c>
      <c r="D270" s="124" t="s">
        <v>131</v>
      </c>
      <c r="E270" s="219" t="s">
        <v>141</v>
      </c>
      <c r="F270" s="190" t="s">
        <v>193</v>
      </c>
      <c r="G270" s="126" t="s">
        <v>193</v>
      </c>
      <c r="H270" s="126" t="s">
        <v>193</v>
      </c>
      <c r="I270" s="190" t="s">
        <v>205</v>
      </c>
      <c r="J270" s="127" t="s">
        <v>193</v>
      </c>
      <c r="K270" s="221" t="s">
        <v>161</v>
      </c>
      <c r="L270" s="173">
        <f t="shared" si="48"/>
        <v>1951.5</v>
      </c>
      <c r="M270" s="174">
        <f t="shared" si="48"/>
        <v>0</v>
      </c>
      <c r="N270" s="175">
        <f t="shared" si="48"/>
        <v>1951.5</v>
      </c>
    </row>
    <row r="271" spans="1:14" s="9" customFormat="1" ht="12.75">
      <c r="A271" s="230" t="s">
        <v>162</v>
      </c>
      <c r="B271" s="132" t="s">
        <v>156</v>
      </c>
      <c r="C271" s="130" t="s">
        <v>116</v>
      </c>
      <c r="D271" s="124" t="s">
        <v>131</v>
      </c>
      <c r="E271" s="219" t="s">
        <v>141</v>
      </c>
      <c r="F271" s="190" t="s">
        <v>193</v>
      </c>
      <c r="G271" s="126" t="s">
        <v>193</v>
      </c>
      <c r="H271" s="126" t="s">
        <v>193</v>
      </c>
      <c r="I271" s="190" t="s">
        <v>205</v>
      </c>
      <c r="J271" s="127" t="s">
        <v>193</v>
      </c>
      <c r="K271" s="221" t="s">
        <v>206</v>
      </c>
      <c r="L271" s="173">
        <v>1951.5</v>
      </c>
      <c r="M271" s="174">
        <v>0</v>
      </c>
      <c r="N271" s="175">
        <v>1951.5</v>
      </c>
    </row>
    <row r="272" spans="1:14" s="9" customFormat="1" ht="60">
      <c r="A272" s="271" t="s">
        <v>326</v>
      </c>
      <c r="B272" s="132" t="s">
        <v>156</v>
      </c>
      <c r="C272" s="130" t="s">
        <v>116</v>
      </c>
      <c r="D272" s="124" t="s">
        <v>131</v>
      </c>
      <c r="E272" s="219" t="s">
        <v>141</v>
      </c>
      <c r="F272" s="190" t="s">
        <v>193</v>
      </c>
      <c r="G272" s="126" t="s">
        <v>193</v>
      </c>
      <c r="H272" s="126" t="s">
        <v>193</v>
      </c>
      <c r="I272" s="190" t="s">
        <v>327</v>
      </c>
      <c r="J272" s="127" t="s">
        <v>193</v>
      </c>
      <c r="K272" s="221"/>
      <c r="L272" s="173">
        <f aca="true" t="shared" si="49" ref="L272:N273">L273</f>
        <v>4861.9</v>
      </c>
      <c r="M272" s="174">
        <f t="shared" si="49"/>
        <v>0</v>
      </c>
      <c r="N272" s="175">
        <f t="shared" si="49"/>
        <v>4861.9</v>
      </c>
    </row>
    <row r="273" spans="1:14" s="9" customFormat="1" ht="12.75">
      <c r="A273" s="230" t="s">
        <v>147</v>
      </c>
      <c r="B273" s="132" t="s">
        <v>156</v>
      </c>
      <c r="C273" s="130" t="s">
        <v>116</v>
      </c>
      <c r="D273" s="124" t="s">
        <v>131</v>
      </c>
      <c r="E273" s="219" t="s">
        <v>141</v>
      </c>
      <c r="F273" s="190" t="s">
        <v>193</v>
      </c>
      <c r="G273" s="126" t="s">
        <v>193</v>
      </c>
      <c r="H273" s="126" t="s">
        <v>193</v>
      </c>
      <c r="I273" s="190" t="s">
        <v>327</v>
      </c>
      <c r="J273" s="127" t="s">
        <v>193</v>
      </c>
      <c r="K273" s="221" t="s">
        <v>161</v>
      </c>
      <c r="L273" s="173">
        <f t="shared" si="49"/>
        <v>4861.9</v>
      </c>
      <c r="M273" s="174">
        <f t="shared" si="49"/>
        <v>0</v>
      </c>
      <c r="N273" s="175">
        <f t="shared" si="49"/>
        <v>4861.9</v>
      </c>
    </row>
    <row r="274" spans="1:14" s="9" customFormat="1" ht="12.75">
      <c r="A274" s="230" t="s">
        <v>162</v>
      </c>
      <c r="B274" s="132" t="s">
        <v>156</v>
      </c>
      <c r="C274" s="130" t="s">
        <v>116</v>
      </c>
      <c r="D274" s="124" t="s">
        <v>131</v>
      </c>
      <c r="E274" s="219" t="s">
        <v>141</v>
      </c>
      <c r="F274" s="190" t="s">
        <v>193</v>
      </c>
      <c r="G274" s="126" t="s">
        <v>193</v>
      </c>
      <c r="H274" s="126" t="s">
        <v>193</v>
      </c>
      <c r="I274" s="190" t="s">
        <v>327</v>
      </c>
      <c r="J274" s="127" t="s">
        <v>193</v>
      </c>
      <c r="K274" s="221" t="s">
        <v>206</v>
      </c>
      <c r="L274" s="173">
        <v>4861.9</v>
      </c>
      <c r="M274" s="174">
        <v>0</v>
      </c>
      <c r="N274" s="175">
        <v>4861.9</v>
      </c>
    </row>
    <row r="275" spans="1:14" s="9" customFormat="1" ht="12.75">
      <c r="A275" s="224" t="s">
        <v>140</v>
      </c>
      <c r="B275" s="132" t="s">
        <v>156</v>
      </c>
      <c r="C275" s="130" t="s">
        <v>116</v>
      </c>
      <c r="D275" s="124" t="s">
        <v>146</v>
      </c>
      <c r="E275" s="131"/>
      <c r="F275" s="132"/>
      <c r="G275" s="126"/>
      <c r="H275" s="126"/>
      <c r="I275" s="132"/>
      <c r="J275" s="127"/>
      <c r="K275" s="133"/>
      <c r="L275" s="222">
        <f>L282+L276</f>
        <v>321</v>
      </c>
      <c r="M275" s="222">
        <f>M282+M276</f>
        <v>500</v>
      </c>
      <c r="N275" s="134">
        <f>N282+N276</f>
        <v>821</v>
      </c>
    </row>
    <row r="276" spans="1:14" s="9" customFormat="1" ht="49.5" customHeight="1">
      <c r="A276" s="224" t="s">
        <v>18</v>
      </c>
      <c r="B276" s="132" t="s">
        <v>156</v>
      </c>
      <c r="C276" s="130" t="s">
        <v>116</v>
      </c>
      <c r="D276" s="124" t="s">
        <v>146</v>
      </c>
      <c r="E276" s="131" t="s">
        <v>116</v>
      </c>
      <c r="F276" s="132" t="s">
        <v>193</v>
      </c>
      <c r="G276" s="126" t="s">
        <v>193</v>
      </c>
      <c r="H276" s="126" t="s">
        <v>193</v>
      </c>
      <c r="I276" s="132" t="s">
        <v>194</v>
      </c>
      <c r="J276" s="127" t="s">
        <v>193</v>
      </c>
      <c r="K276" s="133"/>
      <c r="L276" s="222">
        <f>L277</f>
        <v>202</v>
      </c>
      <c r="M276" s="223">
        <f>M277</f>
        <v>500</v>
      </c>
      <c r="N276" s="134">
        <f>N277</f>
        <v>702</v>
      </c>
    </row>
    <row r="277" spans="1:14" s="9" customFormat="1" ht="30" customHeight="1">
      <c r="A277" s="224" t="s">
        <v>378</v>
      </c>
      <c r="B277" s="132" t="s">
        <v>156</v>
      </c>
      <c r="C277" s="130" t="s">
        <v>116</v>
      </c>
      <c r="D277" s="124" t="s">
        <v>146</v>
      </c>
      <c r="E277" s="131" t="s">
        <v>116</v>
      </c>
      <c r="F277" s="132" t="s">
        <v>193</v>
      </c>
      <c r="G277" s="126" t="s">
        <v>193</v>
      </c>
      <c r="H277" s="126" t="s">
        <v>193</v>
      </c>
      <c r="I277" s="132" t="s">
        <v>377</v>
      </c>
      <c r="J277" s="127" t="s">
        <v>193</v>
      </c>
      <c r="K277" s="133"/>
      <c r="L277" s="222">
        <f>L280+L278</f>
        <v>202</v>
      </c>
      <c r="M277" s="222">
        <f>M280+M278</f>
        <v>500</v>
      </c>
      <c r="N277" s="134">
        <f>N280+N278</f>
        <v>702</v>
      </c>
    </row>
    <row r="278" spans="1:14" s="9" customFormat="1" ht="30" customHeight="1">
      <c r="A278" s="230" t="s">
        <v>181</v>
      </c>
      <c r="B278" s="132" t="s">
        <v>156</v>
      </c>
      <c r="C278" s="130" t="s">
        <v>116</v>
      </c>
      <c r="D278" s="124" t="s">
        <v>146</v>
      </c>
      <c r="E278" s="131" t="s">
        <v>116</v>
      </c>
      <c r="F278" s="132" t="s">
        <v>193</v>
      </c>
      <c r="G278" s="126" t="s">
        <v>193</v>
      </c>
      <c r="H278" s="126" t="s">
        <v>193</v>
      </c>
      <c r="I278" s="132" t="s">
        <v>377</v>
      </c>
      <c r="J278" s="127" t="s">
        <v>193</v>
      </c>
      <c r="K278" s="133" t="s">
        <v>92</v>
      </c>
      <c r="L278" s="222">
        <f>L279</f>
        <v>0</v>
      </c>
      <c r="M278" s="223">
        <f>M279</f>
        <v>500</v>
      </c>
      <c r="N278" s="134">
        <f>N279</f>
        <v>500</v>
      </c>
    </row>
    <row r="279" spans="1:14" s="9" customFormat="1" ht="30" customHeight="1">
      <c r="A279" s="230" t="s">
        <v>93</v>
      </c>
      <c r="B279" s="132" t="s">
        <v>156</v>
      </c>
      <c r="C279" s="130" t="s">
        <v>116</v>
      </c>
      <c r="D279" s="124" t="s">
        <v>146</v>
      </c>
      <c r="E279" s="131" t="s">
        <v>116</v>
      </c>
      <c r="F279" s="132" t="s">
        <v>193</v>
      </c>
      <c r="G279" s="126" t="s">
        <v>193</v>
      </c>
      <c r="H279" s="126" t="s">
        <v>193</v>
      </c>
      <c r="I279" s="132" t="s">
        <v>377</v>
      </c>
      <c r="J279" s="127" t="s">
        <v>193</v>
      </c>
      <c r="K279" s="133" t="s">
        <v>94</v>
      </c>
      <c r="L279" s="222">
        <v>0</v>
      </c>
      <c r="M279" s="223">
        <v>500</v>
      </c>
      <c r="N279" s="134">
        <v>500</v>
      </c>
    </row>
    <row r="280" spans="1:14" s="9" customFormat="1" ht="12.75">
      <c r="A280" s="224" t="s">
        <v>147</v>
      </c>
      <c r="B280" s="132" t="s">
        <v>156</v>
      </c>
      <c r="C280" s="130" t="s">
        <v>116</v>
      </c>
      <c r="D280" s="124" t="s">
        <v>146</v>
      </c>
      <c r="E280" s="131" t="s">
        <v>116</v>
      </c>
      <c r="F280" s="132" t="s">
        <v>193</v>
      </c>
      <c r="G280" s="126" t="s">
        <v>193</v>
      </c>
      <c r="H280" s="126" t="s">
        <v>193</v>
      </c>
      <c r="I280" s="132" t="s">
        <v>377</v>
      </c>
      <c r="J280" s="127" t="s">
        <v>193</v>
      </c>
      <c r="K280" s="133" t="s">
        <v>161</v>
      </c>
      <c r="L280" s="222">
        <f>L281</f>
        <v>202</v>
      </c>
      <c r="M280" s="223">
        <f>M281</f>
        <v>0</v>
      </c>
      <c r="N280" s="134">
        <f>N281</f>
        <v>202</v>
      </c>
    </row>
    <row r="281" spans="1:14" s="9" customFormat="1" ht="12.75">
      <c r="A281" s="224" t="s">
        <v>108</v>
      </c>
      <c r="B281" s="132" t="s">
        <v>156</v>
      </c>
      <c r="C281" s="130" t="s">
        <v>116</v>
      </c>
      <c r="D281" s="124" t="s">
        <v>146</v>
      </c>
      <c r="E281" s="131" t="s">
        <v>116</v>
      </c>
      <c r="F281" s="132" t="s">
        <v>193</v>
      </c>
      <c r="G281" s="126" t="s">
        <v>193</v>
      </c>
      <c r="H281" s="126" t="s">
        <v>193</v>
      </c>
      <c r="I281" s="132" t="s">
        <v>377</v>
      </c>
      <c r="J281" s="127" t="s">
        <v>193</v>
      </c>
      <c r="K281" s="133" t="s">
        <v>112</v>
      </c>
      <c r="L281" s="222">
        <v>202</v>
      </c>
      <c r="M281" s="223">
        <v>0</v>
      </c>
      <c r="N281" s="134">
        <f>L281+M281</f>
        <v>202</v>
      </c>
    </row>
    <row r="282" spans="1:14" s="9" customFormat="1" ht="38.25">
      <c r="A282" s="230" t="s">
        <v>207</v>
      </c>
      <c r="B282" s="132" t="s">
        <v>156</v>
      </c>
      <c r="C282" s="130" t="s">
        <v>116</v>
      </c>
      <c r="D282" s="124" t="s">
        <v>146</v>
      </c>
      <c r="E282" s="219" t="s">
        <v>146</v>
      </c>
      <c r="F282" s="190" t="s">
        <v>193</v>
      </c>
      <c r="G282" s="126" t="s">
        <v>193</v>
      </c>
      <c r="H282" s="126" t="s">
        <v>193</v>
      </c>
      <c r="I282" s="190" t="s">
        <v>194</v>
      </c>
      <c r="J282" s="127" t="s">
        <v>193</v>
      </c>
      <c r="K282" s="221"/>
      <c r="L282" s="173">
        <f>L283</f>
        <v>119</v>
      </c>
      <c r="M282" s="174">
        <f>M283</f>
        <v>0</v>
      </c>
      <c r="N282" s="175">
        <f>N283</f>
        <v>119</v>
      </c>
    </row>
    <row r="283" spans="1:14" s="9" customFormat="1" ht="12.75">
      <c r="A283" s="230" t="s">
        <v>0</v>
      </c>
      <c r="B283" s="132" t="s">
        <v>156</v>
      </c>
      <c r="C283" s="130" t="s">
        <v>116</v>
      </c>
      <c r="D283" s="124" t="s">
        <v>146</v>
      </c>
      <c r="E283" s="219" t="s">
        <v>146</v>
      </c>
      <c r="F283" s="190" t="s">
        <v>193</v>
      </c>
      <c r="G283" s="126" t="s">
        <v>193</v>
      </c>
      <c r="H283" s="126" t="s">
        <v>193</v>
      </c>
      <c r="I283" s="190" t="s">
        <v>1</v>
      </c>
      <c r="J283" s="127" t="s">
        <v>193</v>
      </c>
      <c r="K283" s="221"/>
      <c r="L283" s="173">
        <f>L284+L286</f>
        <v>119</v>
      </c>
      <c r="M283" s="174">
        <f>M284+M286</f>
        <v>0</v>
      </c>
      <c r="N283" s="175">
        <f>N284+N286</f>
        <v>119</v>
      </c>
    </row>
    <row r="284" spans="1:14" s="9" customFormat="1" ht="25.5">
      <c r="A284" s="230" t="s">
        <v>181</v>
      </c>
      <c r="B284" s="132" t="s">
        <v>156</v>
      </c>
      <c r="C284" s="130" t="s">
        <v>116</v>
      </c>
      <c r="D284" s="124" t="s">
        <v>146</v>
      </c>
      <c r="E284" s="219" t="s">
        <v>146</v>
      </c>
      <c r="F284" s="190" t="s">
        <v>193</v>
      </c>
      <c r="G284" s="126" t="s">
        <v>193</v>
      </c>
      <c r="H284" s="126" t="s">
        <v>193</v>
      </c>
      <c r="I284" s="190" t="s">
        <v>1</v>
      </c>
      <c r="J284" s="127" t="s">
        <v>193</v>
      </c>
      <c r="K284" s="221" t="s">
        <v>92</v>
      </c>
      <c r="L284" s="173">
        <f>L285</f>
        <v>2</v>
      </c>
      <c r="M284" s="174">
        <f>M285</f>
        <v>0</v>
      </c>
      <c r="N284" s="175">
        <f>N285</f>
        <v>2</v>
      </c>
    </row>
    <row r="285" spans="1:14" s="9" customFormat="1" ht="25.5">
      <c r="A285" s="230" t="s">
        <v>93</v>
      </c>
      <c r="B285" s="132" t="s">
        <v>156</v>
      </c>
      <c r="C285" s="130" t="s">
        <v>116</v>
      </c>
      <c r="D285" s="124" t="s">
        <v>146</v>
      </c>
      <c r="E285" s="219" t="s">
        <v>146</v>
      </c>
      <c r="F285" s="190" t="s">
        <v>193</v>
      </c>
      <c r="G285" s="126" t="s">
        <v>193</v>
      </c>
      <c r="H285" s="126" t="s">
        <v>193</v>
      </c>
      <c r="I285" s="190" t="s">
        <v>1</v>
      </c>
      <c r="J285" s="127" t="s">
        <v>193</v>
      </c>
      <c r="K285" s="221" t="s">
        <v>94</v>
      </c>
      <c r="L285" s="173">
        <v>2</v>
      </c>
      <c r="M285" s="174">
        <v>0</v>
      </c>
      <c r="N285" s="175">
        <v>2</v>
      </c>
    </row>
    <row r="286" spans="1:14" s="9" customFormat="1" ht="12.75">
      <c r="A286" s="225" t="s">
        <v>101</v>
      </c>
      <c r="B286" s="132" t="s">
        <v>156</v>
      </c>
      <c r="C286" s="130" t="s">
        <v>116</v>
      </c>
      <c r="D286" s="124" t="s">
        <v>146</v>
      </c>
      <c r="E286" s="232" t="s">
        <v>146</v>
      </c>
      <c r="F286" s="183" t="s">
        <v>193</v>
      </c>
      <c r="G286" s="126" t="s">
        <v>193</v>
      </c>
      <c r="H286" s="126" t="s">
        <v>193</v>
      </c>
      <c r="I286" s="184" t="s">
        <v>1</v>
      </c>
      <c r="J286" s="127" t="s">
        <v>193</v>
      </c>
      <c r="K286" s="181" t="s">
        <v>102</v>
      </c>
      <c r="L286" s="178">
        <f>L287</f>
        <v>117</v>
      </c>
      <c r="M286" s="179">
        <f>M287</f>
        <v>0</v>
      </c>
      <c r="N286" s="129">
        <f>N287</f>
        <v>117</v>
      </c>
    </row>
    <row r="287" spans="1:14" s="9" customFormat="1" ht="38.25">
      <c r="A287" s="225" t="s">
        <v>272</v>
      </c>
      <c r="B287" s="132" t="s">
        <v>156</v>
      </c>
      <c r="C287" s="130" t="s">
        <v>116</v>
      </c>
      <c r="D287" s="124" t="s">
        <v>146</v>
      </c>
      <c r="E287" s="232" t="s">
        <v>146</v>
      </c>
      <c r="F287" s="183" t="s">
        <v>193</v>
      </c>
      <c r="G287" s="126" t="s">
        <v>193</v>
      </c>
      <c r="H287" s="126" t="s">
        <v>193</v>
      </c>
      <c r="I287" s="184" t="s">
        <v>1</v>
      </c>
      <c r="J287" s="127" t="s">
        <v>193</v>
      </c>
      <c r="K287" s="181" t="s">
        <v>199</v>
      </c>
      <c r="L287" s="178">
        <v>117</v>
      </c>
      <c r="M287" s="179">
        <v>0</v>
      </c>
      <c r="N287" s="129">
        <v>117</v>
      </c>
    </row>
    <row r="288" spans="1:14" s="9" customFormat="1" ht="12.75">
      <c r="A288" s="218" t="s">
        <v>122</v>
      </c>
      <c r="B288" s="132" t="s">
        <v>156</v>
      </c>
      <c r="C288" s="130" t="s">
        <v>118</v>
      </c>
      <c r="D288" s="124"/>
      <c r="E288" s="131"/>
      <c r="F288" s="132"/>
      <c r="G288" s="126"/>
      <c r="H288" s="126"/>
      <c r="I288" s="132"/>
      <c r="J288" s="124"/>
      <c r="K288" s="133"/>
      <c r="L288" s="222">
        <f>L295+L300</f>
        <v>4886.1</v>
      </c>
      <c r="M288" s="223">
        <f>M295+M300</f>
        <v>-1391.7</v>
      </c>
      <c r="N288" s="134">
        <f>N295+N300</f>
        <v>3494.4000000000005</v>
      </c>
    </row>
    <row r="289" spans="1:14" s="9" customFormat="1" ht="12.75" hidden="1">
      <c r="A289" s="218"/>
      <c r="B289" s="132"/>
      <c r="C289" s="130"/>
      <c r="D289" s="124"/>
      <c r="E289" s="131"/>
      <c r="F289" s="132"/>
      <c r="G289" s="126"/>
      <c r="H289" s="126"/>
      <c r="I289" s="132"/>
      <c r="J289" s="124"/>
      <c r="K289" s="133"/>
      <c r="L289" s="222"/>
      <c r="M289" s="223"/>
      <c r="N289" s="134"/>
    </row>
    <row r="290" spans="1:14" s="9" customFormat="1" ht="12.75" hidden="1">
      <c r="A290" s="224"/>
      <c r="B290" s="132"/>
      <c r="C290" s="130"/>
      <c r="D290" s="124"/>
      <c r="E290" s="131"/>
      <c r="F290" s="132"/>
      <c r="G290" s="126"/>
      <c r="H290" s="126"/>
      <c r="I290" s="132"/>
      <c r="J290" s="124"/>
      <c r="K290" s="133"/>
      <c r="L290" s="222"/>
      <c r="M290" s="223"/>
      <c r="N290" s="134"/>
    </row>
    <row r="291" spans="1:14" s="9" customFormat="1" ht="43.5" customHeight="1" hidden="1">
      <c r="A291" s="224"/>
      <c r="B291" s="132"/>
      <c r="C291" s="130"/>
      <c r="D291" s="124"/>
      <c r="E291" s="131"/>
      <c r="F291" s="132"/>
      <c r="G291" s="126"/>
      <c r="H291" s="126"/>
      <c r="I291" s="132"/>
      <c r="J291" s="124"/>
      <c r="K291" s="133"/>
      <c r="L291" s="222"/>
      <c r="M291" s="223"/>
      <c r="N291" s="134"/>
    </row>
    <row r="292" spans="1:14" s="9" customFormat="1" ht="12.75" hidden="1">
      <c r="A292" s="218"/>
      <c r="B292" s="132"/>
      <c r="C292" s="130"/>
      <c r="D292" s="124"/>
      <c r="E292" s="131"/>
      <c r="F292" s="132"/>
      <c r="G292" s="126"/>
      <c r="H292" s="126"/>
      <c r="I292" s="132"/>
      <c r="J292" s="124"/>
      <c r="K292" s="133"/>
      <c r="L292" s="222"/>
      <c r="M292" s="223"/>
      <c r="N292" s="134"/>
    </row>
    <row r="293" spans="1:14" s="9" customFormat="1" ht="12.75" hidden="1">
      <c r="A293" s="224"/>
      <c r="B293" s="132"/>
      <c r="C293" s="130"/>
      <c r="D293" s="124"/>
      <c r="E293" s="131"/>
      <c r="F293" s="132"/>
      <c r="G293" s="126"/>
      <c r="H293" s="126"/>
      <c r="I293" s="132"/>
      <c r="J293" s="124"/>
      <c r="K293" s="133"/>
      <c r="L293" s="222"/>
      <c r="M293" s="223"/>
      <c r="N293" s="134"/>
    </row>
    <row r="294" spans="1:14" s="9" customFormat="1" ht="12.75" hidden="1">
      <c r="A294" s="218"/>
      <c r="B294" s="132"/>
      <c r="C294" s="130"/>
      <c r="D294" s="124"/>
      <c r="E294" s="131"/>
      <c r="F294" s="132"/>
      <c r="G294" s="126"/>
      <c r="H294" s="126"/>
      <c r="I294" s="132"/>
      <c r="J294" s="124"/>
      <c r="K294" s="133"/>
      <c r="L294" s="222"/>
      <c r="M294" s="223"/>
      <c r="N294" s="134"/>
    </row>
    <row r="295" spans="1:14" s="9" customFormat="1" ht="12.75">
      <c r="A295" s="218" t="s">
        <v>134</v>
      </c>
      <c r="B295" s="132" t="s">
        <v>156</v>
      </c>
      <c r="C295" s="130" t="s">
        <v>118</v>
      </c>
      <c r="D295" s="124" t="s">
        <v>121</v>
      </c>
      <c r="E295" s="131"/>
      <c r="F295" s="132"/>
      <c r="G295" s="126"/>
      <c r="H295" s="126"/>
      <c r="I295" s="132"/>
      <c r="J295" s="127"/>
      <c r="K295" s="133"/>
      <c r="L295" s="222">
        <f aca="true" t="shared" si="50" ref="L295:N296">L296</f>
        <v>4766.1</v>
      </c>
      <c r="M295" s="223">
        <f t="shared" si="50"/>
        <v>-1391.7</v>
      </c>
      <c r="N295" s="134">
        <f t="shared" si="50"/>
        <v>3374.4000000000005</v>
      </c>
    </row>
    <row r="296" spans="1:14" s="9" customFormat="1" ht="55.5" customHeight="1">
      <c r="A296" s="269" t="s">
        <v>18</v>
      </c>
      <c r="B296" s="132" t="s">
        <v>156</v>
      </c>
      <c r="C296" s="130" t="s">
        <v>118</v>
      </c>
      <c r="D296" s="124" t="s">
        <v>121</v>
      </c>
      <c r="E296" s="232" t="s">
        <v>116</v>
      </c>
      <c r="F296" s="132" t="s">
        <v>193</v>
      </c>
      <c r="G296" s="126" t="s">
        <v>193</v>
      </c>
      <c r="H296" s="126" t="s">
        <v>193</v>
      </c>
      <c r="I296" s="126" t="s">
        <v>194</v>
      </c>
      <c r="J296" s="127" t="s">
        <v>193</v>
      </c>
      <c r="K296" s="128"/>
      <c r="L296" s="222">
        <f t="shared" si="50"/>
        <v>4766.1</v>
      </c>
      <c r="M296" s="223">
        <f t="shared" si="50"/>
        <v>-1391.7</v>
      </c>
      <c r="N296" s="134">
        <f t="shared" si="50"/>
        <v>3374.4000000000005</v>
      </c>
    </row>
    <row r="297" spans="1:14" s="9" customFormat="1" ht="25.5">
      <c r="A297" s="272" t="s">
        <v>280</v>
      </c>
      <c r="B297" s="132" t="s">
        <v>156</v>
      </c>
      <c r="C297" s="130" t="s">
        <v>118</v>
      </c>
      <c r="D297" s="124" t="s">
        <v>121</v>
      </c>
      <c r="E297" s="125" t="s">
        <v>116</v>
      </c>
      <c r="F297" s="132" t="s">
        <v>193</v>
      </c>
      <c r="G297" s="126" t="s">
        <v>193</v>
      </c>
      <c r="H297" s="126" t="s">
        <v>193</v>
      </c>
      <c r="I297" s="126" t="s">
        <v>279</v>
      </c>
      <c r="J297" s="127" t="s">
        <v>193</v>
      </c>
      <c r="K297" s="128"/>
      <c r="L297" s="178">
        <f aca="true" t="shared" si="51" ref="L297:N298">L298</f>
        <v>4766.1</v>
      </c>
      <c r="M297" s="179">
        <f t="shared" si="51"/>
        <v>-1391.7</v>
      </c>
      <c r="N297" s="129">
        <f t="shared" si="51"/>
        <v>3374.4000000000005</v>
      </c>
    </row>
    <row r="298" spans="1:14" s="9" customFormat="1" ht="25.5">
      <c r="A298" s="224" t="s">
        <v>314</v>
      </c>
      <c r="B298" s="132" t="s">
        <v>156</v>
      </c>
      <c r="C298" s="130" t="s">
        <v>118</v>
      </c>
      <c r="D298" s="124" t="s">
        <v>121</v>
      </c>
      <c r="E298" s="125" t="s">
        <v>116</v>
      </c>
      <c r="F298" s="126" t="s">
        <v>193</v>
      </c>
      <c r="G298" s="126" t="s">
        <v>193</v>
      </c>
      <c r="H298" s="126" t="s">
        <v>193</v>
      </c>
      <c r="I298" s="126" t="s">
        <v>279</v>
      </c>
      <c r="J298" s="127" t="s">
        <v>193</v>
      </c>
      <c r="K298" s="128" t="s">
        <v>243</v>
      </c>
      <c r="L298" s="178">
        <f t="shared" si="51"/>
        <v>4766.1</v>
      </c>
      <c r="M298" s="179">
        <f t="shared" si="51"/>
        <v>-1391.7</v>
      </c>
      <c r="N298" s="129">
        <f t="shared" si="51"/>
        <v>3374.4000000000005</v>
      </c>
    </row>
    <row r="299" spans="1:14" ht="12.75">
      <c r="A299" s="230" t="s">
        <v>245</v>
      </c>
      <c r="B299" s="132" t="s">
        <v>156</v>
      </c>
      <c r="C299" s="130" t="s">
        <v>118</v>
      </c>
      <c r="D299" s="124" t="s">
        <v>121</v>
      </c>
      <c r="E299" s="125" t="s">
        <v>116</v>
      </c>
      <c r="F299" s="183" t="s">
        <v>193</v>
      </c>
      <c r="G299" s="126" t="s">
        <v>193</v>
      </c>
      <c r="H299" s="126" t="s">
        <v>193</v>
      </c>
      <c r="I299" s="126" t="s">
        <v>279</v>
      </c>
      <c r="J299" s="127" t="s">
        <v>193</v>
      </c>
      <c r="K299" s="128" t="s">
        <v>244</v>
      </c>
      <c r="L299" s="178">
        <f>1673.9+3092.2</f>
        <v>4766.1</v>
      </c>
      <c r="M299" s="179">
        <v>-1391.7</v>
      </c>
      <c r="N299" s="129">
        <f>M299+L299</f>
        <v>3374.4000000000005</v>
      </c>
    </row>
    <row r="300" spans="1:14" ht="12.75">
      <c r="A300" s="230" t="s">
        <v>247</v>
      </c>
      <c r="B300" s="132" t="s">
        <v>156</v>
      </c>
      <c r="C300" s="130" t="s">
        <v>118</v>
      </c>
      <c r="D300" s="124" t="s">
        <v>117</v>
      </c>
      <c r="E300" s="125"/>
      <c r="F300" s="183"/>
      <c r="G300" s="126"/>
      <c r="H300" s="126"/>
      <c r="I300" s="126"/>
      <c r="J300" s="127"/>
      <c r="K300" s="128"/>
      <c r="L300" s="178">
        <f aca="true" t="shared" si="52" ref="L300:N303">L301</f>
        <v>120</v>
      </c>
      <c r="M300" s="179">
        <f t="shared" si="52"/>
        <v>0</v>
      </c>
      <c r="N300" s="129">
        <f t="shared" si="52"/>
        <v>120</v>
      </c>
    </row>
    <row r="301" spans="1:14" ht="38.25">
      <c r="A301" s="230" t="s">
        <v>301</v>
      </c>
      <c r="B301" s="132" t="s">
        <v>156</v>
      </c>
      <c r="C301" s="130" t="s">
        <v>118</v>
      </c>
      <c r="D301" s="124" t="s">
        <v>117</v>
      </c>
      <c r="E301" s="125" t="s">
        <v>300</v>
      </c>
      <c r="F301" s="183" t="s">
        <v>193</v>
      </c>
      <c r="G301" s="126" t="s">
        <v>193</v>
      </c>
      <c r="H301" s="126" t="s">
        <v>193</v>
      </c>
      <c r="I301" s="126" t="s">
        <v>194</v>
      </c>
      <c r="J301" s="127" t="s">
        <v>193</v>
      </c>
      <c r="K301" s="128"/>
      <c r="L301" s="178">
        <f t="shared" si="52"/>
        <v>120</v>
      </c>
      <c r="M301" s="179">
        <f t="shared" si="52"/>
        <v>0</v>
      </c>
      <c r="N301" s="129">
        <f t="shared" si="52"/>
        <v>120</v>
      </c>
    </row>
    <row r="302" spans="1:14" ht="25.5">
      <c r="A302" s="230" t="s">
        <v>308</v>
      </c>
      <c r="B302" s="132" t="s">
        <v>156</v>
      </c>
      <c r="C302" s="130" t="s">
        <v>118</v>
      </c>
      <c r="D302" s="124" t="s">
        <v>117</v>
      </c>
      <c r="E302" s="125" t="s">
        <v>300</v>
      </c>
      <c r="F302" s="183" t="s">
        <v>193</v>
      </c>
      <c r="G302" s="126" t="s">
        <v>193</v>
      </c>
      <c r="H302" s="126" t="s">
        <v>193</v>
      </c>
      <c r="I302" s="126" t="s">
        <v>297</v>
      </c>
      <c r="J302" s="127" t="s">
        <v>193</v>
      </c>
      <c r="K302" s="128"/>
      <c r="L302" s="178">
        <f>L303+L305</f>
        <v>120</v>
      </c>
      <c r="M302" s="178">
        <f>M303+M305</f>
        <v>0</v>
      </c>
      <c r="N302" s="129">
        <f>N303+N305</f>
        <v>120</v>
      </c>
    </row>
    <row r="303" spans="1:14" ht="25.5">
      <c r="A303" s="230" t="s">
        <v>181</v>
      </c>
      <c r="B303" s="132" t="s">
        <v>156</v>
      </c>
      <c r="C303" s="130" t="s">
        <v>118</v>
      </c>
      <c r="D303" s="124" t="s">
        <v>117</v>
      </c>
      <c r="E303" s="125" t="s">
        <v>300</v>
      </c>
      <c r="F303" s="183" t="s">
        <v>193</v>
      </c>
      <c r="G303" s="126" t="s">
        <v>193</v>
      </c>
      <c r="H303" s="126" t="s">
        <v>193</v>
      </c>
      <c r="I303" s="126" t="s">
        <v>297</v>
      </c>
      <c r="J303" s="127" t="s">
        <v>193</v>
      </c>
      <c r="K303" s="128" t="s">
        <v>92</v>
      </c>
      <c r="L303" s="178">
        <f t="shared" si="52"/>
        <v>120</v>
      </c>
      <c r="M303" s="179">
        <f t="shared" si="52"/>
        <v>-0.2</v>
      </c>
      <c r="N303" s="129">
        <f t="shared" si="52"/>
        <v>119.8</v>
      </c>
    </row>
    <row r="304" spans="1:14" ht="25.5">
      <c r="A304" s="230" t="s">
        <v>93</v>
      </c>
      <c r="B304" s="132" t="s">
        <v>156</v>
      </c>
      <c r="C304" s="130" t="s">
        <v>118</v>
      </c>
      <c r="D304" s="124" t="s">
        <v>117</v>
      </c>
      <c r="E304" s="125" t="s">
        <v>300</v>
      </c>
      <c r="F304" s="183" t="s">
        <v>193</v>
      </c>
      <c r="G304" s="126" t="s">
        <v>193</v>
      </c>
      <c r="H304" s="126" t="s">
        <v>193</v>
      </c>
      <c r="I304" s="126" t="s">
        <v>297</v>
      </c>
      <c r="J304" s="127" t="s">
        <v>193</v>
      </c>
      <c r="K304" s="128" t="s">
        <v>94</v>
      </c>
      <c r="L304" s="178">
        <v>120</v>
      </c>
      <c r="M304" s="179">
        <v>-0.2</v>
      </c>
      <c r="N304" s="129">
        <f>M304+L304</f>
        <v>119.8</v>
      </c>
    </row>
    <row r="305" spans="1:14" ht="12.75">
      <c r="A305" s="225" t="s">
        <v>101</v>
      </c>
      <c r="B305" s="132" t="s">
        <v>156</v>
      </c>
      <c r="C305" s="130" t="s">
        <v>118</v>
      </c>
      <c r="D305" s="124" t="s">
        <v>117</v>
      </c>
      <c r="E305" s="125" t="s">
        <v>300</v>
      </c>
      <c r="F305" s="183" t="s">
        <v>193</v>
      </c>
      <c r="G305" s="126" t="s">
        <v>193</v>
      </c>
      <c r="H305" s="126" t="s">
        <v>193</v>
      </c>
      <c r="I305" s="126" t="s">
        <v>297</v>
      </c>
      <c r="J305" s="127" t="s">
        <v>193</v>
      </c>
      <c r="K305" s="128" t="s">
        <v>102</v>
      </c>
      <c r="L305" s="178">
        <f>L306</f>
        <v>0</v>
      </c>
      <c r="M305" s="179">
        <f>M306</f>
        <v>0.2</v>
      </c>
      <c r="N305" s="129">
        <f>N306</f>
        <v>0.2</v>
      </c>
    </row>
    <row r="306" spans="1:14" ht="12.75">
      <c r="A306" s="225" t="s">
        <v>103</v>
      </c>
      <c r="B306" s="132" t="s">
        <v>156</v>
      </c>
      <c r="C306" s="130" t="s">
        <v>118</v>
      </c>
      <c r="D306" s="124" t="s">
        <v>117</v>
      </c>
      <c r="E306" s="125" t="s">
        <v>300</v>
      </c>
      <c r="F306" s="183" t="s">
        <v>193</v>
      </c>
      <c r="G306" s="126" t="s">
        <v>193</v>
      </c>
      <c r="H306" s="126" t="s">
        <v>193</v>
      </c>
      <c r="I306" s="126" t="s">
        <v>297</v>
      </c>
      <c r="J306" s="127" t="s">
        <v>193</v>
      </c>
      <c r="K306" s="128" t="s">
        <v>104</v>
      </c>
      <c r="L306" s="178">
        <v>0</v>
      </c>
      <c r="M306" s="179">
        <v>0.2</v>
      </c>
      <c r="N306" s="129">
        <v>0.2</v>
      </c>
    </row>
    <row r="307" spans="1:14" s="9" customFormat="1" ht="12.75">
      <c r="A307" s="224" t="s">
        <v>123</v>
      </c>
      <c r="B307" s="132" t="s">
        <v>156</v>
      </c>
      <c r="C307" s="130" t="s">
        <v>119</v>
      </c>
      <c r="D307" s="124"/>
      <c r="E307" s="131"/>
      <c r="F307" s="132"/>
      <c r="G307" s="126"/>
      <c r="H307" s="126"/>
      <c r="I307" s="132"/>
      <c r="J307" s="124"/>
      <c r="K307" s="128"/>
      <c r="L307" s="178">
        <f>L313+L308+L335</f>
        <v>5722.200000000001</v>
      </c>
      <c r="M307" s="179">
        <f>M313+M308+M335</f>
        <v>0</v>
      </c>
      <c r="N307" s="129">
        <f>N313+N308+N335</f>
        <v>5722.200000000001</v>
      </c>
    </row>
    <row r="308" spans="1:14" s="9" customFormat="1" ht="12.75">
      <c r="A308" s="224" t="s">
        <v>135</v>
      </c>
      <c r="B308" s="132" t="s">
        <v>156</v>
      </c>
      <c r="C308" s="130" t="s">
        <v>119</v>
      </c>
      <c r="D308" s="124" t="s">
        <v>121</v>
      </c>
      <c r="E308" s="131"/>
      <c r="F308" s="132"/>
      <c r="G308" s="126"/>
      <c r="H308" s="126"/>
      <c r="I308" s="132"/>
      <c r="J308" s="124"/>
      <c r="K308" s="133"/>
      <c r="L308" s="178">
        <f aca="true" t="shared" si="53" ref="L308:N311">L309</f>
        <v>5376.6</v>
      </c>
      <c r="M308" s="179">
        <f t="shared" si="53"/>
        <v>0</v>
      </c>
      <c r="N308" s="129">
        <f t="shared" si="53"/>
        <v>5376.6</v>
      </c>
    </row>
    <row r="309" spans="1:14" s="9" customFormat="1" ht="38.25">
      <c r="A309" s="225" t="s">
        <v>289</v>
      </c>
      <c r="B309" s="132" t="s">
        <v>156</v>
      </c>
      <c r="C309" s="130" t="s">
        <v>119</v>
      </c>
      <c r="D309" s="124" t="s">
        <v>121</v>
      </c>
      <c r="E309" s="131" t="s">
        <v>8</v>
      </c>
      <c r="F309" s="132" t="s">
        <v>193</v>
      </c>
      <c r="G309" s="126" t="s">
        <v>193</v>
      </c>
      <c r="H309" s="126" t="s">
        <v>193</v>
      </c>
      <c r="I309" s="132" t="s">
        <v>194</v>
      </c>
      <c r="J309" s="124" t="s">
        <v>193</v>
      </c>
      <c r="K309" s="133"/>
      <c r="L309" s="178">
        <f t="shared" si="53"/>
        <v>5376.6</v>
      </c>
      <c r="M309" s="179">
        <f t="shared" si="53"/>
        <v>0</v>
      </c>
      <c r="N309" s="129">
        <f t="shared" si="53"/>
        <v>5376.6</v>
      </c>
    </row>
    <row r="310" spans="1:14" s="9" customFormat="1" ht="38.25">
      <c r="A310" s="225" t="s">
        <v>322</v>
      </c>
      <c r="B310" s="132" t="s">
        <v>156</v>
      </c>
      <c r="C310" s="130" t="s">
        <v>119</v>
      </c>
      <c r="D310" s="124" t="s">
        <v>121</v>
      </c>
      <c r="E310" s="125" t="s">
        <v>8</v>
      </c>
      <c r="F310" s="183" t="s">
        <v>193</v>
      </c>
      <c r="G310" s="126" t="s">
        <v>193</v>
      </c>
      <c r="H310" s="126" t="s">
        <v>193</v>
      </c>
      <c r="I310" s="184" t="s">
        <v>273</v>
      </c>
      <c r="J310" s="127" t="s">
        <v>193</v>
      </c>
      <c r="K310" s="181"/>
      <c r="L310" s="178">
        <f t="shared" si="53"/>
        <v>5376.6</v>
      </c>
      <c r="M310" s="179">
        <f t="shared" si="53"/>
        <v>0</v>
      </c>
      <c r="N310" s="129">
        <f t="shared" si="53"/>
        <v>5376.6</v>
      </c>
    </row>
    <row r="311" spans="1:14" s="9" customFormat="1" ht="25.5">
      <c r="A311" s="224" t="s">
        <v>314</v>
      </c>
      <c r="B311" s="132" t="s">
        <v>156</v>
      </c>
      <c r="C311" s="130" t="s">
        <v>119</v>
      </c>
      <c r="D311" s="124" t="s">
        <v>121</v>
      </c>
      <c r="E311" s="125" t="s">
        <v>8</v>
      </c>
      <c r="F311" s="183" t="s">
        <v>193</v>
      </c>
      <c r="G311" s="126" t="s">
        <v>193</v>
      </c>
      <c r="H311" s="126" t="s">
        <v>193</v>
      </c>
      <c r="I311" s="184" t="s">
        <v>273</v>
      </c>
      <c r="J311" s="127" t="s">
        <v>193</v>
      </c>
      <c r="K311" s="181" t="s">
        <v>243</v>
      </c>
      <c r="L311" s="178">
        <f t="shared" si="53"/>
        <v>5376.6</v>
      </c>
      <c r="M311" s="179">
        <f t="shared" si="53"/>
        <v>0</v>
      </c>
      <c r="N311" s="129">
        <f t="shared" si="53"/>
        <v>5376.6</v>
      </c>
    </row>
    <row r="312" spans="1:14" s="9" customFormat="1" ht="12.75">
      <c r="A312" s="230" t="s">
        <v>245</v>
      </c>
      <c r="B312" s="132" t="s">
        <v>156</v>
      </c>
      <c r="C312" s="130" t="s">
        <v>119</v>
      </c>
      <c r="D312" s="124" t="s">
        <v>121</v>
      </c>
      <c r="E312" s="125" t="s">
        <v>8</v>
      </c>
      <c r="F312" s="183" t="s">
        <v>193</v>
      </c>
      <c r="G312" s="126" t="s">
        <v>193</v>
      </c>
      <c r="H312" s="126" t="s">
        <v>193</v>
      </c>
      <c r="I312" s="184" t="s">
        <v>273</v>
      </c>
      <c r="J312" s="127" t="s">
        <v>193</v>
      </c>
      <c r="K312" s="181" t="s">
        <v>244</v>
      </c>
      <c r="L312" s="178">
        <v>5376.6</v>
      </c>
      <c r="M312" s="179">
        <v>0</v>
      </c>
      <c r="N312" s="129">
        <v>5376.6</v>
      </c>
    </row>
    <row r="313" spans="1:14" s="10" customFormat="1" ht="12.75">
      <c r="A313" s="224" t="s">
        <v>287</v>
      </c>
      <c r="B313" s="273">
        <v>331</v>
      </c>
      <c r="C313" s="189" t="s">
        <v>119</v>
      </c>
      <c r="D313" s="220" t="s">
        <v>119</v>
      </c>
      <c r="E313" s="219"/>
      <c r="F313" s="190"/>
      <c r="G313" s="126"/>
      <c r="H313" s="126"/>
      <c r="I313" s="190"/>
      <c r="J313" s="220"/>
      <c r="K313" s="221"/>
      <c r="L313" s="173">
        <f>L314+L328</f>
        <v>270.6</v>
      </c>
      <c r="M313" s="174">
        <f>M314+M328</f>
        <v>0</v>
      </c>
      <c r="N313" s="175">
        <f>N314+N328</f>
        <v>270.6</v>
      </c>
    </row>
    <row r="314" spans="1:14" s="10" customFormat="1" ht="29.25" customHeight="1">
      <c r="A314" s="269" t="s">
        <v>318</v>
      </c>
      <c r="B314" s="273">
        <v>331</v>
      </c>
      <c r="C314" s="189" t="s">
        <v>119</v>
      </c>
      <c r="D314" s="220" t="s">
        <v>119</v>
      </c>
      <c r="E314" s="227" t="s">
        <v>115</v>
      </c>
      <c r="F314" s="193" t="s">
        <v>193</v>
      </c>
      <c r="G314" s="126" t="s">
        <v>193</v>
      </c>
      <c r="H314" s="126" t="s">
        <v>193</v>
      </c>
      <c r="I314" s="193" t="s">
        <v>194</v>
      </c>
      <c r="J314" s="127" t="s">
        <v>193</v>
      </c>
      <c r="K314" s="270"/>
      <c r="L314" s="178">
        <f>L318+L315+L325</f>
        <v>215</v>
      </c>
      <c r="M314" s="178">
        <f>M318+M315+M325</f>
        <v>0</v>
      </c>
      <c r="N314" s="129">
        <f>N318+N315+N325</f>
        <v>215</v>
      </c>
    </row>
    <row r="315" spans="1:14" s="10" customFormat="1" ht="29.25" customHeight="1">
      <c r="A315" s="269" t="s">
        <v>342</v>
      </c>
      <c r="B315" s="273">
        <v>331</v>
      </c>
      <c r="C315" s="189" t="s">
        <v>119</v>
      </c>
      <c r="D315" s="189" t="s">
        <v>119</v>
      </c>
      <c r="E315" s="193" t="s">
        <v>115</v>
      </c>
      <c r="F315" s="193" t="s">
        <v>193</v>
      </c>
      <c r="G315" s="126" t="s">
        <v>193</v>
      </c>
      <c r="H315" s="126" t="s">
        <v>193</v>
      </c>
      <c r="I315" s="193" t="s">
        <v>343</v>
      </c>
      <c r="J315" s="126" t="s">
        <v>193</v>
      </c>
      <c r="K315" s="274"/>
      <c r="L315" s="178">
        <f aca="true" t="shared" si="54" ref="L315:N316">L316</f>
        <v>50</v>
      </c>
      <c r="M315" s="179">
        <f t="shared" si="54"/>
        <v>0</v>
      </c>
      <c r="N315" s="129">
        <f t="shared" si="54"/>
        <v>50</v>
      </c>
    </row>
    <row r="316" spans="1:14" s="10" customFormat="1" ht="29.25" customHeight="1">
      <c r="A316" s="225" t="s">
        <v>91</v>
      </c>
      <c r="B316" s="273">
        <v>331</v>
      </c>
      <c r="C316" s="189" t="s">
        <v>119</v>
      </c>
      <c r="D316" s="189" t="s">
        <v>119</v>
      </c>
      <c r="E316" s="193" t="s">
        <v>115</v>
      </c>
      <c r="F316" s="193" t="s">
        <v>193</v>
      </c>
      <c r="G316" s="126" t="s">
        <v>193</v>
      </c>
      <c r="H316" s="126" t="s">
        <v>193</v>
      </c>
      <c r="I316" s="193" t="s">
        <v>343</v>
      </c>
      <c r="J316" s="126" t="s">
        <v>193</v>
      </c>
      <c r="K316" s="274" t="s">
        <v>92</v>
      </c>
      <c r="L316" s="178">
        <f t="shared" si="54"/>
        <v>50</v>
      </c>
      <c r="M316" s="179">
        <f t="shared" si="54"/>
        <v>0</v>
      </c>
      <c r="N316" s="129">
        <f t="shared" si="54"/>
        <v>50</v>
      </c>
    </row>
    <row r="317" spans="1:14" s="10" customFormat="1" ht="29.25" customHeight="1">
      <c r="A317" s="225" t="s">
        <v>93</v>
      </c>
      <c r="B317" s="273">
        <v>331</v>
      </c>
      <c r="C317" s="189" t="s">
        <v>119</v>
      </c>
      <c r="D317" s="189" t="s">
        <v>119</v>
      </c>
      <c r="E317" s="193" t="s">
        <v>115</v>
      </c>
      <c r="F317" s="193" t="s">
        <v>193</v>
      </c>
      <c r="G317" s="126" t="s">
        <v>193</v>
      </c>
      <c r="H317" s="126" t="s">
        <v>193</v>
      </c>
      <c r="I317" s="193" t="s">
        <v>343</v>
      </c>
      <c r="J317" s="126" t="s">
        <v>193</v>
      </c>
      <c r="K317" s="274" t="s">
        <v>94</v>
      </c>
      <c r="L317" s="178">
        <v>50</v>
      </c>
      <c r="M317" s="179">
        <v>0</v>
      </c>
      <c r="N317" s="129">
        <v>50</v>
      </c>
    </row>
    <row r="318" spans="1:14" s="10" customFormat="1" ht="12.75">
      <c r="A318" s="224" t="s">
        <v>26</v>
      </c>
      <c r="B318" s="273">
        <v>331</v>
      </c>
      <c r="C318" s="189" t="s">
        <v>119</v>
      </c>
      <c r="D318" s="220" t="s">
        <v>119</v>
      </c>
      <c r="E318" s="125" t="s">
        <v>115</v>
      </c>
      <c r="F318" s="126" t="s">
        <v>193</v>
      </c>
      <c r="G318" s="126" t="s">
        <v>193</v>
      </c>
      <c r="H318" s="126" t="s">
        <v>193</v>
      </c>
      <c r="I318" s="126" t="s">
        <v>29</v>
      </c>
      <c r="J318" s="127" t="s">
        <v>193</v>
      </c>
      <c r="K318" s="128"/>
      <c r="L318" s="178">
        <f>L319+L321+L323</f>
        <v>165</v>
      </c>
      <c r="M318" s="179">
        <f>M319+M321+M323</f>
        <v>-5.6</v>
      </c>
      <c r="N318" s="129">
        <f>N319+N321+N323</f>
        <v>159.4</v>
      </c>
    </row>
    <row r="319" spans="1:14" s="10" customFormat="1" ht="25.5">
      <c r="A319" s="225" t="s">
        <v>91</v>
      </c>
      <c r="B319" s="273">
        <v>331</v>
      </c>
      <c r="C319" s="189" t="s">
        <v>119</v>
      </c>
      <c r="D319" s="220" t="s">
        <v>119</v>
      </c>
      <c r="E319" s="125" t="s">
        <v>115</v>
      </c>
      <c r="F319" s="126" t="s">
        <v>193</v>
      </c>
      <c r="G319" s="126" t="s">
        <v>193</v>
      </c>
      <c r="H319" s="126" t="s">
        <v>193</v>
      </c>
      <c r="I319" s="126" t="s">
        <v>29</v>
      </c>
      <c r="J319" s="127" t="s">
        <v>193</v>
      </c>
      <c r="K319" s="128" t="s">
        <v>92</v>
      </c>
      <c r="L319" s="178">
        <f>L320</f>
        <v>75</v>
      </c>
      <c r="M319" s="179">
        <f>M320</f>
        <v>-5.6</v>
      </c>
      <c r="N319" s="129">
        <f>N320</f>
        <v>69.4</v>
      </c>
    </row>
    <row r="320" spans="1:14" s="10" customFormat="1" ht="25.5">
      <c r="A320" s="225" t="s">
        <v>93</v>
      </c>
      <c r="B320" s="273">
        <v>331</v>
      </c>
      <c r="C320" s="189" t="s">
        <v>119</v>
      </c>
      <c r="D320" s="220" t="s">
        <v>119</v>
      </c>
      <c r="E320" s="125" t="s">
        <v>115</v>
      </c>
      <c r="F320" s="126" t="s">
        <v>193</v>
      </c>
      <c r="G320" s="126" t="s">
        <v>193</v>
      </c>
      <c r="H320" s="126" t="s">
        <v>193</v>
      </c>
      <c r="I320" s="126" t="s">
        <v>29</v>
      </c>
      <c r="J320" s="127" t="s">
        <v>193</v>
      </c>
      <c r="K320" s="128" t="s">
        <v>94</v>
      </c>
      <c r="L320" s="178">
        <f>5+45+20+5</f>
        <v>75</v>
      </c>
      <c r="M320" s="179">
        <v>-5.6</v>
      </c>
      <c r="N320" s="129">
        <f>M320+L320</f>
        <v>69.4</v>
      </c>
    </row>
    <row r="321" spans="1:14" s="10" customFormat="1" ht="15" customHeight="1">
      <c r="A321" s="275" t="s">
        <v>223</v>
      </c>
      <c r="B321" s="273">
        <v>331</v>
      </c>
      <c r="C321" s="189" t="s">
        <v>119</v>
      </c>
      <c r="D321" s="220" t="s">
        <v>119</v>
      </c>
      <c r="E321" s="125" t="s">
        <v>115</v>
      </c>
      <c r="F321" s="126" t="s">
        <v>193</v>
      </c>
      <c r="G321" s="126" t="s">
        <v>193</v>
      </c>
      <c r="H321" s="126" t="s">
        <v>193</v>
      </c>
      <c r="I321" s="126" t="s">
        <v>29</v>
      </c>
      <c r="J321" s="127" t="s">
        <v>193</v>
      </c>
      <c r="K321" s="221" t="s">
        <v>96</v>
      </c>
      <c r="L321" s="178">
        <f>L322</f>
        <v>10</v>
      </c>
      <c r="M321" s="179">
        <f>M322</f>
        <v>0</v>
      </c>
      <c r="N321" s="129">
        <f>N322</f>
        <v>10</v>
      </c>
    </row>
    <row r="322" spans="1:14" s="10" customFormat="1" ht="12.75">
      <c r="A322" s="225" t="s">
        <v>224</v>
      </c>
      <c r="B322" s="273">
        <v>331</v>
      </c>
      <c r="C322" s="189" t="s">
        <v>119</v>
      </c>
      <c r="D322" s="220" t="s">
        <v>119</v>
      </c>
      <c r="E322" s="125" t="s">
        <v>115</v>
      </c>
      <c r="F322" s="126" t="s">
        <v>193</v>
      </c>
      <c r="G322" s="126" t="s">
        <v>193</v>
      </c>
      <c r="H322" s="126" t="s">
        <v>193</v>
      </c>
      <c r="I322" s="126" t="s">
        <v>29</v>
      </c>
      <c r="J322" s="127" t="s">
        <v>193</v>
      </c>
      <c r="K322" s="221" t="s">
        <v>222</v>
      </c>
      <c r="L322" s="178">
        <v>10</v>
      </c>
      <c r="M322" s="179">
        <v>0</v>
      </c>
      <c r="N322" s="129">
        <v>10</v>
      </c>
    </row>
    <row r="323" spans="1:14" s="10" customFormat="1" ht="25.5">
      <c r="A323" s="225" t="s">
        <v>37</v>
      </c>
      <c r="B323" s="273">
        <v>331</v>
      </c>
      <c r="C323" s="189" t="s">
        <v>119</v>
      </c>
      <c r="D323" s="220" t="s">
        <v>119</v>
      </c>
      <c r="E323" s="125" t="s">
        <v>115</v>
      </c>
      <c r="F323" s="126" t="s">
        <v>193</v>
      </c>
      <c r="G323" s="126" t="s">
        <v>193</v>
      </c>
      <c r="H323" s="126" t="s">
        <v>193</v>
      </c>
      <c r="I323" s="126" t="s">
        <v>29</v>
      </c>
      <c r="J323" s="127" t="s">
        <v>193</v>
      </c>
      <c r="K323" s="221" t="s">
        <v>214</v>
      </c>
      <c r="L323" s="178">
        <f>L324</f>
        <v>80</v>
      </c>
      <c r="M323" s="179">
        <f>M324</f>
        <v>0</v>
      </c>
      <c r="N323" s="129">
        <f>N324</f>
        <v>80</v>
      </c>
    </row>
    <row r="324" spans="1:14" s="10" customFormat="1" ht="12.75">
      <c r="A324" s="225" t="s">
        <v>38</v>
      </c>
      <c r="B324" s="273">
        <v>331</v>
      </c>
      <c r="C324" s="189" t="s">
        <v>119</v>
      </c>
      <c r="D324" s="220" t="s">
        <v>119</v>
      </c>
      <c r="E324" s="125" t="s">
        <v>115</v>
      </c>
      <c r="F324" s="126" t="s">
        <v>193</v>
      </c>
      <c r="G324" s="126" t="s">
        <v>193</v>
      </c>
      <c r="H324" s="126" t="s">
        <v>193</v>
      </c>
      <c r="I324" s="126" t="s">
        <v>29</v>
      </c>
      <c r="J324" s="127" t="s">
        <v>193</v>
      </c>
      <c r="K324" s="221" t="s">
        <v>39</v>
      </c>
      <c r="L324" s="178">
        <v>80</v>
      </c>
      <c r="M324" s="179">
        <v>0</v>
      </c>
      <c r="N324" s="129">
        <v>80</v>
      </c>
    </row>
    <row r="325" spans="1:14" s="10" customFormat="1" ht="25.5">
      <c r="A325" s="269" t="s">
        <v>400</v>
      </c>
      <c r="B325" s="273">
        <v>331</v>
      </c>
      <c r="C325" s="189" t="s">
        <v>119</v>
      </c>
      <c r="D325" s="220" t="s">
        <v>119</v>
      </c>
      <c r="E325" s="125" t="s">
        <v>115</v>
      </c>
      <c r="F325" s="126" t="s">
        <v>193</v>
      </c>
      <c r="G325" s="126" t="s">
        <v>193</v>
      </c>
      <c r="H325" s="126" t="s">
        <v>193</v>
      </c>
      <c r="I325" s="126" t="s">
        <v>399</v>
      </c>
      <c r="J325" s="127" t="s">
        <v>193</v>
      </c>
      <c r="K325" s="128"/>
      <c r="L325" s="178">
        <f aca="true" t="shared" si="55" ref="L325:N326">L326</f>
        <v>0</v>
      </c>
      <c r="M325" s="179">
        <f t="shared" si="55"/>
        <v>5.6</v>
      </c>
      <c r="N325" s="129">
        <f t="shared" si="55"/>
        <v>5.6</v>
      </c>
    </row>
    <row r="326" spans="1:14" s="10" customFormat="1" ht="25.5">
      <c r="A326" s="225" t="s">
        <v>91</v>
      </c>
      <c r="B326" s="273">
        <v>331</v>
      </c>
      <c r="C326" s="189" t="s">
        <v>119</v>
      </c>
      <c r="D326" s="220" t="s">
        <v>119</v>
      </c>
      <c r="E326" s="125" t="s">
        <v>115</v>
      </c>
      <c r="F326" s="126" t="s">
        <v>193</v>
      </c>
      <c r="G326" s="126" t="s">
        <v>193</v>
      </c>
      <c r="H326" s="126" t="s">
        <v>193</v>
      </c>
      <c r="I326" s="126" t="s">
        <v>399</v>
      </c>
      <c r="J326" s="127" t="s">
        <v>193</v>
      </c>
      <c r="K326" s="128" t="s">
        <v>92</v>
      </c>
      <c r="L326" s="178">
        <f t="shared" si="55"/>
        <v>0</v>
      </c>
      <c r="M326" s="179">
        <f t="shared" si="55"/>
        <v>5.6</v>
      </c>
      <c r="N326" s="129">
        <f t="shared" si="55"/>
        <v>5.6</v>
      </c>
    </row>
    <row r="327" spans="1:14" s="10" customFormat="1" ht="25.5">
      <c r="A327" s="225" t="s">
        <v>93</v>
      </c>
      <c r="B327" s="273">
        <v>331</v>
      </c>
      <c r="C327" s="189" t="s">
        <v>119</v>
      </c>
      <c r="D327" s="220" t="s">
        <v>119</v>
      </c>
      <c r="E327" s="125" t="s">
        <v>115</v>
      </c>
      <c r="F327" s="126" t="s">
        <v>193</v>
      </c>
      <c r="G327" s="126" t="s">
        <v>193</v>
      </c>
      <c r="H327" s="126" t="s">
        <v>193</v>
      </c>
      <c r="I327" s="126" t="s">
        <v>399</v>
      </c>
      <c r="J327" s="127" t="s">
        <v>193</v>
      </c>
      <c r="K327" s="128" t="s">
        <v>94</v>
      </c>
      <c r="L327" s="178">
        <v>0</v>
      </c>
      <c r="M327" s="179">
        <v>5.6</v>
      </c>
      <c r="N327" s="129">
        <v>5.6</v>
      </c>
    </row>
    <row r="328" spans="1:14" s="10" customFormat="1" ht="38.25">
      <c r="A328" s="269" t="s">
        <v>298</v>
      </c>
      <c r="B328" s="273">
        <v>331</v>
      </c>
      <c r="C328" s="189" t="s">
        <v>119</v>
      </c>
      <c r="D328" s="220" t="s">
        <v>119</v>
      </c>
      <c r="E328" s="227" t="s">
        <v>119</v>
      </c>
      <c r="F328" s="193" t="s">
        <v>193</v>
      </c>
      <c r="G328" s="126" t="s">
        <v>193</v>
      </c>
      <c r="H328" s="126" t="s">
        <v>193</v>
      </c>
      <c r="I328" s="193" t="s">
        <v>194</v>
      </c>
      <c r="J328" s="127" t="s">
        <v>193</v>
      </c>
      <c r="K328" s="270"/>
      <c r="L328" s="178">
        <f aca="true" t="shared" si="56" ref="L328:N329">L329</f>
        <v>55.6</v>
      </c>
      <c r="M328" s="179">
        <f t="shared" si="56"/>
        <v>0</v>
      </c>
      <c r="N328" s="129">
        <f t="shared" si="56"/>
        <v>55.6</v>
      </c>
    </row>
    <row r="329" spans="1:14" s="10" customFormat="1" ht="25.5">
      <c r="A329" s="230" t="s">
        <v>299</v>
      </c>
      <c r="B329" s="273">
        <v>331</v>
      </c>
      <c r="C329" s="189" t="s">
        <v>119</v>
      </c>
      <c r="D329" s="220" t="s">
        <v>119</v>
      </c>
      <c r="E329" s="219" t="s">
        <v>119</v>
      </c>
      <c r="F329" s="190" t="s">
        <v>191</v>
      </c>
      <c r="G329" s="126" t="s">
        <v>193</v>
      </c>
      <c r="H329" s="126" t="s">
        <v>193</v>
      </c>
      <c r="I329" s="190" t="s">
        <v>194</v>
      </c>
      <c r="J329" s="127" t="s">
        <v>193</v>
      </c>
      <c r="K329" s="221"/>
      <c r="L329" s="173">
        <f t="shared" si="56"/>
        <v>55.6</v>
      </c>
      <c r="M329" s="174">
        <f t="shared" si="56"/>
        <v>0</v>
      </c>
      <c r="N329" s="175">
        <f t="shared" si="56"/>
        <v>55.6</v>
      </c>
    </row>
    <row r="330" spans="1:14" s="10" customFormat="1" ht="12.75">
      <c r="A330" s="230" t="s">
        <v>26</v>
      </c>
      <c r="B330" s="273">
        <v>331</v>
      </c>
      <c r="C330" s="189" t="s">
        <v>119</v>
      </c>
      <c r="D330" s="220" t="s">
        <v>119</v>
      </c>
      <c r="E330" s="219" t="s">
        <v>119</v>
      </c>
      <c r="F330" s="190" t="s">
        <v>191</v>
      </c>
      <c r="G330" s="126" t="s">
        <v>193</v>
      </c>
      <c r="H330" s="126" t="s">
        <v>193</v>
      </c>
      <c r="I330" s="190" t="s">
        <v>29</v>
      </c>
      <c r="J330" s="127" t="s">
        <v>193</v>
      </c>
      <c r="K330" s="221"/>
      <c r="L330" s="173">
        <f>L331+L333</f>
        <v>55.6</v>
      </c>
      <c r="M330" s="174">
        <f>M331+M333</f>
        <v>0</v>
      </c>
      <c r="N330" s="175">
        <f>N331+N333</f>
        <v>55.6</v>
      </c>
    </row>
    <row r="331" spans="1:14" s="91" customFormat="1" ht="25.5">
      <c r="A331" s="230" t="s">
        <v>91</v>
      </c>
      <c r="B331" s="273">
        <v>331</v>
      </c>
      <c r="C331" s="189" t="s">
        <v>119</v>
      </c>
      <c r="D331" s="220" t="s">
        <v>119</v>
      </c>
      <c r="E331" s="219" t="s">
        <v>119</v>
      </c>
      <c r="F331" s="190" t="s">
        <v>191</v>
      </c>
      <c r="G331" s="126" t="s">
        <v>193</v>
      </c>
      <c r="H331" s="126" t="s">
        <v>193</v>
      </c>
      <c r="I331" s="190" t="s">
        <v>29</v>
      </c>
      <c r="J331" s="127" t="s">
        <v>193</v>
      </c>
      <c r="K331" s="221" t="s">
        <v>92</v>
      </c>
      <c r="L331" s="173">
        <f>L332</f>
        <v>25.6</v>
      </c>
      <c r="M331" s="174">
        <f>M332</f>
        <v>0</v>
      </c>
      <c r="N331" s="175">
        <f>N332</f>
        <v>25.6</v>
      </c>
    </row>
    <row r="332" spans="1:14" s="8" customFormat="1" ht="25.5">
      <c r="A332" s="230" t="s">
        <v>93</v>
      </c>
      <c r="B332" s="273">
        <v>331</v>
      </c>
      <c r="C332" s="189" t="s">
        <v>119</v>
      </c>
      <c r="D332" s="220" t="s">
        <v>119</v>
      </c>
      <c r="E332" s="219" t="s">
        <v>119</v>
      </c>
      <c r="F332" s="190" t="s">
        <v>191</v>
      </c>
      <c r="G332" s="126" t="s">
        <v>193</v>
      </c>
      <c r="H332" s="126" t="s">
        <v>193</v>
      </c>
      <c r="I332" s="190" t="s">
        <v>29</v>
      </c>
      <c r="J332" s="127" t="s">
        <v>193</v>
      </c>
      <c r="K332" s="221" t="s">
        <v>94</v>
      </c>
      <c r="L332" s="173">
        <f>55.6-30</f>
        <v>25.6</v>
      </c>
      <c r="M332" s="174">
        <v>0</v>
      </c>
      <c r="N332" s="175">
        <f>55.6-30</f>
        <v>25.6</v>
      </c>
    </row>
    <row r="333" spans="1:14" s="91" customFormat="1" ht="25.5">
      <c r="A333" s="225" t="s">
        <v>37</v>
      </c>
      <c r="B333" s="273">
        <v>331</v>
      </c>
      <c r="C333" s="189" t="s">
        <v>119</v>
      </c>
      <c r="D333" s="220" t="s">
        <v>119</v>
      </c>
      <c r="E333" s="219" t="s">
        <v>119</v>
      </c>
      <c r="F333" s="190" t="s">
        <v>191</v>
      </c>
      <c r="G333" s="126" t="s">
        <v>193</v>
      </c>
      <c r="H333" s="126" t="s">
        <v>193</v>
      </c>
      <c r="I333" s="190" t="s">
        <v>29</v>
      </c>
      <c r="J333" s="127" t="s">
        <v>193</v>
      </c>
      <c r="K333" s="221" t="s">
        <v>214</v>
      </c>
      <c r="L333" s="173">
        <f>L334</f>
        <v>30</v>
      </c>
      <c r="M333" s="174">
        <f>M334</f>
        <v>0</v>
      </c>
      <c r="N333" s="175">
        <f>N334</f>
        <v>30</v>
      </c>
    </row>
    <row r="334" spans="1:14" s="8" customFormat="1" ht="12.75">
      <c r="A334" s="225" t="s">
        <v>38</v>
      </c>
      <c r="B334" s="273">
        <v>331</v>
      </c>
      <c r="C334" s="189" t="s">
        <v>119</v>
      </c>
      <c r="D334" s="220" t="s">
        <v>119</v>
      </c>
      <c r="E334" s="219" t="s">
        <v>119</v>
      </c>
      <c r="F334" s="190" t="s">
        <v>191</v>
      </c>
      <c r="G334" s="126" t="s">
        <v>193</v>
      </c>
      <c r="H334" s="126" t="s">
        <v>193</v>
      </c>
      <c r="I334" s="190" t="s">
        <v>29</v>
      </c>
      <c r="J334" s="127" t="s">
        <v>193</v>
      </c>
      <c r="K334" s="221" t="s">
        <v>39</v>
      </c>
      <c r="L334" s="173">
        <v>30</v>
      </c>
      <c r="M334" s="174">
        <v>0</v>
      </c>
      <c r="N334" s="175">
        <v>30</v>
      </c>
    </row>
    <row r="335" spans="1:14" s="91" customFormat="1" ht="12.75">
      <c r="A335" s="224" t="s">
        <v>136</v>
      </c>
      <c r="B335" s="273">
        <v>331</v>
      </c>
      <c r="C335" s="189" t="s">
        <v>119</v>
      </c>
      <c r="D335" s="220" t="s">
        <v>131</v>
      </c>
      <c r="E335" s="219"/>
      <c r="F335" s="190"/>
      <c r="G335" s="126"/>
      <c r="H335" s="126"/>
      <c r="I335" s="190"/>
      <c r="J335" s="220"/>
      <c r="K335" s="221"/>
      <c r="L335" s="173">
        <f aca="true" t="shared" si="57" ref="L335:N338">L336</f>
        <v>75</v>
      </c>
      <c r="M335" s="174">
        <f t="shared" si="57"/>
        <v>0</v>
      </c>
      <c r="N335" s="175">
        <f t="shared" si="57"/>
        <v>75</v>
      </c>
    </row>
    <row r="336" spans="1:14" s="8" customFormat="1" ht="25.5">
      <c r="A336" s="269" t="s">
        <v>318</v>
      </c>
      <c r="B336" s="273">
        <v>331</v>
      </c>
      <c r="C336" s="189" t="s">
        <v>119</v>
      </c>
      <c r="D336" s="220" t="s">
        <v>131</v>
      </c>
      <c r="E336" s="227" t="s">
        <v>115</v>
      </c>
      <c r="F336" s="193" t="s">
        <v>193</v>
      </c>
      <c r="G336" s="126" t="s">
        <v>193</v>
      </c>
      <c r="H336" s="126" t="s">
        <v>193</v>
      </c>
      <c r="I336" s="193" t="s">
        <v>194</v>
      </c>
      <c r="J336" s="127" t="s">
        <v>193</v>
      </c>
      <c r="K336" s="270"/>
      <c r="L336" s="173">
        <f t="shared" si="57"/>
        <v>75</v>
      </c>
      <c r="M336" s="174">
        <f t="shared" si="57"/>
        <v>0</v>
      </c>
      <c r="N336" s="175">
        <f t="shared" si="57"/>
        <v>75</v>
      </c>
    </row>
    <row r="337" spans="1:14" s="91" customFormat="1" ht="12.75">
      <c r="A337" s="224" t="s">
        <v>26</v>
      </c>
      <c r="B337" s="273">
        <v>331</v>
      </c>
      <c r="C337" s="189" t="s">
        <v>119</v>
      </c>
      <c r="D337" s="220" t="s">
        <v>131</v>
      </c>
      <c r="E337" s="125" t="s">
        <v>115</v>
      </c>
      <c r="F337" s="126" t="s">
        <v>193</v>
      </c>
      <c r="G337" s="126" t="s">
        <v>193</v>
      </c>
      <c r="H337" s="126" t="s">
        <v>193</v>
      </c>
      <c r="I337" s="126" t="s">
        <v>29</v>
      </c>
      <c r="J337" s="127" t="s">
        <v>193</v>
      </c>
      <c r="K337" s="128"/>
      <c r="L337" s="173">
        <f t="shared" si="57"/>
        <v>75</v>
      </c>
      <c r="M337" s="174">
        <f t="shared" si="57"/>
        <v>0</v>
      </c>
      <c r="N337" s="175">
        <f t="shared" si="57"/>
        <v>75</v>
      </c>
    </row>
    <row r="338" spans="1:14" s="8" customFormat="1" ht="51">
      <c r="A338" s="225" t="s">
        <v>111</v>
      </c>
      <c r="B338" s="273">
        <v>331</v>
      </c>
      <c r="C338" s="189" t="s">
        <v>119</v>
      </c>
      <c r="D338" s="220" t="s">
        <v>131</v>
      </c>
      <c r="E338" s="125" t="s">
        <v>115</v>
      </c>
      <c r="F338" s="126" t="s">
        <v>193</v>
      </c>
      <c r="G338" s="126" t="s">
        <v>193</v>
      </c>
      <c r="H338" s="126" t="s">
        <v>193</v>
      </c>
      <c r="I338" s="126" t="s">
        <v>29</v>
      </c>
      <c r="J338" s="127" t="s">
        <v>193</v>
      </c>
      <c r="K338" s="128" t="s">
        <v>99</v>
      </c>
      <c r="L338" s="173">
        <f t="shared" si="57"/>
        <v>75</v>
      </c>
      <c r="M338" s="174">
        <f t="shared" si="57"/>
        <v>0</v>
      </c>
      <c r="N338" s="175">
        <f t="shared" si="57"/>
        <v>75</v>
      </c>
    </row>
    <row r="339" spans="1:14" s="91" customFormat="1" ht="25.5">
      <c r="A339" s="225" t="s">
        <v>100</v>
      </c>
      <c r="B339" s="273">
        <v>331</v>
      </c>
      <c r="C339" s="189" t="s">
        <v>119</v>
      </c>
      <c r="D339" s="220" t="s">
        <v>131</v>
      </c>
      <c r="E339" s="125" t="s">
        <v>115</v>
      </c>
      <c r="F339" s="126" t="s">
        <v>193</v>
      </c>
      <c r="G339" s="126" t="s">
        <v>193</v>
      </c>
      <c r="H339" s="126" t="s">
        <v>193</v>
      </c>
      <c r="I339" s="126" t="s">
        <v>29</v>
      </c>
      <c r="J339" s="127" t="s">
        <v>193</v>
      </c>
      <c r="K339" s="128" t="s">
        <v>275</v>
      </c>
      <c r="L339" s="173">
        <v>75</v>
      </c>
      <c r="M339" s="174">
        <v>0</v>
      </c>
      <c r="N339" s="175">
        <v>75</v>
      </c>
    </row>
    <row r="340" spans="1:14" s="91" customFormat="1" ht="12.75">
      <c r="A340" s="224" t="s">
        <v>69</v>
      </c>
      <c r="B340" s="132" t="s">
        <v>156</v>
      </c>
      <c r="C340" s="130" t="s">
        <v>120</v>
      </c>
      <c r="D340" s="124"/>
      <c r="E340" s="219"/>
      <c r="F340" s="190"/>
      <c r="G340" s="126"/>
      <c r="H340" s="126"/>
      <c r="I340" s="190"/>
      <c r="J340" s="220"/>
      <c r="K340" s="221"/>
      <c r="L340" s="173">
        <f>L341+L349</f>
        <v>261.5</v>
      </c>
      <c r="M340" s="174">
        <f>M341+M349</f>
        <v>0</v>
      </c>
      <c r="N340" s="175">
        <f>N341+N349</f>
        <v>261.5</v>
      </c>
    </row>
    <row r="341" spans="1:14" s="91" customFormat="1" ht="12.75">
      <c r="A341" s="224" t="s">
        <v>137</v>
      </c>
      <c r="B341" s="132" t="s">
        <v>156</v>
      </c>
      <c r="C341" s="130" t="s">
        <v>120</v>
      </c>
      <c r="D341" s="124" t="s">
        <v>114</v>
      </c>
      <c r="E341" s="219"/>
      <c r="F341" s="190"/>
      <c r="G341" s="126"/>
      <c r="H341" s="126"/>
      <c r="I341" s="190"/>
      <c r="J341" s="220"/>
      <c r="K341" s="221"/>
      <c r="L341" s="173">
        <f aca="true" t="shared" si="58" ref="L341:N343">L342</f>
        <v>252.5</v>
      </c>
      <c r="M341" s="174">
        <f t="shared" si="58"/>
        <v>0</v>
      </c>
      <c r="N341" s="175">
        <f t="shared" si="58"/>
        <v>252.5</v>
      </c>
    </row>
    <row r="342" spans="1:14" s="9" customFormat="1" ht="38.25">
      <c r="A342" s="225" t="s">
        <v>317</v>
      </c>
      <c r="B342" s="132" t="s">
        <v>156</v>
      </c>
      <c r="C342" s="130" t="s">
        <v>120</v>
      </c>
      <c r="D342" s="124" t="s">
        <v>114</v>
      </c>
      <c r="E342" s="227" t="s">
        <v>114</v>
      </c>
      <c r="F342" s="193" t="s">
        <v>193</v>
      </c>
      <c r="G342" s="126" t="s">
        <v>193</v>
      </c>
      <c r="H342" s="126" t="s">
        <v>193</v>
      </c>
      <c r="I342" s="193" t="s">
        <v>194</v>
      </c>
      <c r="J342" s="127" t="s">
        <v>193</v>
      </c>
      <c r="K342" s="270"/>
      <c r="L342" s="178">
        <f t="shared" si="58"/>
        <v>252.5</v>
      </c>
      <c r="M342" s="179">
        <f t="shared" si="58"/>
        <v>0</v>
      </c>
      <c r="N342" s="129">
        <f t="shared" si="58"/>
        <v>252.5</v>
      </c>
    </row>
    <row r="343" spans="1:14" s="9" customFormat="1" ht="25.5">
      <c r="A343" s="269" t="s">
        <v>23</v>
      </c>
      <c r="B343" s="132" t="s">
        <v>156</v>
      </c>
      <c r="C343" s="130" t="s">
        <v>120</v>
      </c>
      <c r="D343" s="124" t="s">
        <v>114</v>
      </c>
      <c r="E343" s="227" t="s">
        <v>114</v>
      </c>
      <c r="F343" s="193" t="s">
        <v>195</v>
      </c>
      <c r="G343" s="126" t="s">
        <v>193</v>
      </c>
      <c r="H343" s="126" t="s">
        <v>193</v>
      </c>
      <c r="I343" s="193" t="s">
        <v>194</v>
      </c>
      <c r="J343" s="127" t="s">
        <v>193</v>
      </c>
      <c r="K343" s="270"/>
      <c r="L343" s="178">
        <f t="shared" si="58"/>
        <v>252.5</v>
      </c>
      <c r="M343" s="179">
        <f t="shared" si="58"/>
        <v>0</v>
      </c>
      <c r="N343" s="129">
        <f t="shared" si="58"/>
        <v>252.5</v>
      </c>
    </row>
    <row r="344" spans="1:14" s="91" customFormat="1" ht="12.75">
      <c r="A344" s="225" t="s">
        <v>24</v>
      </c>
      <c r="B344" s="132" t="s">
        <v>156</v>
      </c>
      <c r="C344" s="130" t="s">
        <v>120</v>
      </c>
      <c r="D344" s="124" t="s">
        <v>114</v>
      </c>
      <c r="E344" s="227" t="s">
        <v>114</v>
      </c>
      <c r="F344" s="193" t="s">
        <v>195</v>
      </c>
      <c r="G344" s="126" t="s">
        <v>193</v>
      </c>
      <c r="H344" s="126" t="s">
        <v>193</v>
      </c>
      <c r="I344" s="193" t="s">
        <v>27</v>
      </c>
      <c r="J344" s="127" t="s">
        <v>193</v>
      </c>
      <c r="K344" s="270"/>
      <c r="L344" s="178">
        <f>L345+L347</f>
        <v>252.5</v>
      </c>
      <c r="M344" s="179">
        <f>M345+M347</f>
        <v>0</v>
      </c>
      <c r="N344" s="129">
        <f>N345+N347</f>
        <v>252.5</v>
      </c>
    </row>
    <row r="345" spans="1:14" s="91" customFormat="1" ht="25.5">
      <c r="A345" s="225" t="s">
        <v>91</v>
      </c>
      <c r="B345" s="132" t="s">
        <v>156</v>
      </c>
      <c r="C345" s="130" t="s">
        <v>120</v>
      </c>
      <c r="D345" s="124" t="s">
        <v>114</v>
      </c>
      <c r="E345" s="125" t="s">
        <v>114</v>
      </c>
      <c r="F345" s="126" t="s">
        <v>195</v>
      </c>
      <c r="G345" s="126" t="s">
        <v>193</v>
      </c>
      <c r="H345" s="126" t="s">
        <v>193</v>
      </c>
      <c r="I345" s="193" t="s">
        <v>27</v>
      </c>
      <c r="J345" s="127" t="s">
        <v>193</v>
      </c>
      <c r="K345" s="128" t="s">
        <v>92</v>
      </c>
      <c r="L345" s="173">
        <f>L346</f>
        <v>152.5</v>
      </c>
      <c r="M345" s="174">
        <f>M346</f>
        <v>0</v>
      </c>
      <c r="N345" s="175">
        <f>N346</f>
        <v>152.5</v>
      </c>
    </row>
    <row r="346" spans="1:14" s="91" customFormat="1" ht="25.5">
      <c r="A346" s="225" t="s">
        <v>93</v>
      </c>
      <c r="B346" s="132" t="s">
        <v>156</v>
      </c>
      <c r="C346" s="130" t="s">
        <v>120</v>
      </c>
      <c r="D346" s="124" t="s">
        <v>114</v>
      </c>
      <c r="E346" s="125" t="s">
        <v>114</v>
      </c>
      <c r="F346" s="126" t="s">
        <v>195</v>
      </c>
      <c r="G346" s="126" t="s">
        <v>193</v>
      </c>
      <c r="H346" s="126" t="s">
        <v>193</v>
      </c>
      <c r="I346" s="193" t="s">
        <v>27</v>
      </c>
      <c r="J346" s="127" t="s">
        <v>193</v>
      </c>
      <c r="K346" s="128" t="s">
        <v>94</v>
      </c>
      <c r="L346" s="173">
        <v>152.5</v>
      </c>
      <c r="M346" s="174">
        <v>0</v>
      </c>
      <c r="N346" s="175">
        <v>152.5</v>
      </c>
    </row>
    <row r="347" spans="1:14" s="91" customFormat="1" ht="12.75">
      <c r="A347" s="225" t="s">
        <v>147</v>
      </c>
      <c r="B347" s="132" t="s">
        <v>156</v>
      </c>
      <c r="C347" s="130" t="s">
        <v>120</v>
      </c>
      <c r="D347" s="124" t="s">
        <v>114</v>
      </c>
      <c r="E347" s="125" t="s">
        <v>114</v>
      </c>
      <c r="F347" s="126" t="s">
        <v>195</v>
      </c>
      <c r="G347" s="126" t="s">
        <v>193</v>
      </c>
      <c r="H347" s="126" t="s">
        <v>193</v>
      </c>
      <c r="I347" s="126" t="s">
        <v>27</v>
      </c>
      <c r="J347" s="127" t="s">
        <v>193</v>
      </c>
      <c r="K347" s="128" t="s">
        <v>161</v>
      </c>
      <c r="L347" s="173">
        <f>L348</f>
        <v>100</v>
      </c>
      <c r="M347" s="174">
        <f>M348</f>
        <v>0</v>
      </c>
      <c r="N347" s="175">
        <f>N348</f>
        <v>100</v>
      </c>
    </row>
    <row r="348" spans="1:14" s="91" customFormat="1" ht="12.75">
      <c r="A348" s="225" t="s">
        <v>108</v>
      </c>
      <c r="B348" s="132" t="s">
        <v>156</v>
      </c>
      <c r="C348" s="130" t="s">
        <v>120</v>
      </c>
      <c r="D348" s="124" t="s">
        <v>114</v>
      </c>
      <c r="E348" s="125" t="s">
        <v>114</v>
      </c>
      <c r="F348" s="126" t="s">
        <v>195</v>
      </c>
      <c r="G348" s="126" t="s">
        <v>193</v>
      </c>
      <c r="H348" s="126" t="s">
        <v>193</v>
      </c>
      <c r="I348" s="126" t="s">
        <v>27</v>
      </c>
      <c r="J348" s="127" t="s">
        <v>193</v>
      </c>
      <c r="K348" s="128" t="s">
        <v>112</v>
      </c>
      <c r="L348" s="173">
        <v>100</v>
      </c>
      <c r="M348" s="174">
        <v>0</v>
      </c>
      <c r="N348" s="175">
        <v>100</v>
      </c>
    </row>
    <row r="349" spans="1:14" s="91" customFormat="1" ht="12.75">
      <c r="A349" s="224" t="s">
        <v>176</v>
      </c>
      <c r="B349" s="132" t="s">
        <v>156</v>
      </c>
      <c r="C349" s="130" t="s">
        <v>120</v>
      </c>
      <c r="D349" s="124" t="s">
        <v>116</v>
      </c>
      <c r="E349" s="219"/>
      <c r="F349" s="190"/>
      <c r="G349" s="126"/>
      <c r="H349" s="126"/>
      <c r="I349" s="190"/>
      <c r="J349" s="220"/>
      <c r="K349" s="221"/>
      <c r="L349" s="173">
        <f aca="true" t="shared" si="59" ref="L349:N353">L350</f>
        <v>9</v>
      </c>
      <c r="M349" s="174">
        <f t="shared" si="59"/>
        <v>0</v>
      </c>
      <c r="N349" s="175">
        <f t="shared" si="59"/>
        <v>9</v>
      </c>
    </row>
    <row r="350" spans="1:14" s="91" customFormat="1" ht="38.25">
      <c r="A350" s="225" t="s">
        <v>317</v>
      </c>
      <c r="B350" s="132" t="s">
        <v>156</v>
      </c>
      <c r="C350" s="130" t="s">
        <v>120</v>
      </c>
      <c r="D350" s="124" t="s">
        <v>116</v>
      </c>
      <c r="E350" s="227" t="s">
        <v>114</v>
      </c>
      <c r="F350" s="193" t="s">
        <v>193</v>
      </c>
      <c r="G350" s="126" t="s">
        <v>193</v>
      </c>
      <c r="H350" s="126" t="s">
        <v>193</v>
      </c>
      <c r="I350" s="193" t="s">
        <v>194</v>
      </c>
      <c r="J350" s="127" t="s">
        <v>193</v>
      </c>
      <c r="K350" s="270"/>
      <c r="L350" s="173">
        <f t="shared" si="59"/>
        <v>9</v>
      </c>
      <c r="M350" s="174">
        <f t="shared" si="59"/>
        <v>0</v>
      </c>
      <c r="N350" s="175">
        <f t="shared" si="59"/>
        <v>9</v>
      </c>
    </row>
    <row r="351" spans="1:14" s="91" customFormat="1" ht="25.5">
      <c r="A351" s="269" t="s">
        <v>23</v>
      </c>
      <c r="B351" s="132" t="s">
        <v>156</v>
      </c>
      <c r="C351" s="130" t="s">
        <v>120</v>
      </c>
      <c r="D351" s="124" t="s">
        <v>116</v>
      </c>
      <c r="E351" s="227" t="s">
        <v>114</v>
      </c>
      <c r="F351" s="193" t="s">
        <v>195</v>
      </c>
      <c r="G351" s="126" t="s">
        <v>193</v>
      </c>
      <c r="H351" s="126" t="s">
        <v>193</v>
      </c>
      <c r="I351" s="193" t="s">
        <v>194</v>
      </c>
      <c r="J351" s="127" t="s">
        <v>193</v>
      </c>
      <c r="K351" s="270"/>
      <c r="L351" s="173">
        <f t="shared" si="59"/>
        <v>9</v>
      </c>
      <c r="M351" s="174">
        <f t="shared" si="59"/>
        <v>0</v>
      </c>
      <c r="N351" s="175">
        <f t="shared" si="59"/>
        <v>9</v>
      </c>
    </row>
    <row r="352" spans="1:14" s="91" customFormat="1" ht="12.75">
      <c r="A352" s="225" t="s">
        <v>24</v>
      </c>
      <c r="B352" s="132" t="s">
        <v>156</v>
      </c>
      <c r="C352" s="130" t="s">
        <v>120</v>
      </c>
      <c r="D352" s="124" t="s">
        <v>116</v>
      </c>
      <c r="E352" s="227" t="s">
        <v>114</v>
      </c>
      <c r="F352" s="193" t="s">
        <v>195</v>
      </c>
      <c r="G352" s="126" t="s">
        <v>193</v>
      </c>
      <c r="H352" s="126" t="s">
        <v>193</v>
      </c>
      <c r="I352" s="193" t="s">
        <v>27</v>
      </c>
      <c r="J352" s="127" t="s">
        <v>193</v>
      </c>
      <c r="K352" s="270"/>
      <c r="L352" s="173">
        <f t="shared" si="59"/>
        <v>9</v>
      </c>
      <c r="M352" s="174">
        <f t="shared" si="59"/>
        <v>0</v>
      </c>
      <c r="N352" s="175">
        <f t="shared" si="59"/>
        <v>9</v>
      </c>
    </row>
    <row r="353" spans="1:14" s="91" customFormat="1" ht="51">
      <c r="A353" s="225" t="s">
        <v>111</v>
      </c>
      <c r="B353" s="132" t="s">
        <v>156</v>
      </c>
      <c r="C353" s="130" t="s">
        <v>120</v>
      </c>
      <c r="D353" s="124" t="s">
        <v>116</v>
      </c>
      <c r="E353" s="227" t="s">
        <v>114</v>
      </c>
      <c r="F353" s="193" t="s">
        <v>195</v>
      </c>
      <c r="G353" s="126" t="s">
        <v>193</v>
      </c>
      <c r="H353" s="126" t="s">
        <v>193</v>
      </c>
      <c r="I353" s="193" t="s">
        <v>27</v>
      </c>
      <c r="J353" s="127" t="s">
        <v>193</v>
      </c>
      <c r="K353" s="270" t="s">
        <v>99</v>
      </c>
      <c r="L353" s="173">
        <f t="shared" si="59"/>
        <v>9</v>
      </c>
      <c r="M353" s="174">
        <f t="shared" si="59"/>
        <v>0</v>
      </c>
      <c r="N353" s="175">
        <f t="shared" si="59"/>
        <v>9</v>
      </c>
    </row>
    <row r="354" spans="1:14" s="91" customFormat="1" ht="25.5">
      <c r="A354" s="225" t="s">
        <v>100</v>
      </c>
      <c r="B354" s="132" t="s">
        <v>156</v>
      </c>
      <c r="C354" s="130" t="s">
        <v>120</v>
      </c>
      <c r="D354" s="124" t="s">
        <v>116</v>
      </c>
      <c r="E354" s="227" t="s">
        <v>114</v>
      </c>
      <c r="F354" s="193" t="s">
        <v>195</v>
      </c>
      <c r="G354" s="126" t="s">
        <v>193</v>
      </c>
      <c r="H354" s="126" t="s">
        <v>193</v>
      </c>
      <c r="I354" s="193" t="s">
        <v>27</v>
      </c>
      <c r="J354" s="127" t="s">
        <v>193</v>
      </c>
      <c r="K354" s="270" t="s">
        <v>275</v>
      </c>
      <c r="L354" s="173">
        <v>9</v>
      </c>
      <c r="M354" s="174">
        <v>0</v>
      </c>
      <c r="N354" s="175">
        <v>9</v>
      </c>
    </row>
    <row r="355" spans="1:14" s="9" customFormat="1" ht="12.75">
      <c r="A355" s="224" t="s">
        <v>124</v>
      </c>
      <c r="B355" s="132" t="s">
        <v>156</v>
      </c>
      <c r="C355" s="130" t="s">
        <v>133</v>
      </c>
      <c r="D355" s="124"/>
      <c r="E355" s="131"/>
      <c r="F355" s="132"/>
      <c r="G355" s="126"/>
      <c r="H355" s="126"/>
      <c r="I355" s="132"/>
      <c r="J355" s="124"/>
      <c r="K355" s="133"/>
      <c r="L355" s="222">
        <f>L356+L361+L389+L402</f>
        <v>16983.6</v>
      </c>
      <c r="M355" s="223">
        <f>M356+M361+M389+M402</f>
        <v>1821.3000000000002</v>
      </c>
      <c r="N355" s="134">
        <f>N356+N361+N389+N402</f>
        <v>18804.9</v>
      </c>
    </row>
    <row r="356" spans="1:14" s="9" customFormat="1" ht="12.75">
      <c r="A356" s="224" t="s">
        <v>145</v>
      </c>
      <c r="B356" s="132" t="s">
        <v>156</v>
      </c>
      <c r="C356" s="130" t="s">
        <v>133</v>
      </c>
      <c r="D356" s="124" t="s">
        <v>114</v>
      </c>
      <c r="E356" s="131"/>
      <c r="F356" s="132"/>
      <c r="G356" s="126"/>
      <c r="H356" s="126"/>
      <c r="I356" s="132"/>
      <c r="J356" s="124"/>
      <c r="K356" s="133"/>
      <c r="L356" s="222">
        <f aca="true" t="shared" si="60" ref="L356:N359">L357</f>
        <v>3465</v>
      </c>
      <c r="M356" s="223">
        <f t="shared" si="60"/>
        <v>0</v>
      </c>
      <c r="N356" s="134">
        <f t="shared" si="60"/>
        <v>3465</v>
      </c>
    </row>
    <row r="357" spans="1:14" s="9" customFormat="1" ht="12.75">
      <c r="A357" s="225" t="s">
        <v>34</v>
      </c>
      <c r="B357" s="132" t="s">
        <v>156</v>
      </c>
      <c r="C357" s="130" t="s">
        <v>133</v>
      </c>
      <c r="D357" s="124" t="s">
        <v>114</v>
      </c>
      <c r="E357" s="125" t="s">
        <v>17</v>
      </c>
      <c r="F357" s="126" t="s">
        <v>193</v>
      </c>
      <c r="G357" s="126" t="s">
        <v>193</v>
      </c>
      <c r="H357" s="126" t="s">
        <v>193</v>
      </c>
      <c r="I357" s="126" t="s">
        <v>194</v>
      </c>
      <c r="J357" s="127" t="s">
        <v>193</v>
      </c>
      <c r="K357" s="128"/>
      <c r="L357" s="178">
        <f t="shared" si="60"/>
        <v>3465</v>
      </c>
      <c r="M357" s="179">
        <f t="shared" si="60"/>
        <v>0</v>
      </c>
      <c r="N357" s="129">
        <f t="shared" si="60"/>
        <v>3465</v>
      </c>
    </row>
    <row r="358" spans="1:14" s="9" customFormat="1" ht="12.75">
      <c r="A358" s="225" t="s">
        <v>20</v>
      </c>
      <c r="B358" s="132" t="s">
        <v>156</v>
      </c>
      <c r="C358" s="130" t="s">
        <v>133</v>
      </c>
      <c r="D358" s="124" t="s">
        <v>114</v>
      </c>
      <c r="E358" s="219" t="s">
        <v>17</v>
      </c>
      <c r="F358" s="126" t="s">
        <v>193</v>
      </c>
      <c r="G358" s="126" t="s">
        <v>193</v>
      </c>
      <c r="H358" s="126" t="s">
        <v>193</v>
      </c>
      <c r="I358" s="126" t="s">
        <v>35</v>
      </c>
      <c r="J358" s="127" t="s">
        <v>193</v>
      </c>
      <c r="K358" s="128"/>
      <c r="L358" s="178">
        <f t="shared" si="60"/>
        <v>3465</v>
      </c>
      <c r="M358" s="179">
        <f t="shared" si="60"/>
        <v>0</v>
      </c>
      <c r="N358" s="129">
        <f t="shared" si="60"/>
        <v>3465</v>
      </c>
    </row>
    <row r="359" spans="1:14" s="9" customFormat="1" ht="12.75">
      <c r="A359" s="225" t="s">
        <v>95</v>
      </c>
      <c r="B359" s="132" t="s">
        <v>156</v>
      </c>
      <c r="C359" s="130" t="s">
        <v>133</v>
      </c>
      <c r="D359" s="124" t="s">
        <v>114</v>
      </c>
      <c r="E359" s="125" t="s">
        <v>17</v>
      </c>
      <c r="F359" s="126" t="s">
        <v>193</v>
      </c>
      <c r="G359" s="126" t="s">
        <v>193</v>
      </c>
      <c r="H359" s="126" t="s">
        <v>193</v>
      </c>
      <c r="I359" s="126" t="s">
        <v>35</v>
      </c>
      <c r="J359" s="127" t="s">
        <v>193</v>
      </c>
      <c r="K359" s="128" t="s">
        <v>96</v>
      </c>
      <c r="L359" s="178">
        <f t="shared" si="60"/>
        <v>3465</v>
      </c>
      <c r="M359" s="179">
        <f t="shared" si="60"/>
        <v>0</v>
      </c>
      <c r="N359" s="129">
        <f t="shared" si="60"/>
        <v>3465</v>
      </c>
    </row>
    <row r="360" spans="1:14" s="92" customFormat="1" ht="25.5">
      <c r="A360" s="225" t="s">
        <v>97</v>
      </c>
      <c r="B360" s="132" t="s">
        <v>156</v>
      </c>
      <c r="C360" s="130" t="s">
        <v>133</v>
      </c>
      <c r="D360" s="124" t="s">
        <v>114</v>
      </c>
      <c r="E360" s="219" t="s">
        <v>17</v>
      </c>
      <c r="F360" s="126" t="s">
        <v>193</v>
      </c>
      <c r="G360" s="126" t="s">
        <v>193</v>
      </c>
      <c r="H360" s="126" t="s">
        <v>193</v>
      </c>
      <c r="I360" s="126" t="s">
        <v>35</v>
      </c>
      <c r="J360" s="127" t="s">
        <v>193</v>
      </c>
      <c r="K360" s="128" t="s">
        <v>98</v>
      </c>
      <c r="L360" s="178">
        <v>3465</v>
      </c>
      <c r="M360" s="179">
        <v>0</v>
      </c>
      <c r="N360" s="129">
        <v>3465</v>
      </c>
    </row>
    <row r="361" spans="1:14" s="9" customFormat="1" ht="12.75">
      <c r="A361" s="224" t="s">
        <v>143</v>
      </c>
      <c r="B361" s="132" t="s">
        <v>156</v>
      </c>
      <c r="C361" s="130" t="s">
        <v>133</v>
      </c>
      <c r="D361" s="124" t="s">
        <v>117</v>
      </c>
      <c r="E361" s="219"/>
      <c r="F361" s="190"/>
      <c r="G361" s="126"/>
      <c r="H361" s="126"/>
      <c r="I361" s="190"/>
      <c r="J361" s="220"/>
      <c r="K361" s="221"/>
      <c r="L361" s="222">
        <f>L362+L375+L385+L369</f>
        <v>7549.6</v>
      </c>
      <c r="M361" s="222">
        <f>M362+M375+M385+M369</f>
        <v>1821.3000000000002</v>
      </c>
      <c r="N361" s="134">
        <f>N362+N375+N385+N369</f>
        <v>9370.900000000001</v>
      </c>
    </row>
    <row r="362" spans="1:14" s="9" customFormat="1" ht="25.5">
      <c r="A362" s="225" t="s">
        <v>319</v>
      </c>
      <c r="B362" s="132" t="s">
        <v>156</v>
      </c>
      <c r="C362" s="130" t="s">
        <v>133</v>
      </c>
      <c r="D362" s="124" t="s">
        <v>117</v>
      </c>
      <c r="E362" s="125" t="s">
        <v>120</v>
      </c>
      <c r="F362" s="126" t="s">
        <v>193</v>
      </c>
      <c r="G362" s="126" t="s">
        <v>193</v>
      </c>
      <c r="H362" s="126" t="s">
        <v>193</v>
      </c>
      <c r="I362" s="126" t="s">
        <v>194</v>
      </c>
      <c r="J362" s="127" t="s">
        <v>193</v>
      </c>
      <c r="K362" s="128"/>
      <c r="L362" s="178">
        <f>L366+L363+L372</f>
        <v>732</v>
      </c>
      <c r="M362" s="179">
        <f>M366+M363+M372</f>
        <v>77.5</v>
      </c>
      <c r="N362" s="129">
        <f>N366+N363+N372</f>
        <v>809.5</v>
      </c>
    </row>
    <row r="363" spans="1:14" s="9" customFormat="1" ht="25.5" customHeight="1">
      <c r="A363" s="225" t="s">
        <v>354</v>
      </c>
      <c r="B363" s="132" t="s">
        <v>156</v>
      </c>
      <c r="C363" s="130" t="s">
        <v>133</v>
      </c>
      <c r="D363" s="124" t="s">
        <v>117</v>
      </c>
      <c r="E363" s="125" t="s">
        <v>120</v>
      </c>
      <c r="F363" s="126" t="s">
        <v>193</v>
      </c>
      <c r="G363" s="126" t="s">
        <v>193</v>
      </c>
      <c r="H363" s="126" t="s">
        <v>193</v>
      </c>
      <c r="I363" s="126" t="s">
        <v>351</v>
      </c>
      <c r="J363" s="127" t="s">
        <v>193</v>
      </c>
      <c r="K363" s="128"/>
      <c r="L363" s="178">
        <f aca="true" t="shared" si="61" ref="L363:N364">L364</f>
        <v>332</v>
      </c>
      <c r="M363" s="179">
        <f t="shared" si="61"/>
        <v>0</v>
      </c>
      <c r="N363" s="129">
        <f t="shared" si="61"/>
        <v>332</v>
      </c>
    </row>
    <row r="364" spans="1:14" s="9" customFormat="1" ht="25.5" customHeight="1">
      <c r="A364" s="225" t="s">
        <v>95</v>
      </c>
      <c r="B364" s="132" t="s">
        <v>156</v>
      </c>
      <c r="C364" s="130" t="s">
        <v>133</v>
      </c>
      <c r="D364" s="124" t="s">
        <v>117</v>
      </c>
      <c r="E364" s="125" t="s">
        <v>120</v>
      </c>
      <c r="F364" s="126" t="s">
        <v>193</v>
      </c>
      <c r="G364" s="126" t="s">
        <v>193</v>
      </c>
      <c r="H364" s="126" t="s">
        <v>193</v>
      </c>
      <c r="I364" s="126" t="s">
        <v>351</v>
      </c>
      <c r="J364" s="127" t="s">
        <v>193</v>
      </c>
      <c r="K364" s="128" t="s">
        <v>96</v>
      </c>
      <c r="L364" s="178">
        <f t="shared" si="61"/>
        <v>332</v>
      </c>
      <c r="M364" s="179">
        <f t="shared" si="61"/>
        <v>0</v>
      </c>
      <c r="N364" s="129">
        <f t="shared" si="61"/>
        <v>332</v>
      </c>
    </row>
    <row r="365" spans="1:14" s="9" customFormat="1" ht="25.5" customHeight="1">
      <c r="A365" s="225" t="s">
        <v>97</v>
      </c>
      <c r="B365" s="132" t="s">
        <v>156</v>
      </c>
      <c r="C365" s="130" t="s">
        <v>133</v>
      </c>
      <c r="D365" s="124" t="s">
        <v>117</v>
      </c>
      <c r="E365" s="125" t="s">
        <v>120</v>
      </c>
      <c r="F365" s="126" t="s">
        <v>193</v>
      </c>
      <c r="G365" s="126" t="s">
        <v>193</v>
      </c>
      <c r="H365" s="126" t="s">
        <v>193</v>
      </c>
      <c r="I365" s="126" t="s">
        <v>351</v>
      </c>
      <c r="J365" s="127" t="s">
        <v>193</v>
      </c>
      <c r="K365" s="128" t="s">
        <v>98</v>
      </c>
      <c r="L365" s="178">
        <v>332</v>
      </c>
      <c r="M365" s="179">
        <v>0</v>
      </c>
      <c r="N365" s="129">
        <v>332</v>
      </c>
    </row>
    <row r="366" spans="1:14" s="9" customFormat="1" ht="39.75" customHeight="1">
      <c r="A366" s="224" t="s">
        <v>320</v>
      </c>
      <c r="B366" s="132" t="s">
        <v>156</v>
      </c>
      <c r="C366" s="130" t="s">
        <v>133</v>
      </c>
      <c r="D366" s="124" t="s">
        <v>117</v>
      </c>
      <c r="E366" s="125" t="s">
        <v>120</v>
      </c>
      <c r="F366" s="126" t="s">
        <v>193</v>
      </c>
      <c r="G366" s="126" t="s">
        <v>193</v>
      </c>
      <c r="H366" s="126" t="s">
        <v>193</v>
      </c>
      <c r="I366" s="126" t="s">
        <v>270</v>
      </c>
      <c r="J366" s="127" t="s">
        <v>193</v>
      </c>
      <c r="K366" s="128"/>
      <c r="L366" s="178">
        <f aca="true" t="shared" si="62" ref="L366:N367">L367</f>
        <v>259.5</v>
      </c>
      <c r="M366" s="179">
        <f t="shared" si="62"/>
        <v>77.5</v>
      </c>
      <c r="N366" s="129">
        <f t="shared" si="62"/>
        <v>337</v>
      </c>
    </row>
    <row r="367" spans="1:14" s="9" customFormat="1" ht="16.5" customHeight="1">
      <c r="A367" s="225" t="s">
        <v>95</v>
      </c>
      <c r="B367" s="132" t="s">
        <v>156</v>
      </c>
      <c r="C367" s="130" t="s">
        <v>133</v>
      </c>
      <c r="D367" s="124" t="s">
        <v>117</v>
      </c>
      <c r="E367" s="125" t="s">
        <v>120</v>
      </c>
      <c r="F367" s="126" t="s">
        <v>193</v>
      </c>
      <c r="G367" s="126" t="s">
        <v>193</v>
      </c>
      <c r="H367" s="126" t="s">
        <v>193</v>
      </c>
      <c r="I367" s="126" t="s">
        <v>270</v>
      </c>
      <c r="J367" s="127" t="s">
        <v>193</v>
      </c>
      <c r="K367" s="128" t="s">
        <v>96</v>
      </c>
      <c r="L367" s="178">
        <f t="shared" si="62"/>
        <v>259.5</v>
      </c>
      <c r="M367" s="179">
        <f t="shared" si="62"/>
        <v>77.5</v>
      </c>
      <c r="N367" s="129">
        <f t="shared" si="62"/>
        <v>337</v>
      </c>
    </row>
    <row r="368" spans="1:14" s="9" customFormat="1" ht="28.5" customHeight="1">
      <c r="A368" s="225" t="s">
        <v>97</v>
      </c>
      <c r="B368" s="132" t="s">
        <v>156</v>
      </c>
      <c r="C368" s="130" t="s">
        <v>133</v>
      </c>
      <c r="D368" s="124" t="s">
        <v>117</v>
      </c>
      <c r="E368" s="125" t="s">
        <v>120</v>
      </c>
      <c r="F368" s="126" t="s">
        <v>193</v>
      </c>
      <c r="G368" s="126" t="s">
        <v>193</v>
      </c>
      <c r="H368" s="126" t="s">
        <v>193</v>
      </c>
      <c r="I368" s="126" t="s">
        <v>270</v>
      </c>
      <c r="J368" s="127" t="s">
        <v>193</v>
      </c>
      <c r="K368" s="128" t="s">
        <v>98</v>
      </c>
      <c r="L368" s="178">
        <v>259.5</v>
      </c>
      <c r="M368" s="179">
        <v>77.5</v>
      </c>
      <c r="N368" s="129">
        <f>M368+L368</f>
        <v>337</v>
      </c>
    </row>
    <row r="369" spans="1:14" s="9" customFormat="1" ht="40.5" customHeight="1">
      <c r="A369" s="224" t="s">
        <v>394</v>
      </c>
      <c r="B369" s="132" t="s">
        <v>156</v>
      </c>
      <c r="C369" s="130" t="s">
        <v>133</v>
      </c>
      <c r="D369" s="124" t="s">
        <v>117</v>
      </c>
      <c r="E369" s="125" t="s">
        <v>120</v>
      </c>
      <c r="F369" s="126" t="s">
        <v>193</v>
      </c>
      <c r="G369" s="126" t="s">
        <v>193</v>
      </c>
      <c r="H369" s="126" t="s">
        <v>193</v>
      </c>
      <c r="I369" s="126" t="s">
        <v>395</v>
      </c>
      <c r="J369" s="127" t="s">
        <v>193</v>
      </c>
      <c r="K369" s="128"/>
      <c r="L369" s="178">
        <f aca="true" t="shared" si="63" ref="L369:N370">L370</f>
        <v>0</v>
      </c>
      <c r="M369" s="179">
        <f t="shared" si="63"/>
        <v>1344.2</v>
      </c>
      <c r="N369" s="129">
        <f t="shared" si="63"/>
        <v>1344.2</v>
      </c>
    </row>
    <row r="370" spans="1:14" s="9" customFormat="1" ht="28.5" customHeight="1">
      <c r="A370" s="225" t="s">
        <v>95</v>
      </c>
      <c r="B370" s="132" t="s">
        <v>156</v>
      </c>
      <c r="C370" s="130" t="s">
        <v>133</v>
      </c>
      <c r="D370" s="124" t="s">
        <v>117</v>
      </c>
      <c r="E370" s="125" t="s">
        <v>120</v>
      </c>
      <c r="F370" s="126" t="s">
        <v>193</v>
      </c>
      <c r="G370" s="126" t="s">
        <v>193</v>
      </c>
      <c r="H370" s="126" t="s">
        <v>193</v>
      </c>
      <c r="I370" s="126" t="s">
        <v>395</v>
      </c>
      <c r="J370" s="127" t="s">
        <v>193</v>
      </c>
      <c r="K370" s="128" t="s">
        <v>96</v>
      </c>
      <c r="L370" s="178">
        <f t="shared" si="63"/>
        <v>0</v>
      </c>
      <c r="M370" s="179">
        <f t="shared" si="63"/>
        <v>1344.2</v>
      </c>
      <c r="N370" s="129">
        <f t="shared" si="63"/>
        <v>1344.2</v>
      </c>
    </row>
    <row r="371" spans="1:14" s="9" customFormat="1" ht="28.5" customHeight="1">
      <c r="A371" s="225" t="s">
        <v>97</v>
      </c>
      <c r="B371" s="132" t="s">
        <v>156</v>
      </c>
      <c r="C371" s="130" t="s">
        <v>133</v>
      </c>
      <c r="D371" s="124" t="s">
        <v>117</v>
      </c>
      <c r="E371" s="125" t="s">
        <v>120</v>
      </c>
      <c r="F371" s="126" t="s">
        <v>193</v>
      </c>
      <c r="G371" s="126" t="s">
        <v>193</v>
      </c>
      <c r="H371" s="126" t="s">
        <v>193</v>
      </c>
      <c r="I371" s="126" t="s">
        <v>395</v>
      </c>
      <c r="J371" s="127" t="s">
        <v>193</v>
      </c>
      <c r="K371" s="128" t="s">
        <v>98</v>
      </c>
      <c r="L371" s="178">
        <v>0</v>
      </c>
      <c r="M371" s="179">
        <v>1344.2</v>
      </c>
      <c r="N371" s="129">
        <v>1344.2</v>
      </c>
    </row>
    <row r="372" spans="1:14" s="9" customFormat="1" ht="25.5">
      <c r="A372" s="225" t="s">
        <v>353</v>
      </c>
      <c r="B372" s="132" t="s">
        <v>156</v>
      </c>
      <c r="C372" s="130" t="s">
        <v>133</v>
      </c>
      <c r="D372" s="124" t="s">
        <v>117</v>
      </c>
      <c r="E372" s="125" t="s">
        <v>120</v>
      </c>
      <c r="F372" s="126" t="s">
        <v>193</v>
      </c>
      <c r="G372" s="126" t="s">
        <v>193</v>
      </c>
      <c r="H372" s="126" t="s">
        <v>193</v>
      </c>
      <c r="I372" s="126" t="s">
        <v>363</v>
      </c>
      <c r="J372" s="127" t="s">
        <v>193</v>
      </c>
      <c r="K372" s="128"/>
      <c r="L372" s="178">
        <f aca="true" t="shared" si="64" ref="L372:N373">L373</f>
        <v>140.5</v>
      </c>
      <c r="M372" s="179">
        <f t="shared" si="64"/>
        <v>0</v>
      </c>
      <c r="N372" s="129">
        <f t="shared" si="64"/>
        <v>140.5</v>
      </c>
    </row>
    <row r="373" spans="1:14" s="9" customFormat="1" ht="12.75">
      <c r="A373" s="225" t="s">
        <v>95</v>
      </c>
      <c r="B373" s="132" t="s">
        <v>156</v>
      </c>
      <c r="C373" s="130" t="s">
        <v>133</v>
      </c>
      <c r="D373" s="124" t="s">
        <v>117</v>
      </c>
      <c r="E373" s="125" t="s">
        <v>120</v>
      </c>
      <c r="F373" s="126" t="s">
        <v>193</v>
      </c>
      <c r="G373" s="126" t="s">
        <v>193</v>
      </c>
      <c r="H373" s="126" t="s">
        <v>193</v>
      </c>
      <c r="I373" s="126" t="s">
        <v>363</v>
      </c>
      <c r="J373" s="127" t="s">
        <v>193</v>
      </c>
      <c r="K373" s="128" t="s">
        <v>96</v>
      </c>
      <c r="L373" s="178">
        <f t="shared" si="64"/>
        <v>140.5</v>
      </c>
      <c r="M373" s="179">
        <f t="shared" si="64"/>
        <v>0</v>
      </c>
      <c r="N373" s="129">
        <f t="shared" si="64"/>
        <v>140.5</v>
      </c>
    </row>
    <row r="374" spans="1:14" s="9" customFormat="1" ht="24" customHeight="1">
      <c r="A374" s="225" t="s">
        <v>97</v>
      </c>
      <c r="B374" s="132" t="s">
        <v>156</v>
      </c>
      <c r="C374" s="130" t="s">
        <v>133</v>
      </c>
      <c r="D374" s="124" t="s">
        <v>117</v>
      </c>
      <c r="E374" s="125" t="s">
        <v>120</v>
      </c>
      <c r="F374" s="126" t="s">
        <v>193</v>
      </c>
      <c r="G374" s="126" t="s">
        <v>193</v>
      </c>
      <c r="H374" s="126" t="s">
        <v>193</v>
      </c>
      <c r="I374" s="126" t="s">
        <v>363</v>
      </c>
      <c r="J374" s="127" t="s">
        <v>193</v>
      </c>
      <c r="K374" s="128" t="s">
        <v>98</v>
      </c>
      <c r="L374" s="178">
        <v>140.5</v>
      </c>
      <c r="M374" s="179">
        <v>0</v>
      </c>
      <c r="N374" s="129">
        <f>M374+L374</f>
        <v>140.5</v>
      </c>
    </row>
    <row r="375" spans="1:14" s="9" customFormat="1" ht="38.25">
      <c r="A375" s="225" t="s">
        <v>36</v>
      </c>
      <c r="B375" s="132" t="s">
        <v>156</v>
      </c>
      <c r="C375" s="130" t="s">
        <v>133</v>
      </c>
      <c r="D375" s="124" t="s">
        <v>117</v>
      </c>
      <c r="E375" s="125" t="s">
        <v>131</v>
      </c>
      <c r="F375" s="126" t="s">
        <v>193</v>
      </c>
      <c r="G375" s="126" t="s">
        <v>193</v>
      </c>
      <c r="H375" s="126" t="s">
        <v>193</v>
      </c>
      <c r="I375" s="126" t="s">
        <v>194</v>
      </c>
      <c r="J375" s="127" t="s">
        <v>193</v>
      </c>
      <c r="K375" s="128"/>
      <c r="L375" s="178">
        <f>L379+L382+L376</f>
        <v>6809.400000000001</v>
      </c>
      <c r="M375" s="178">
        <f>M379+M382+M376</f>
        <v>399.6</v>
      </c>
      <c r="N375" s="129">
        <f>N379+N382+N376</f>
        <v>7209.000000000001</v>
      </c>
    </row>
    <row r="376" spans="1:14" s="9" customFormat="1" ht="38.25">
      <c r="A376" s="225" t="s">
        <v>380</v>
      </c>
      <c r="B376" s="132" t="s">
        <v>156</v>
      </c>
      <c r="C376" s="130" t="s">
        <v>133</v>
      </c>
      <c r="D376" s="124" t="s">
        <v>117</v>
      </c>
      <c r="E376" s="125" t="s">
        <v>131</v>
      </c>
      <c r="F376" s="126" t="s">
        <v>193</v>
      </c>
      <c r="G376" s="126" t="s">
        <v>193</v>
      </c>
      <c r="H376" s="126" t="s">
        <v>193</v>
      </c>
      <c r="I376" s="126" t="s">
        <v>379</v>
      </c>
      <c r="J376" s="127"/>
      <c r="K376" s="128"/>
      <c r="L376" s="178">
        <f aca="true" t="shared" si="65" ref="L376:N377">L377</f>
        <v>1532.8</v>
      </c>
      <c r="M376" s="179">
        <f t="shared" si="65"/>
        <v>0</v>
      </c>
      <c r="N376" s="129">
        <f t="shared" si="65"/>
        <v>1532.8</v>
      </c>
    </row>
    <row r="377" spans="1:14" s="9" customFormat="1" ht="12.75">
      <c r="A377" s="225" t="s">
        <v>95</v>
      </c>
      <c r="B377" s="132" t="s">
        <v>156</v>
      </c>
      <c r="C377" s="130" t="s">
        <v>133</v>
      </c>
      <c r="D377" s="124" t="s">
        <v>117</v>
      </c>
      <c r="E377" s="125" t="s">
        <v>131</v>
      </c>
      <c r="F377" s="126" t="s">
        <v>193</v>
      </c>
      <c r="G377" s="126" t="s">
        <v>193</v>
      </c>
      <c r="H377" s="126" t="s">
        <v>193</v>
      </c>
      <c r="I377" s="126" t="s">
        <v>379</v>
      </c>
      <c r="J377" s="127"/>
      <c r="K377" s="128" t="s">
        <v>96</v>
      </c>
      <c r="L377" s="178">
        <f t="shared" si="65"/>
        <v>1532.8</v>
      </c>
      <c r="M377" s="179">
        <f t="shared" si="65"/>
        <v>0</v>
      </c>
      <c r="N377" s="129">
        <f t="shared" si="65"/>
        <v>1532.8</v>
      </c>
    </row>
    <row r="378" spans="1:14" s="9" customFormat="1" ht="25.5">
      <c r="A378" s="225" t="s">
        <v>97</v>
      </c>
      <c r="B378" s="132" t="s">
        <v>156</v>
      </c>
      <c r="C378" s="130" t="s">
        <v>133</v>
      </c>
      <c r="D378" s="124" t="s">
        <v>117</v>
      </c>
      <c r="E378" s="125" t="s">
        <v>131</v>
      </c>
      <c r="F378" s="126" t="s">
        <v>193</v>
      </c>
      <c r="G378" s="126" t="s">
        <v>193</v>
      </c>
      <c r="H378" s="126" t="s">
        <v>193</v>
      </c>
      <c r="I378" s="126" t="s">
        <v>379</v>
      </c>
      <c r="J378" s="127" t="s">
        <v>193</v>
      </c>
      <c r="K378" s="128" t="s">
        <v>98</v>
      </c>
      <c r="L378" s="178">
        <v>1532.8</v>
      </c>
      <c r="M378" s="179">
        <v>0</v>
      </c>
      <c r="N378" s="129">
        <f>L378+M378</f>
        <v>1532.8</v>
      </c>
    </row>
    <row r="379" spans="1:14" s="9" customFormat="1" ht="38.25">
      <c r="A379" s="224" t="s">
        <v>259</v>
      </c>
      <c r="B379" s="132" t="s">
        <v>156</v>
      </c>
      <c r="C379" s="130" t="s">
        <v>133</v>
      </c>
      <c r="D379" s="124" t="s">
        <v>117</v>
      </c>
      <c r="E379" s="125" t="s">
        <v>131</v>
      </c>
      <c r="F379" s="126" t="s">
        <v>193</v>
      </c>
      <c r="G379" s="126" t="s">
        <v>193</v>
      </c>
      <c r="H379" s="126" t="s">
        <v>193</v>
      </c>
      <c r="I379" s="126" t="s">
        <v>271</v>
      </c>
      <c r="J379" s="127" t="s">
        <v>193</v>
      </c>
      <c r="K379" s="128"/>
      <c r="L379" s="178">
        <f aca="true" t="shared" si="66" ref="L379:N380">L380</f>
        <v>757</v>
      </c>
      <c r="M379" s="179">
        <f t="shared" si="66"/>
        <v>0</v>
      </c>
      <c r="N379" s="129">
        <f t="shared" si="66"/>
        <v>757</v>
      </c>
    </row>
    <row r="380" spans="1:14" s="9" customFormat="1" ht="12.75">
      <c r="A380" s="225" t="s">
        <v>95</v>
      </c>
      <c r="B380" s="132" t="s">
        <v>156</v>
      </c>
      <c r="C380" s="130" t="s">
        <v>133</v>
      </c>
      <c r="D380" s="124" t="s">
        <v>117</v>
      </c>
      <c r="E380" s="125" t="s">
        <v>131</v>
      </c>
      <c r="F380" s="126" t="s">
        <v>193</v>
      </c>
      <c r="G380" s="126" t="s">
        <v>193</v>
      </c>
      <c r="H380" s="126" t="s">
        <v>193</v>
      </c>
      <c r="I380" s="126" t="s">
        <v>271</v>
      </c>
      <c r="J380" s="127" t="s">
        <v>193</v>
      </c>
      <c r="K380" s="128" t="s">
        <v>96</v>
      </c>
      <c r="L380" s="178">
        <f t="shared" si="66"/>
        <v>757</v>
      </c>
      <c r="M380" s="179">
        <f t="shared" si="66"/>
        <v>0</v>
      </c>
      <c r="N380" s="129">
        <f t="shared" si="66"/>
        <v>757</v>
      </c>
    </row>
    <row r="381" spans="1:14" s="9" customFormat="1" ht="25.5">
      <c r="A381" s="225" t="s">
        <v>97</v>
      </c>
      <c r="B381" s="132" t="s">
        <v>156</v>
      </c>
      <c r="C381" s="130" t="s">
        <v>133</v>
      </c>
      <c r="D381" s="124" t="s">
        <v>117</v>
      </c>
      <c r="E381" s="125" t="s">
        <v>131</v>
      </c>
      <c r="F381" s="126" t="s">
        <v>193</v>
      </c>
      <c r="G381" s="126" t="s">
        <v>193</v>
      </c>
      <c r="H381" s="126" t="s">
        <v>193</v>
      </c>
      <c r="I381" s="126" t="s">
        <v>271</v>
      </c>
      <c r="J381" s="127" t="s">
        <v>193</v>
      </c>
      <c r="K381" s="128" t="s">
        <v>98</v>
      </c>
      <c r="L381" s="178">
        <v>757</v>
      </c>
      <c r="M381" s="179">
        <v>0</v>
      </c>
      <c r="N381" s="129">
        <v>757</v>
      </c>
    </row>
    <row r="382" spans="1:14" s="9" customFormat="1" ht="38.25">
      <c r="A382" s="224" t="s">
        <v>355</v>
      </c>
      <c r="B382" s="132" t="s">
        <v>156</v>
      </c>
      <c r="C382" s="130" t="s">
        <v>133</v>
      </c>
      <c r="D382" s="124" t="s">
        <v>117</v>
      </c>
      <c r="E382" s="125" t="s">
        <v>131</v>
      </c>
      <c r="F382" s="126" t="s">
        <v>193</v>
      </c>
      <c r="G382" s="126" t="s">
        <v>193</v>
      </c>
      <c r="H382" s="126" t="s">
        <v>193</v>
      </c>
      <c r="I382" s="126" t="s">
        <v>350</v>
      </c>
      <c r="J382" s="127" t="s">
        <v>193</v>
      </c>
      <c r="K382" s="128"/>
      <c r="L382" s="178">
        <f aca="true" t="shared" si="67" ref="L382:N383">L383</f>
        <v>4519.6</v>
      </c>
      <c r="M382" s="179">
        <f t="shared" si="67"/>
        <v>399.6</v>
      </c>
      <c r="N382" s="129">
        <f t="shared" si="67"/>
        <v>4919.200000000001</v>
      </c>
    </row>
    <row r="383" spans="1:14" s="9" customFormat="1" ht="12.75">
      <c r="A383" s="225" t="s">
        <v>95</v>
      </c>
      <c r="B383" s="132" t="s">
        <v>156</v>
      </c>
      <c r="C383" s="130" t="s">
        <v>133</v>
      </c>
      <c r="D383" s="124" t="s">
        <v>117</v>
      </c>
      <c r="E383" s="125" t="s">
        <v>131</v>
      </c>
      <c r="F383" s="126" t="s">
        <v>193</v>
      </c>
      <c r="G383" s="126" t="s">
        <v>193</v>
      </c>
      <c r="H383" s="126" t="s">
        <v>193</v>
      </c>
      <c r="I383" s="126" t="s">
        <v>350</v>
      </c>
      <c r="J383" s="127" t="s">
        <v>193</v>
      </c>
      <c r="K383" s="128" t="s">
        <v>96</v>
      </c>
      <c r="L383" s="178">
        <f t="shared" si="67"/>
        <v>4519.6</v>
      </c>
      <c r="M383" s="179">
        <f t="shared" si="67"/>
        <v>399.6</v>
      </c>
      <c r="N383" s="129">
        <f t="shared" si="67"/>
        <v>4919.200000000001</v>
      </c>
    </row>
    <row r="384" spans="1:14" s="9" customFormat="1" ht="25.5">
      <c r="A384" s="225" t="s">
        <v>97</v>
      </c>
      <c r="B384" s="132" t="s">
        <v>156</v>
      </c>
      <c r="C384" s="130" t="s">
        <v>133</v>
      </c>
      <c r="D384" s="124" t="s">
        <v>117</v>
      </c>
      <c r="E384" s="125" t="s">
        <v>131</v>
      </c>
      <c r="F384" s="126" t="s">
        <v>193</v>
      </c>
      <c r="G384" s="126" t="s">
        <v>193</v>
      </c>
      <c r="H384" s="126" t="s">
        <v>193</v>
      </c>
      <c r="I384" s="126" t="s">
        <v>350</v>
      </c>
      <c r="J384" s="127" t="s">
        <v>193</v>
      </c>
      <c r="K384" s="128" t="s">
        <v>98</v>
      </c>
      <c r="L384" s="178">
        <v>4519.6</v>
      </c>
      <c r="M384" s="179">
        <v>399.6</v>
      </c>
      <c r="N384" s="129">
        <f>L384+M384</f>
        <v>4919.200000000001</v>
      </c>
    </row>
    <row r="385" spans="1:14" s="9" customFormat="1" ht="12.75">
      <c r="A385" s="225" t="s">
        <v>34</v>
      </c>
      <c r="B385" s="132" t="s">
        <v>156</v>
      </c>
      <c r="C385" s="130" t="s">
        <v>133</v>
      </c>
      <c r="D385" s="124" t="s">
        <v>117</v>
      </c>
      <c r="E385" s="125" t="s">
        <v>17</v>
      </c>
      <c r="F385" s="126" t="s">
        <v>193</v>
      </c>
      <c r="G385" s="126" t="s">
        <v>193</v>
      </c>
      <c r="H385" s="126" t="s">
        <v>193</v>
      </c>
      <c r="I385" s="126" t="s">
        <v>194</v>
      </c>
      <c r="J385" s="127" t="s">
        <v>193</v>
      </c>
      <c r="K385" s="128"/>
      <c r="L385" s="178">
        <f aca="true" t="shared" si="68" ref="L385:N387">L386</f>
        <v>8.2</v>
      </c>
      <c r="M385" s="179">
        <f t="shared" si="68"/>
        <v>0</v>
      </c>
      <c r="N385" s="129">
        <f t="shared" si="68"/>
        <v>8.2</v>
      </c>
    </row>
    <row r="386" spans="1:14" s="9" customFormat="1" ht="51">
      <c r="A386" s="225" t="s">
        <v>82</v>
      </c>
      <c r="B386" s="132" t="s">
        <v>156</v>
      </c>
      <c r="C386" s="130" t="s">
        <v>133</v>
      </c>
      <c r="D386" s="124" t="s">
        <v>117</v>
      </c>
      <c r="E386" s="125" t="s">
        <v>17</v>
      </c>
      <c r="F386" s="126" t="s">
        <v>193</v>
      </c>
      <c r="G386" s="126" t="s">
        <v>193</v>
      </c>
      <c r="H386" s="126" t="s">
        <v>193</v>
      </c>
      <c r="I386" s="126" t="s">
        <v>113</v>
      </c>
      <c r="J386" s="127" t="s">
        <v>193</v>
      </c>
      <c r="K386" s="128"/>
      <c r="L386" s="178">
        <f t="shared" si="68"/>
        <v>8.2</v>
      </c>
      <c r="M386" s="179">
        <f t="shared" si="68"/>
        <v>0</v>
      </c>
      <c r="N386" s="129">
        <f t="shared" si="68"/>
        <v>8.2</v>
      </c>
    </row>
    <row r="387" spans="1:14" s="9" customFormat="1" ht="12.75">
      <c r="A387" s="225" t="s">
        <v>95</v>
      </c>
      <c r="B387" s="132" t="s">
        <v>156</v>
      </c>
      <c r="C387" s="130" t="s">
        <v>133</v>
      </c>
      <c r="D387" s="124" t="s">
        <v>117</v>
      </c>
      <c r="E387" s="219" t="s">
        <v>17</v>
      </c>
      <c r="F387" s="126" t="s">
        <v>193</v>
      </c>
      <c r="G387" s="126" t="s">
        <v>193</v>
      </c>
      <c r="H387" s="126" t="s">
        <v>193</v>
      </c>
      <c r="I387" s="126" t="s">
        <v>113</v>
      </c>
      <c r="J387" s="127" t="s">
        <v>193</v>
      </c>
      <c r="K387" s="128" t="s">
        <v>96</v>
      </c>
      <c r="L387" s="178">
        <f t="shared" si="68"/>
        <v>8.2</v>
      </c>
      <c r="M387" s="179">
        <f t="shared" si="68"/>
        <v>0</v>
      </c>
      <c r="N387" s="129">
        <f t="shared" si="68"/>
        <v>8.2</v>
      </c>
    </row>
    <row r="388" spans="1:14" s="9" customFormat="1" ht="25.5">
      <c r="A388" s="225" t="s">
        <v>97</v>
      </c>
      <c r="B388" s="132" t="s">
        <v>156</v>
      </c>
      <c r="C388" s="130" t="s">
        <v>133</v>
      </c>
      <c r="D388" s="124" t="s">
        <v>117</v>
      </c>
      <c r="E388" s="125" t="s">
        <v>17</v>
      </c>
      <c r="F388" s="126" t="s">
        <v>193</v>
      </c>
      <c r="G388" s="126" t="s">
        <v>193</v>
      </c>
      <c r="H388" s="126" t="s">
        <v>193</v>
      </c>
      <c r="I388" s="126" t="s">
        <v>113</v>
      </c>
      <c r="J388" s="127" t="s">
        <v>193</v>
      </c>
      <c r="K388" s="128" t="s">
        <v>98</v>
      </c>
      <c r="L388" s="178">
        <v>8.2</v>
      </c>
      <c r="M388" s="179">
        <v>0</v>
      </c>
      <c r="N388" s="129">
        <v>8.2</v>
      </c>
    </row>
    <row r="389" spans="1:14" s="9" customFormat="1" ht="12.75">
      <c r="A389" s="224" t="s">
        <v>158</v>
      </c>
      <c r="B389" s="132" t="s">
        <v>156</v>
      </c>
      <c r="C389" s="130" t="s">
        <v>133</v>
      </c>
      <c r="D389" s="124" t="s">
        <v>116</v>
      </c>
      <c r="E389" s="125"/>
      <c r="F389" s="126"/>
      <c r="G389" s="126"/>
      <c r="H389" s="126"/>
      <c r="I389" s="126"/>
      <c r="J389" s="127"/>
      <c r="K389" s="128"/>
      <c r="L389" s="178">
        <f>L390</f>
        <v>2922.4</v>
      </c>
      <c r="M389" s="179">
        <f>M390</f>
        <v>0</v>
      </c>
      <c r="N389" s="129">
        <f>N390</f>
        <v>2922.4</v>
      </c>
    </row>
    <row r="390" spans="1:15" s="9" customFormat="1" ht="12.75">
      <c r="A390" s="225" t="s">
        <v>34</v>
      </c>
      <c r="B390" s="132" t="s">
        <v>156</v>
      </c>
      <c r="C390" s="189" t="s">
        <v>133</v>
      </c>
      <c r="D390" s="220" t="s">
        <v>116</v>
      </c>
      <c r="E390" s="125" t="s">
        <v>17</v>
      </c>
      <c r="F390" s="126" t="s">
        <v>193</v>
      </c>
      <c r="G390" s="126" t="s">
        <v>193</v>
      </c>
      <c r="H390" s="126" t="s">
        <v>193</v>
      </c>
      <c r="I390" s="126" t="s">
        <v>194</v>
      </c>
      <c r="J390" s="127" t="s">
        <v>193</v>
      </c>
      <c r="K390" s="128"/>
      <c r="L390" s="178">
        <f>L394+L391+L399</f>
        <v>2922.4</v>
      </c>
      <c r="M390" s="179">
        <f>M394+M391+M399</f>
        <v>0</v>
      </c>
      <c r="N390" s="129">
        <f>N394+N391+N399</f>
        <v>2922.4</v>
      </c>
      <c r="O390" s="89"/>
    </row>
    <row r="391" spans="1:14" s="9" customFormat="1" ht="51" hidden="1">
      <c r="A391" s="225" t="s">
        <v>334</v>
      </c>
      <c r="B391" s="132" t="s">
        <v>156</v>
      </c>
      <c r="C391" s="189" t="s">
        <v>133</v>
      </c>
      <c r="D391" s="220" t="s">
        <v>116</v>
      </c>
      <c r="E391" s="219" t="s">
        <v>17</v>
      </c>
      <c r="F391" s="190" t="s">
        <v>193</v>
      </c>
      <c r="G391" s="126" t="s">
        <v>193</v>
      </c>
      <c r="H391" s="126" t="s">
        <v>193</v>
      </c>
      <c r="I391" s="276">
        <v>5082</v>
      </c>
      <c r="J391" s="127" t="s">
        <v>193</v>
      </c>
      <c r="K391" s="221"/>
      <c r="L391" s="178">
        <f aca="true" t="shared" si="69" ref="L391:N392">L392</f>
        <v>0</v>
      </c>
      <c r="M391" s="179">
        <f t="shared" si="69"/>
        <v>0</v>
      </c>
      <c r="N391" s="129">
        <f t="shared" si="69"/>
        <v>0</v>
      </c>
    </row>
    <row r="392" spans="1:14" s="9" customFormat="1" ht="25.5" hidden="1">
      <c r="A392" s="224" t="s">
        <v>314</v>
      </c>
      <c r="B392" s="132" t="s">
        <v>156</v>
      </c>
      <c r="C392" s="189" t="s">
        <v>133</v>
      </c>
      <c r="D392" s="220" t="s">
        <v>116</v>
      </c>
      <c r="E392" s="125" t="s">
        <v>17</v>
      </c>
      <c r="F392" s="190" t="s">
        <v>193</v>
      </c>
      <c r="G392" s="126" t="s">
        <v>193</v>
      </c>
      <c r="H392" s="126" t="s">
        <v>193</v>
      </c>
      <c r="I392" s="276">
        <v>5082</v>
      </c>
      <c r="J392" s="127" t="s">
        <v>193</v>
      </c>
      <c r="K392" s="221" t="s">
        <v>243</v>
      </c>
      <c r="L392" s="178">
        <f t="shared" si="69"/>
        <v>0</v>
      </c>
      <c r="M392" s="179">
        <f t="shared" si="69"/>
        <v>0</v>
      </c>
      <c r="N392" s="129">
        <f t="shared" si="69"/>
        <v>0</v>
      </c>
    </row>
    <row r="393" spans="1:14" s="9" customFormat="1" ht="12.75" hidden="1">
      <c r="A393" s="230" t="s">
        <v>245</v>
      </c>
      <c r="B393" s="132" t="s">
        <v>156</v>
      </c>
      <c r="C393" s="189" t="s">
        <v>133</v>
      </c>
      <c r="D393" s="220" t="s">
        <v>116</v>
      </c>
      <c r="E393" s="219" t="s">
        <v>17</v>
      </c>
      <c r="F393" s="190" t="s">
        <v>193</v>
      </c>
      <c r="G393" s="126" t="s">
        <v>193</v>
      </c>
      <c r="H393" s="126" t="s">
        <v>193</v>
      </c>
      <c r="I393" s="276">
        <v>5082</v>
      </c>
      <c r="J393" s="127" t="s">
        <v>193</v>
      </c>
      <c r="K393" s="221" t="s">
        <v>244</v>
      </c>
      <c r="L393" s="178">
        <v>0</v>
      </c>
      <c r="M393" s="179">
        <v>0</v>
      </c>
      <c r="N393" s="129">
        <f>M393+L393</f>
        <v>0</v>
      </c>
    </row>
    <row r="394" spans="1:14" s="9" customFormat="1" ht="33.75" customHeight="1" hidden="1">
      <c r="A394" s="225" t="s">
        <v>153</v>
      </c>
      <c r="B394" s="132" t="s">
        <v>156</v>
      </c>
      <c r="C394" s="189" t="s">
        <v>133</v>
      </c>
      <c r="D394" s="220" t="s">
        <v>116</v>
      </c>
      <c r="E394" s="125" t="s">
        <v>17</v>
      </c>
      <c r="F394" s="126" t="s">
        <v>193</v>
      </c>
      <c r="G394" s="126" t="s">
        <v>193</v>
      </c>
      <c r="H394" s="126" t="s">
        <v>193</v>
      </c>
      <c r="I394" s="126">
        <v>7866</v>
      </c>
      <c r="J394" s="127" t="s">
        <v>193</v>
      </c>
      <c r="K394" s="128"/>
      <c r="L394" s="178">
        <f>L395+L397</f>
        <v>0</v>
      </c>
      <c r="M394" s="179">
        <f>M395+M397</f>
        <v>0</v>
      </c>
      <c r="N394" s="129">
        <f>N395+N397</f>
        <v>0</v>
      </c>
    </row>
    <row r="395" spans="1:14" s="9" customFormat="1" ht="62.25" customHeight="1" hidden="1">
      <c r="A395" s="225" t="s">
        <v>111</v>
      </c>
      <c r="B395" s="132" t="s">
        <v>156</v>
      </c>
      <c r="C395" s="189" t="s">
        <v>133</v>
      </c>
      <c r="D395" s="220" t="s">
        <v>116</v>
      </c>
      <c r="E395" s="125" t="s">
        <v>17</v>
      </c>
      <c r="F395" s="126" t="s">
        <v>193</v>
      </c>
      <c r="G395" s="126" t="s">
        <v>193</v>
      </c>
      <c r="H395" s="126" t="s">
        <v>193</v>
      </c>
      <c r="I395" s="126" t="s">
        <v>60</v>
      </c>
      <c r="J395" s="127" t="s">
        <v>193</v>
      </c>
      <c r="K395" s="128">
        <v>100</v>
      </c>
      <c r="L395" s="178">
        <f>L396</f>
        <v>0</v>
      </c>
      <c r="M395" s="179">
        <f>M396</f>
        <v>0</v>
      </c>
      <c r="N395" s="129">
        <f>N396</f>
        <v>0</v>
      </c>
    </row>
    <row r="396" spans="1:14" s="9" customFormat="1" ht="33.75" customHeight="1" hidden="1">
      <c r="A396" s="225" t="s">
        <v>100</v>
      </c>
      <c r="B396" s="132" t="s">
        <v>156</v>
      </c>
      <c r="C396" s="189" t="s">
        <v>133</v>
      </c>
      <c r="D396" s="220" t="s">
        <v>116</v>
      </c>
      <c r="E396" s="125" t="s">
        <v>17</v>
      </c>
      <c r="F396" s="126" t="s">
        <v>193</v>
      </c>
      <c r="G396" s="126" t="s">
        <v>193</v>
      </c>
      <c r="H396" s="126" t="s">
        <v>193</v>
      </c>
      <c r="I396" s="126" t="s">
        <v>60</v>
      </c>
      <c r="J396" s="127" t="s">
        <v>193</v>
      </c>
      <c r="K396" s="128">
        <v>120</v>
      </c>
      <c r="L396" s="178">
        <v>0</v>
      </c>
      <c r="M396" s="179">
        <v>0</v>
      </c>
      <c r="N396" s="129">
        <f>M396+L396</f>
        <v>0</v>
      </c>
    </row>
    <row r="397" spans="1:14" s="9" customFormat="1" ht="25.5" hidden="1">
      <c r="A397" s="225" t="s">
        <v>91</v>
      </c>
      <c r="B397" s="132" t="s">
        <v>156</v>
      </c>
      <c r="C397" s="189" t="s">
        <v>133</v>
      </c>
      <c r="D397" s="220" t="s">
        <v>116</v>
      </c>
      <c r="E397" s="125" t="s">
        <v>17</v>
      </c>
      <c r="F397" s="126" t="s">
        <v>193</v>
      </c>
      <c r="G397" s="126" t="s">
        <v>193</v>
      </c>
      <c r="H397" s="126" t="s">
        <v>193</v>
      </c>
      <c r="I397" s="126" t="s">
        <v>60</v>
      </c>
      <c r="J397" s="127" t="s">
        <v>193</v>
      </c>
      <c r="K397" s="128">
        <v>200</v>
      </c>
      <c r="L397" s="178">
        <f>L398</f>
        <v>0</v>
      </c>
      <c r="M397" s="179">
        <f>M398</f>
        <v>0</v>
      </c>
      <c r="N397" s="129">
        <f>N398</f>
        <v>0</v>
      </c>
    </row>
    <row r="398" spans="1:14" s="9" customFormat="1" ht="25.5" hidden="1">
      <c r="A398" s="225" t="s">
        <v>93</v>
      </c>
      <c r="B398" s="132" t="s">
        <v>156</v>
      </c>
      <c r="C398" s="189" t="s">
        <v>133</v>
      </c>
      <c r="D398" s="220" t="s">
        <v>116</v>
      </c>
      <c r="E398" s="125" t="s">
        <v>17</v>
      </c>
      <c r="F398" s="126" t="s">
        <v>193</v>
      </c>
      <c r="G398" s="126" t="s">
        <v>193</v>
      </c>
      <c r="H398" s="126" t="s">
        <v>193</v>
      </c>
      <c r="I398" s="126" t="s">
        <v>60</v>
      </c>
      <c r="J398" s="127" t="s">
        <v>193</v>
      </c>
      <c r="K398" s="128">
        <v>240</v>
      </c>
      <c r="L398" s="178">
        <v>0</v>
      </c>
      <c r="M398" s="179">
        <v>0</v>
      </c>
      <c r="N398" s="129">
        <f>M398+L398</f>
        <v>0</v>
      </c>
    </row>
    <row r="399" spans="1:14" s="9" customFormat="1" ht="51">
      <c r="A399" s="225" t="s">
        <v>334</v>
      </c>
      <c r="B399" s="132" t="s">
        <v>156</v>
      </c>
      <c r="C399" s="189" t="s">
        <v>133</v>
      </c>
      <c r="D399" s="220" t="s">
        <v>116</v>
      </c>
      <c r="E399" s="219" t="s">
        <v>17</v>
      </c>
      <c r="F399" s="190" t="s">
        <v>193</v>
      </c>
      <c r="G399" s="126" t="s">
        <v>193</v>
      </c>
      <c r="H399" s="126" t="s">
        <v>193</v>
      </c>
      <c r="I399" s="276" t="s">
        <v>239</v>
      </c>
      <c r="J399" s="127" t="s">
        <v>193</v>
      </c>
      <c r="K399" s="221"/>
      <c r="L399" s="178">
        <f aca="true" t="shared" si="70" ref="L399:N400">L400</f>
        <v>2922.4</v>
      </c>
      <c r="M399" s="179">
        <f t="shared" si="70"/>
        <v>0</v>
      </c>
      <c r="N399" s="129">
        <f t="shared" si="70"/>
        <v>2922.4</v>
      </c>
    </row>
    <row r="400" spans="1:14" s="9" customFormat="1" ht="25.5">
      <c r="A400" s="224" t="s">
        <v>314</v>
      </c>
      <c r="B400" s="132" t="s">
        <v>156</v>
      </c>
      <c r="C400" s="189" t="s">
        <v>133</v>
      </c>
      <c r="D400" s="220" t="s">
        <v>116</v>
      </c>
      <c r="E400" s="125" t="s">
        <v>17</v>
      </c>
      <c r="F400" s="190" t="s">
        <v>193</v>
      </c>
      <c r="G400" s="126" t="s">
        <v>193</v>
      </c>
      <c r="H400" s="126" t="s">
        <v>193</v>
      </c>
      <c r="I400" s="276" t="s">
        <v>239</v>
      </c>
      <c r="J400" s="127" t="s">
        <v>193</v>
      </c>
      <c r="K400" s="221" t="s">
        <v>243</v>
      </c>
      <c r="L400" s="178">
        <f t="shared" si="70"/>
        <v>2922.4</v>
      </c>
      <c r="M400" s="179">
        <f t="shared" si="70"/>
        <v>0</v>
      </c>
      <c r="N400" s="129">
        <f t="shared" si="70"/>
        <v>2922.4</v>
      </c>
    </row>
    <row r="401" spans="1:14" s="9" customFormat="1" ht="12.75">
      <c r="A401" s="230" t="s">
        <v>245</v>
      </c>
      <c r="B401" s="132" t="s">
        <v>156</v>
      </c>
      <c r="C401" s="189" t="s">
        <v>133</v>
      </c>
      <c r="D401" s="220" t="s">
        <v>116</v>
      </c>
      <c r="E401" s="219" t="s">
        <v>17</v>
      </c>
      <c r="F401" s="190" t="s">
        <v>193</v>
      </c>
      <c r="G401" s="126" t="s">
        <v>193</v>
      </c>
      <c r="H401" s="126" t="s">
        <v>193</v>
      </c>
      <c r="I401" s="276" t="s">
        <v>239</v>
      </c>
      <c r="J401" s="127" t="s">
        <v>193</v>
      </c>
      <c r="K401" s="221" t="s">
        <v>244</v>
      </c>
      <c r="L401" s="178">
        <v>2922.4</v>
      </c>
      <c r="M401" s="179">
        <v>0</v>
      </c>
      <c r="N401" s="129">
        <f>+M401+L401</f>
        <v>2922.4</v>
      </c>
    </row>
    <row r="402" spans="1:14" s="9" customFormat="1" ht="12.75">
      <c r="A402" s="230" t="s">
        <v>274</v>
      </c>
      <c r="B402" s="132" t="s">
        <v>156</v>
      </c>
      <c r="C402" s="189" t="s">
        <v>133</v>
      </c>
      <c r="D402" s="220" t="s">
        <v>115</v>
      </c>
      <c r="E402" s="219"/>
      <c r="F402" s="190"/>
      <c r="G402" s="126"/>
      <c r="H402" s="126"/>
      <c r="I402" s="276"/>
      <c r="J402" s="127"/>
      <c r="K402" s="221"/>
      <c r="L402" s="178">
        <f aca="true" t="shared" si="71" ref="L402:N403">L403</f>
        <v>3046.6</v>
      </c>
      <c r="M402" s="179">
        <f t="shared" si="71"/>
        <v>0</v>
      </c>
      <c r="N402" s="129">
        <f t="shared" si="71"/>
        <v>3046.6</v>
      </c>
    </row>
    <row r="403" spans="1:14" s="9" customFormat="1" ht="12.75">
      <c r="A403" s="225" t="s">
        <v>34</v>
      </c>
      <c r="B403" s="132" t="s">
        <v>156</v>
      </c>
      <c r="C403" s="189" t="s">
        <v>133</v>
      </c>
      <c r="D403" s="220" t="s">
        <v>115</v>
      </c>
      <c r="E403" s="125" t="s">
        <v>17</v>
      </c>
      <c r="F403" s="126" t="s">
        <v>193</v>
      </c>
      <c r="G403" s="126" t="s">
        <v>193</v>
      </c>
      <c r="H403" s="126" t="s">
        <v>193</v>
      </c>
      <c r="I403" s="126" t="s">
        <v>194</v>
      </c>
      <c r="J403" s="127" t="s">
        <v>193</v>
      </c>
      <c r="K403" s="221"/>
      <c r="L403" s="178">
        <f t="shared" si="71"/>
        <v>3046.6</v>
      </c>
      <c r="M403" s="179">
        <f t="shared" si="71"/>
        <v>0</v>
      </c>
      <c r="N403" s="129">
        <f t="shared" si="71"/>
        <v>3046.6</v>
      </c>
    </row>
    <row r="404" spans="1:14" s="9" customFormat="1" ht="38.25">
      <c r="A404" s="225" t="s">
        <v>153</v>
      </c>
      <c r="B404" s="132" t="s">
        <v>156</v>
      </c>
      <c r="C404" s="189" t="s">
        <v>133</v>
      </c>
      <c r="D404" s="220" t="s">
        <v>115</v>
      </c>
      <c r="E404" s="125" t="s">
        <v>17</v>
      </c>
      <c r="F404" s="126" t="s">
        <v>193</v>
      </c>
      <c r="G404" s="126" t="s">
        <v>193</v>
      </c>
      <c r="H404" s="126" t="s">
        <v>193</v>
      </c>
      <c r="I404" s="126">
        <v>7866</v>
      </c>
      <c r="J404" s="127" t="s">
        <v>193</v>
      </c>
      <c r="K404" s="128"/>
      <c r="L404" s="178">
        <f>L405+L407</f>
        <v>3046.6</v>
      </c>
      <c r="M404" s="179">
        <f>M405+M407</f>
        <v>0</v>
      </c>
      <c r="N404" s="129">
        <f>N405+N407</f>
        <v>3046.6</v>
      </c>
    </row>
    <row r="405" spans="1:14" s="9" customFormat="1" ht="51">
      <c r="A405" s="225" t="s">
        <v>111</v>
      </c>
      <c r="B405" s="132" t="s">
        <v>156</v>
      </c>
      <c r="C405" s="189" t="s">
        <v>133</v>
      </c>
      <c r="D405" s="220" t="s">
        <v>115</v>
      </c>
      <c r="E405" s="125" t="s">
        <v>17</v>
      </c>
      <c r="F405" s="126" t="s">
        <v>193</v>
      </c>
      <c r="G405" s="126" t="s">
        <v>193</v>
      </c>
      <c r="H405" s="126" t="s">
        <v>193</v>
      </c>
      <c r="I405" s="126" t="s">
        <v>60</v>
      </c>
      <c r="J405" s="127" t="s">
        <v>193</v>
      </c>
      <c r="K405" s="128">
        <v>100</v>
      </c>
      <c r="L405" s="178">
        <f>L406</f>
        <v>2925.5</v>
      </c>
      <c r="M405" s="179">
        <f>M406</f>
        <v>0</v>
      </c>
      <c r="N405" s="129">
        <f>N406</f>
        <v>2925.5</v>
      </c>
    </row>
    <row r="406" spans="1:14" s="9" customFormat="1" ht="25.5">
      <c r="A406" s="225" t="s">
        <v>100</v>
      </c>
      <c r="B406" s="132" t="s">
        <v>156</v>
      </c>
      <c r="C406" s="189" t="s">
        <v>133</v>
      </c>
      <c r="D406" s="220" t="s">
        <v>115</v>
      </c>
      <c r="E406" s="125" t="s">
        <v>17</v>
      </c>
      <c r="F406" s="126" t="s">
        <v>193</v>
      </c>
      <c r="G406" s="126" t="s">
        <v>193</v>
      </c>
      <c r="H406" s="126" t="s">
        <v>193</v>
      </c>
      <c r="I406" s="126" t="s">
        <v>60</v>
      </c>
      <c r="J406" s="127" t="s">
        <v>193</v>
      </c>
      <c r="K406" s="128">
        <v>120</v>
      </c>
      <c r="L406" s="178">
        <v>2925.5</v>
      </c>
      <c r="M406" s="179">
        <v>0</v>
      </c>
      <c r="N406" s="129">
        <f>L406+M406</f>
        <v>2925.5</v>
      </c>
    </row>
    <row r="407" spans="1:14" s="9" customFormat="1" ht="25.5">
      <c r="A407" s="225" t="s">
        <v>91</v>
      </c>
      <c r="B407" s="132" t="s">
        <v>156</v>
      </c>
      <c r="C407" s="189" t="s">
        <v>133</v>
      </c>
      <c r="D407" s="220" t="s">
        <v>115</v>
      </c>
      <c r="E407" s="125" t="s">
        <v>17</v>
      </c>
      <c r="F407" s="126" t="s">
        <v>193</v>
      </c>
      <c r="G407" s="126" t="s">
        <v>193</v>
      </c>
      <c r="H407" s="126" t="s">
        <v>193</v>
      </c>
      <c r="I407" s="126" t="s">
        <v>60</v>
      </c>
      <c r="J407" s="127" t="s">
        <v>193</v>
      </c>
      <c r="K407" s="128">
        <v>200</v>
      </c>
      <c r="L407" s="178">
        <f>L408</f>
        <v>121.1</v>
      </c>
      <c r="M407" s="179">
        <f>M408</f>
        <v>0</v>
      </c>
      <c r="N407" s="129">
        <f>N408</f>
        <v>121.1</v>
      </c>
    </row>
    <row r="408" spans="1:14" s="9" customFormat="1" ht="25.5">
      <c r="A408" s="225" t="s">
        <v>93</v>
      </c>
      <c r="B408" s="132" t="s">
        <v>156</v>
      </c>
      <c r="C408" s="189" t="s">
        <v>133</v>
      </c>
      <c r="D408" s="220" t="s">
        <v>115</v>
      </c>
      <c r="E408" s="125" t="s">
        <v>17</v>
      </c>
      <c r="F408" s="126" t="s">
        <v>193</v>
      </c>
      <c r="G408" s="126" t="s">
        <v>193</v>
      </c>
      <c r="H408" s="126" t="s">
        <v>193</v>
      </c>
      <c r="I408" s="126" t="s">
        <v>60</v>
      </c>
      <c r="J408" s="127" t="s">
        <v>193</v>
      </c>
      <c r="K408" s="128">
        <v>240</v>
      </c>
      <c r="L408" s="178">
        <v>121.1</v>
      </c>
      <c r="M408" s="179">
        <v>0</v>
      </c>
      <c r="N408" s="129">
        <f>L408+M408</f>
        <v>121.1</v>
      </c>
    </row>
    <row r="409" spans="1:14" s="10" customFormat="1" ht="12.75">
      <c r="A409" s="218" t="s">
        <v>179</v>
      </c>
      <c r="B409" s="132" t="s">
        <v>156</v>
      </c>
      <c r="C409" s="189" t="s">
        <v>141</v>
      </c>
      <c r="D409" s="220"/>
      <c r="E409" s="219"/>
      <c r="F409" s="190"/>
      <c r="G409" s="126"/>
      <c r="H409" s="126"/>
      <c r="I409" s="190"/>
      <c r="J409" s="220"/>
      <c r="K409" s="221"/>
      <c r="L409" s="173">
        <f>L410+L417</f>
        <v>1630</v>
      </c>
      <c r="M409" s="174">
        <f>M410+M417</f>
        <v>0</v>
      </c>
      <c r="N409" s="175">
        <f>N410+N417</f>
        <v>1630</v>
      </c>
    </row>
    <row r="410" spans="1:14" s="10" customFormat="1" ht="12.75">
      <c r="A410" s="218" t="s">
        <v>178</v>
      </c>
      <c r="B410" s="132" t="s">
        <v>156</v>
      </c>
      <c r="C410" s="130" t="s">
        <v>141</v>
      </c>
      <c r="D410" s="124" t="s">
        <v>114</v>
      </c>
      <c r="E410" s="131"/>
      <c r="F410" s="132"/>
      <c r="G410" s="126"/>
      <c r="H410" s="126"/>
      <c r="I410" s="132"/>
      <c r="J410" s="124"/>
      <c r="K410" s="133"/>
      <c r="L410" s="173">
        <f aca="true" t="shared" si="72" ref="L410:N411">L411</f>
        <v>1430</v>
      </c>
      <c r="M410" s="174">
        <f t="shared" si="72"/>
        <v>0</v>
      </c>
      <c r="N410" s="175">
        <f t="shared" si="72"/>
        <v>1430</v>
      </c>
    </row>
    <row r="411" spans="1:14" s="10" customFormat="1" ht="33.75" customHeight="1">
      <c r="A411" s="269" t="s">
        <v>303</v>
      </c>
      <c r="B411" s="132" t="s">
        <v>156</v>
      </c>
      <c r="C411" s="130" t="s">
        <v>141</v>
      </c>
      <c r="D411" s="124" t="s">
        <v>114</v>
      </c>
      <c r="E411" s="227" t="s">
        <v>302</v>
      </c>
      <c r="F411" s="193" t="s">
        <v>193</v>
      </c>
      <c r="G411" s="126" t="s">
        <v>193</v>
      </c>
      <c r="H411" s="126" t="s">
        <v>193</v>
      </c>
      <c r="I411" s="193" t="s">
        <v>194</v>
      </c>
      <c r="J411" s="127" t="s">
        <v>193</v>
      </c>
      <c r="K411" s="270"/>
      <c r="L411" s="178">
        <f t="shared" si="72"/>
        <v>1430</v>
      </c>
      <c r="M411" s="179">
        <f t="shared" si="72"/>
        <v>0</v>
      </c>
      <c r="N411" s="129">
        <f t="shared" si="72"/>
        <v>1430</v>
      </c>
    </row>
    <row r="412" spans="1:14" s="10" customFormat="1" ht="12.75">
      <c r="A412" s="225" t="s">
        <v>88</v>
      </c>
      <c r="B412" s="132" t="s">
        <v>156</v>
      </c>
      <c r="C412" s="130" t="s">
        <v>141</v>
      </c>
      <c r="D412" s="124" t="s">
        <v>114</v>
      </c>
      <c r="E412" s="125" t="s">
        <v>302</v>
      </c>
      <c r="F412" s="126" t="s">
        <v>193</v>
      </c>
      <c r="G412" s="126" t="s">
        <v>193</v>
      </c>
      <c r="H412" s="126" t="s">
        <v>193</v>
      </c>
      <c r="I412" s="126" t="s">
        <v>33</v>
      </c>
      <c r="J412" s="127" t="s">
        <v>193</v>
      </c>
      <c r="K412" s="128"/>
      <c r="L412" s="178">
        <f>L413+L415</f>
        <v>1430</v>
      </c>
      <c r="M412" s="179">
        <f>M413+M415</f>
        <v>0</v>
      </c>
      <c r="N412" s="129">
        <f>N413+N415</f>
        <v>1430</v>
      </c>
    </row>
    <row r="413" spans="1:14" s="10" customFormat="1" ht="25.5">
      <c r="A413" s="225" t="s">
        <v>91</v>
      </c>
      <c r="B413" s="132" t="s">
        <v>156</v>
      </c>
      <c r="C413" s="130" t="s">
        <v>141</v>
      </c>
      <c r="D413" s="124" t="s">
        <v>114</v>
      </c>
      <c r="E413" s="125" t="s">
        <v>302</v>
      </c>
      <c r="F413" s="126" t="s">
        <v>193</v>
      </c>
      <c r="G413" s="126" t="s">
        <v>193</v>
      </c>
      <c r="H413" s="126" t="s">
        <v>193</v>
      </c>
      <c r="I413" s="126" t="s">
        <v>33</v>
      </c>
      <c r="J413" s="127" t="s">
        <v>193</v>
      </c>
      <c r="K413" s="128" t="s">
        <v>92</v>
      </c>
      <c r="L413" s="178">
        <f>L414</f>
        <v>1401.6</v>
      </c>
      <c r="M413" s="179">
        <f>M414</f>
        <v>0</v>
      </c>
      <c r="N413" s="129">
        <f>N414</f>
        <v>1401.6</v>
      </c>
    </row>
    <row r="414" spans="1:14" s="10" customFormat="1" ht="25.5">
      <c r="A414" s="225" t="s">
        <v>93</v>
      </c>
      <c r="B414" s="132" t="s">
        <v>156</v>
      </c>
      <c r="C414" s="130" t="s">
        <v>141</v>
      </c>
      <c r="D414" s="124" t="s">
        <v>114</v>
      </c>
      <c r="E414" s="125" t="s">
        <v>302</v>
      </c>
      <c r="F414" s="126" t="s">
        <v>193</v>
      </c>
      <c r="G414" s="126" t="s">
        <v>193</v>
      </c>
      <c r="H414" s="126" t="s">
        <v>193</v>
      </c>
      <c r="I414" s="126" t="s">
        <v>33</v>
      </c>
      <c r="J414" s="127" t="s">
        <v>193</v>
      </c>
      <c r="K414" s="128" t="s">
        <v>94</v>
      </c>
      <c r="L414" s="178">
        <v>1401.6</v>
      </c>
      <c r="M414" s="179">
        <v>0</v>
      </c>
      <c r="N414" s="129">
        <f>M414+L414</f>
        <v>1401.6</v>
      </c>
    </row>
    <row r="415" spans="1:14" s="10" customFormat="1" ht="24.75" customHeight="1">
      <c r="A415" s="225" t="s">
        <v>101</v>
      </c>
      <c r="B415" s="132" t="s">
        <v>156</v>
      </c>
      <c r="C415" s="130" t="s">
        <v>141</v>
      </c>
      <c r="D415" s="124" t="s">
        <v>114</v>
      </c>
      <c r="E415" s="125" t="s">
        <v>302</v>
      </c>
      <c r="F415" s="126" t="s">
        <v>193</v>
      </c>
      <c r="G415" s="126" t="s">
        <v>193</v>
      </c>
      <c r="H415" s="126" t="s">
        <v>193</v>
      </c>
      <c r="I415" s="126" t="s">
        <v>33</v>
      </c>
      <c r="J415" s="127" t="s">
        <v>193</v>
      </c>
      <c r="K415" s="128" t="s">
        <v>102</v>
      </c>
      <c r="L415" s="178">
        <f>L416</f>
        <v>28.4</v>
      </c>
      <c r="M415" s="179">
        <f>M416</f>
        <v>0</v>
      </c>
      <c r="N415" s="129">
        <f>N416</f>
        <v>28.4</v>
      </c>
    </row>
    <row r="416" spans="1:14" s="10" customFormat="1" ht="12.75">
      <c r="A416" s="225" t="s">
        <v>103</v>
      </c>
      <c r="B416" s="132" t="s">
        <v>156</v>
      </c>
      <c r="C416" s="130" t="s">
        <v>141</v>
      </c>
      <c r="D416" s="124" t="s">
        <v>114</v>
      </c>
      <c r="E416" s="125" t="s">
        <v>302</v>
      </c>
      <c r="F416" s="126" t="s">
        <v>193</v>
      </c>
      <c r="G416" s="126" t="s">
        <v>193</v>
      </c>
      <c r="H416" s="126" t="s">
        <v>193</v>
      </c>
      <c r="I416" s="126" t="s">
        <v>33</v>
      </c>
      <c r="J416" s="127" t="s">
        <v>193</v>
      </c>
      <c r="K416" s="128" t="s">
        <v>104</v>
      </c>
      <c r="L416" s="178">
        <v>28.4</v>
      </c>
      <c r="M416" s="179">
        <v>0</v>
      </c>
      <c r="N416" s="129">
        <v>28.4</v>
      </c>
    </row>
    <row r="417" spans="1:14" s="10" customFormat="1" ht="12.75">
      <c r="A417" s="218" t="s">
        <v>341</v>
      </c>
      <c r="B417" s="132" t="s">
        <v>156</v>
      </c>
      <c r="C417" s="130" t="s">
        <v>141</v>
      </c>
      <c r="D417" s="124" t="s">
        <v>118</v>
      </c>
      <c r="E417" s="131"/>
      <c r="F417" s="132"/>
      <c r="G417" s="126"/>
      <c r="H417" s="126"/>
      <c r="I417" s="132"/>
      <c r="J417" s="124"/>
      <c r="K417" s="133"/>
      <c r="L417" s="178">
        <f aca="true" t="shared" si="73" ref="L417:N420">L418</f>
        <v>200</v>
      </c>
      <c r="M417" s="179">
        <f t="shared" si="73"/>
        <v>0</v>
      </c>
      <c r="N417" s="129">
        <f t="shared" si="73"/>
        <v>200</v>
      </c>
    </row>
    <row r="418" spans="1:14" s="10" customFormat="1" ht="38.25">
      <c r="A418" s="269" t="s">
        <v>303</v>
      </c>
      <c r="B418" s="132" t="s">
        <v>156</v>
      </c>
      <c r="C418" s="130" t="s">
        <v>141</v>
      </c>
      <c r="D418" s="124" t="s">
        <v>118</v>
      </c>
      <c r="E418" s="227" t="s">
        <v>302</v>
      </c>
      <c r="F418" s="193" t="s">
        <v>193</v>
      </c>
      <c r="G418" s="126" t="s">
        <v>193</v>
      </c>
      <c r="H418" s="126" t="s">
        <v>193</v>
      </c>
      <c r="I418" s="193" t="s">
        <v>194</v>
      </c>
      <c r="J418" s="127" t="s">
        <v>193</v>
      </c>
      <c r="K418" s="270"/>
      <c r="L418" s="178">
        <f t="shared" si="73"/>
        <v>200</v>
      </c>
      <c r="M418" s="179">
        <f t="shared" si="73"/>
        <v>0</v>
      </c>
      <c r="N418" s="129">
        <f t="shared" si="73"/>
        <v>200</v>
      </c>
    </row>
    <row r="419" spans="1:14" s="10" customFormat="1" ht="12.75">
      <c r="A419" s="225" t="s">
        <v>88</v>
      </c>
      <c r="B419" s="132" t="s">
        <v>156</v>
      </c>
      <c r="C419" s="130" t="s">
        <v>141</v>
      </c>
      <c r="D419" s="124" t="s">
        <v>118</v>
      </c>
      <c r="E419" s="125" t="s">
        <v>302</v>
      </c>
      <c r="F419" s="126" t="s">
        <v>193</v>
      </c>
      <c r="G419" s="126" t="s">
        <v>193</v>
      </c>
      <c r="H419" s="126" t="s">
        <v>193</v>
      </c>
      <c r="I419" s="126" t="s">
        <v>33</v>
      </c>
      <c r="J419" s="127" t="s">
        <v>193</v>
      </c>
      <c r="K419" s="128"/>
      <c r="L419" s="178">
        <f t="shared" si="73"/>
        <v>200</v>
      </c>
      <c r="M419" s="179">
        <f t="shared" si="73"/>
        <v>0</v>
      </c>
      <c r="N419" s="129">
        <f t="shared" si="73"/>
        <v>200</v>
      </c>
    </row>
    <row r="420" spans="1:14" s="10" customFormat="1" ht="51">
      <c r="A420" s="225" t="s">
        <v>111</v>
      </c>
      <c r="B420" s="132" t="s">
        <v>156</v>
      </c>
      <c r="C420" s="130" t="s">
        <v>141</v>
      </c>
      <c r="D420" s="124" t="s">
        <v>118</v>
      </c>
      <c r="E420" s="125" t="s">
        <v>302</v>
      </c>
      <c r="F420" s="126" t="s">
        <v>193</v>
      </c>
      <c r="G420" s="126" t="s">
        <v>193</v>
      </c>
      <c r="H420" s="126" t="s">
        <v>193</v>
      </c>
      <c r="I420" s="126" t="s">
        <v>33</v>
      </c>
      <c r="J420" s="127" t="s">
        <v>193</v>
      </c>
      <c r="K420" s="128" t="s">
        <v>99</v>
      </c>
      <c r="L420" s="178">
        <f t="shared" si="73"/>
        <v>200</v>
      </c>
      <c r="M420" s="179">
        <f t="shared" si="73"/>
        <v>0</v>
      </c>
      <c r="N420" s="129">
        <f t="shared" si="73"/>
        <v>200</v>
      </c>
    </row>
    <row r="421" spans="1:14" s="10" customFormat="1" ht="25.5">
      <c r="A421" s="233" t="s">
        <v>100</v>
      </c>
      <c r="B421" s="277" t="s">
        <v>156</v>
      </c>
      <c r="C421" s="278" t="s">
        <v>141</v>
      </c>
      <c r="D421" s="279" t="s">
        <v>118</v>
      </c>
      <c r="E421" s="280" t="s">
        <v>302</v>
      </c>
      <c r="F421" s="238" t="s">
        <v>193</v>
      </c>
      <c r="G421" s="238" t="s">
        <v>193</v>
      </c>
      <c r="H421" s="238" t="s">
        <v>193</v>
      </c>
      <c r="I421" s="238" t="s">
        <v>33</v>
      </c>
      <c r="J421" s="240" t="s">
        <v>193</v>
      </c>
      <c r="K421" s="281" t="s">
        <v>275</v>
      </c>
      <c r="L421" s="207">
        <v>200</v>
      </c>
      <c r="M421" s="208">
        <v>0</v>
      </c>
      <c r="N421" s="209">
        <v>200</v>
      </c>
    </row>
    <row r="422" spans="1:14" s="10" customFormat="1" ht="6.75" customHeight="1">
      <c r="A422" s="225"/>
      <c r="B422" s="132"/>
      <c r="C422" s="130"/>
      <c r="D422" s="130"/>
      <c r="E422" s="126"/>
      <c r="F422" s="126"/>
      <c r="G422" s="126"/>
      <c r="H422" s="126"/>
      <c r="I422" s="126"/>
      <c r="J422" s="126"/>
      <c r="K422" s="262"/>
      <c r="L422" s="178"/>
      <c r="M422" s="179"/>
      <c r="N422" s="129"/>
    </row>
    <row r="423" spans="1:14" s="91" customFormat="1" ht="12.75">
      <c r="A423" s="282" t="s">
        <v>138</v>
      </c>
      <c r="B423" s="132" t="s">
        <v>157</v>
      </c>
      <c r="C423" s="283"/>
      <c r="D423" s="283"/>
      <c r="E423" s="284"/>
      <c r="F423" s="284"/>
      <c r="G423" s="126"/>
      <c r="H423" s="126"/>
      <c r="I423" s="284"/>
      <c r="J423" s="284"/>
      <c r="K423" s="285"/>
      <c r="L423" s="216">
        <f>L424</f>
        <v>2123.6</v>
      </c>
      <c r="M423" s="248">
        <f>M424</f>
        <v>0.2</v>
      </c>
      <c r="N423" s="217">
        <f>N424</f>
        <v>2123.8</v>
      </c>
    </row>
    <row r="424" spans="1:14" s="9" customFormat="1" ht="12.75">
      <c r="A424" s="218" t="s">
        <v>129</v>
      </c>
      <c r="B424" s="132" t="s">
        <v>157</v>
      </c>
      <c r="C424" s="286" t="s">
        <v>114</v>
      </c>
      <c r="D424" s="130"/>
      <c r="E424" s="132"/>
      <c r="F424" s="132"/>
      <c r="G424" s="126"/>
      <c r="H424" s="126"/>
      <c r="I424" s="132"/>
      <c r="J424" s="132"/>
      <c r="K424" s="287"/>
      <c r="L424" s="222">
        <f>L425+L439</f>
        <v>2123.6</v>
      </c>
      <c r="M424" s="223">
        <f>M425+M439</f>
        <v>0.2</v>
      </c>
      <c r="N424" s="134">
        <f>N425+N439</f>
        <v>2123.8</v>
      </c>
    </row>
    <row r="425" spans="1:14" s="9" customFormat="1" ht="38.25">
      <c r="A425" s="224" t="s">
        <v>151</v>
      </c>
      <c r="B425" s="132" t="s">
        <v>157</v>
      </c>
      <c r="C425" s="286" t="s">
        <v>114</v>
      </c>
      <c r="D425" s="130" t="s">
        <v>117</v>
      </c>
      <c r="E425" s="132"/>
      <c r="F425" s="132"/>
      <c r="G425" s="126"/>
      <c r="H425" s="126"/>
      <c r="I425" s="132"/>
      <c r="J425" s="132"/>
      <c r="K425" s="287"/>
      <c r="L425" s="222">
        <f>L426</f>
        <v>2083.6</v>
      </c>
      <c r="M425" s="223">
        <f>M426</f>
        <v>0.2</v>
      </c>
      <c r="N425" s="134">
        <f>N426</f>
        <v>2083.8</v>
      </c>
    </row>
    <row r="426" spans="1:14" s="9" customFormat="1" ht="25.5">
      <c r="A426" s="225" t="s">
        <v>49</v>
      </c>
      <c r="B426" s="132" t="s">
        <v>157</v>
      </c>
      <c r="C426" s="286" t="s">
        <v>114</v>
      </c>
      <c r="D426" s="130" t="s">
        <v>117</v>
      </c>
      <c r="E426" s="193" t="s">
        <v>10</v>
      </c>
      <c r="F426" s="193" t="s">
        <v>193</v>
      </c>
      <c r="G426" s="126" t="s">
        <v>193</v>
      </c>
      <c r="H426" s="126" t="s">
        <v>193</v>
      </c>
      <c r="I426" s="193" t="s">
        <v>194</v>
      </c>
      <c r="J426" s="126" t="s">
        <v>193</v>
      </c>
      <c r="K426" s="274"/>
      <c r="L426" s="178">
        <f>L427++L431</f>
        <v>2083.6</v>
      </c>
      <c r="M426" s="179">
        <f>M427++M431</f>
        <v>0.2</v>
      </c>
      <c r="N426" s="129">
        <f>N427++N431</f>
        <v>2083.8</v>
      </c>
    </row>
    <row r="427" spans="1:14" s="9" customFormat="1" ht="25.5">
      <c r="A427" s="269" t="s">
        <v>50</v>
      </c>
      <c r="B427" s="132" t="s">
        <v>157</v>
      </c>
      <c r="C427" s="286" t="s">
        <v>114</v>
      </c>
      <c r="D427" s="130" t="s">
        <v>117</v>
      </c>
      <c r="E427" s="193" t="s">
        <v>10</v>
      </c>
      <c r="F427" s="193">
        <v>1</v>
      </c>
      <c r="G427" s="126" t="s">
        <v>193</v>
      </c>
      <c r="H427" s="126" t="s">
        <v>193</v>
      </c>
      <c r="I427" s="193" t="s">
        <v>194</v>
      </c>
      <c r="J427" s="126" t="s">
        <v>193</v>
      </c>
      <c r="K427" s="274"/>
      <c r="L427" s="178">
        <f aca="true" t="shared" si="74" ref="L427:N429">L428</f>
        <v>1207.7</v>
      </c>
      <c r="M427" s="179">
        <f t="shared" si="74"/>
        <v>0</v>
      </c>
      <c r="N427" s="129">
        <f t="shared" si="74"/>
        <v>1207.7</v>
      </c>
    </row>
    <row r="428" spans="1:14" s="9" customFormat="1" ht="25.5">
      <c r="A428" s="226" t="s">
        <v>51</v>
      </c>
      <c r="B428" s="132" t="s">
        <v>157</v>
      </c>
      <c r="C428" s="286" t="s">
        <v>114</v>
      </c>
      <c r="D428" s="130" t="s">
        <v>117</v>
      </c>
      <c r="E428" s="126" t="s">
        <v>10</v>
      </c>
      <c r="F428" s="126">
        <v>1</v>
      </c>
      <c r="G428" s="126" t="s">
        <v>193</v>
      </c>
      <c r="H428" s="126" t="s">
        <v>193</v>
      </c>
      <c r="I428" s="126" t="s">
        <v>47</v>
      </c>
      <c r="J428" s="126" t="s">
        <v>193</v>
      </c>
      <c r="K428" s="262"/>
      <c r="L428" s="178">
        <f t="shared" si="74"/>
        <v>1207.7</v>
      </c>
      <c r="M428" s="179">
        <f t="shared" si="74"/>
        <v>0</v>
      </c>
      <c r="N428" s="129">
        <f t="shared" si="74"/>
        <v>1207.7</v>
      </c>
    </row>
    <row r="429" spans="1:14" s="9" customFormat="1" ht="51">
      <c r="A429" s="225" t="s">
        <v>111</v>
      </c>
      <c r="B429" s="132" t="s">
        <v>157</v>
      </c>
      <c r="C429" s="286" t="s">
        <v>114</v>
      </c>
      <c r="D429" s="130" t="s">
        <v>117</v>
      </c>
      <c r="E429" s="126" t="s">
        <v>10</v>
      </c>
      <c r="F429" s="126" t="s">
        <v>195</v>
      </c>
      <c r="G429" s="126" t="s">
        <v>193</v>
      </c>
      <c r="H429" s="126" t="s">
        <v>193</v>
      </c>
      <c r="I429" s="126" t="s">
        <v>47</v>
      </c>
      <c r="J429" s="126" t="s">
        <v>193</v>
      </c>
      <c r="K429" s="262">
        <v>100</v>
      </c>
      <c r="L429" s="178">
        <f t="shared" si="74"/>
        <v>1207.7</v>
      </c>
      <c r="M429" s="179">
        <f t="shared" si="74"/>
        <v>0</v>
      </c>
      <c r="N429" s="129">
        <f t="shared" si="74"/>
        <v>1207.7</v>
      </c>
    </row>
    <row r="430" spans="1:14" s="9" customFormat="1" ht="25.5">
      <c r="A430" s="225" t="s">
        <v>100</v>
      </c>
      <c r="B430" s="132" t="s">
        <v>157</v>
      </c>
      <c r="C430" s="286" t="s">
        <v>114</v>
      </c>
      <c r="D430" s="130" t="s">
        <v>117</v>
      </c>
      <c r="E430" s="126" t="s">
        <v>10</v>
      </c>
      <c r="F430" s="126" t="s">
        <v>195</v>
      </c>
      <c r="G430" s="126" t="s">
        <v>193</v>
      </c>
      <c r="H430" s="126" t="s">
        <v>193</v>
      </c>
      <c r="I430" s="126" t="s">
        <v>47</v>
      </c>
      <c r="J430" s="126" t="s">
        <v>193</v>
      </c>
      <c r="K430" s="262">
        <v>120</v>
      </c>
      <c r="L430" s="178">
        <v>1207.7</v>
      </c>
      <c r="M430" s="179">
        <v>0</v>
      </c>
      <c r="N430" s="129">
        <v>1207.7</v>
      </c>
    </row>
    <row r="431" spans="1:14" s="9" customFormat="1" ht="12.75">
      <c r="A431" s="269" t="s">
        <v>52</v>
      </c>
      <c r="B431" s="132" t="s">
        <v>157</v>
      </c>
      <c r="C431" s="286" t="s">
        <v>114</v>
      </c>
      <c r="D431" s="130" t="s">
        <v>117</v>
      </c>
      <c r="E431" s="193" t="s">
        <v>10</v>
      </c>
      <c r="F431" s="193" t="s">
        <v>191</v>
      </c>
      <c r="G431" s="126" t="s">
        <v>193</v>
      </c>
      <c r="H431" s="126" t="s">
        <v>193</v>
      </c>
      <c r="I431" s="193" t="s">
        <v>194</v>
      </c>
      <c r="J431" s="126" t="s">
        <v>193</v>
      </c>
      <c r="K431" s="274"/>
      <c r="L431" s="178">
        <f>L432</f>
        <v>875.9</v>
      </c>
      <c r="M431" s="179">
        <f>M432</f>
        <v>0.2</v>
      </c>
      <c r="N431" s="129">
        <f>N432</f>
        <v>876.1</v>
      </c>
    </row>
    <row r="432" spans="1:14" s="9" customFormat="1" ht="25.5">
      <c r="A432" s="226" t="s">
        <v>51</v>
      </c>
      <c r="B432" s="132" t="s">
        <v>157</v>
      </c>
      <c r="C432" s="286" t="s">
        <v>114</v>
      </c>
      <c r="D432" s="130" t="s">
        <v>117</v>
      </c>
      <c r="E432" s="126" t="s">
        <v>10</v>
      </c>
      <c r="F432" s="126" t="s">
        <v>191</v>
      </c>
      <c r="G432" s="126" t="s">
        <v>193</v>
      </c>
      <c r="H432" s="126" t="s">
        <v>193</v>
      </c>
      <c r="I432" s="126" t="s">
        <v>47</v>
      </c>
      <c r="J432" s="126" t="s">
        <v>193</v>
      </c>
      <c r="K432" s="262"/>
      <c r="L432" s="178">
        <f>L433+L435+L437</f>
        <v>875.9</v>
      </c>
      <c r="M432" s="179">
        <f>M433+M435+M437</f>
        <v>0.2</v>
      </c>
      <c r="N432" s="129">
        <f>N433+N435+N437</f>
        <v>876.1</v>
      </c>
    </row>
    <row r="433" spans="1:14" s="9" customFormat="1" ht="51">
      <c r="A433" s="225" t="s">
        <v>111</v>
      </c>
      <c r="B433" s="132" t="s">
        <v>157</v>
      </c>
      <c r="C433" s="286" t="s">
        <v>114</v>
      </c>
      <c r="D433" s="130" t="s">
        <v>117</v>
      </c>
      <c r="E433" s="126" t="s">
        <v>10</v>
      </c>
      <c r="F433" s="126" t="s">
        <v>191</v>
      </c>
      <c r="G433" s="126" t="s">
        <v>193</v>
      </c>
      <c r="H433" s="126" t="s">
        <v>193</v>
      </c>
      <c r="I433" s="126" t="s">
        <v>47</v>
      </c>
      <c r="J433" s="126" t="s">
        <v>193</v>
      </c>
      <c r="K433" s="262">
        <v>100</v>
      </c>
      <c r="L433" s="178">
        <f>L434</f>
        <v>727</v>
      </c>
      <c r="M433" s="179">
        <f>M434</f>
        <v>0</v>
      </c>
      <c r="N433" s="129">
        <f>N434</f>
        <v>727</v>
      </c>
    </row>
    <row r="434" spans="1:14" s="9" customFormat="1" ht="25.5">
      <c r="A434" s="225" t="s">
        <v>100</v>
      </c>
      <c r="B434" s="132" t="s">
        <v>157</v>
      </c>
      <c r="C434" s="286" t="s">
        <v>114</v>
      </c>
      <c r="D434" s="130" t="s">
        <v>117</v>
      </c>
      <c r="E434" s="126" t="s">
        <v>10</v>
      </c>
      <c r="F434" s="126" t="s">
        <v>191</v>
      </c>
      <c r="G434" s="126" t="s">
        <v>193</v>
      </c>
      <c r="H434" s="126" t="s">
        <v>193</v>
      </c>
      <c r="I434" s="126" t="s">
        <v>47</v>
      </c>
      <c r="J434" s="126" t="s">
        <v>193</v>
      </c>
      <c r="K434" s="262">
        <v>120</v>
      </c>
      <c r="L434" s="178">
        <v>727</v>
      </c>
      <c r="M434" s="179">
        <v>0</v>
      </c>
      <c r="N434" s="129">
        <v>727</v>
      </c>
    </row>
    <row r="435" spans="1:14" s="9" customFormat="1" ht="25.5">
      <c r="A435" s="225" t="s">
        <v>91</v>
      </c>
      <c r="B435" s="132" t="s">
        <v>157</v>
      </c>
      <c r="C435" s="286" t="s">
        <v>114</v>
      </c>
      <c r="D435" s="130" t="s">
        <v>117</v>
      </c>
      <c r="E435" s="126" t="s">
        <v>10</v>
      </c>
      <c r="F435" s="126" t="s">
        <v>191</v>
      </c>
      <c r="G435" s="126" t="s">
        <v>193</v>
      </c>
      <c r="H435" s="126" t="s">
        <v>193</v>
      </c>
      <c r="I435" s="126" t="s">
        <v>47</v>
      </c>
      <c r="J435" s="126" t="s">
        <v>193</v>
      </c>
      <c r="K435" s="262" t="s">
        <v>92</v>
      </c>
      <c r="L435" s="178">
        <f>L436</f>
        <v>148.4</v>
      </c>
      <c r="M435" s="179">
        <f>M436</f>
        <v>0</v>
      </c>
      <c r="N435" s="129">
        <f>N436</f>
        <v>148.4</v>
      </c>
    </row>
    <row r="436" spans="1:14" s="9" customFormat="1" ht="25.5">
      <c r="A436" s="225" t="s">
        <v>93</v>
      </c>
      <c r="B436" s="132" t="s">
        <v>157</v>
      </c>
      <c r="C436" s="286" t="s">
        <v>114</v>
      </c>
      <c r="D436" s="130" t="s">
        <v>117</v>
      </c>
      <c r="E436" s="126" t="s">
        <v>10</v>
      </c>
      <c r="F436" s="126" t="s">
        <v>191</v>
      </c>
      <c r="G436" s="126" t="s">
        <v>193</v>
      </c>
      <c r="H436" s="126" t="s">
        <v>193</v>
      </c>
      <c r="I436" s="126" t="s">
        <v>47</v>
      </c>
      <c r="J436" s="126" t="s">
        <v>193</v>
      </c>
      <c r="K436" s="262" t="s">
        <v>94</v>
      </c>
      <c r="L436" s="178">
        <v>148.4</v>
      </c>
      <c r="M436" s="179">
        <v>0</v>
      </c>
      <c r="N436" s="129">
        <v>148.4</v>
      </c>
    </row>
    <row r="437" spans="1:14" s="9" customFormat="1" ht="12.75">
      <c r="A437" s="225" t="s">
        <v>101</v>
      </c>
      <c r="B437" s="132" t="s">
        <v>157</v>
      </c>
      <c r="C437" s="286" t="s">
        <v>114</v>
      </c>
      <c r="D437" s="130" t="s">
        <v>117</v>
      </c>
      <c r="E437" s="126" t="s">
        <v>10</v>
      </c>
      <c r="F437" s="126" t="s">
        <v>191</v>
      </c>
      <c r="G437" s="126" t="s">
        <v>193</v>
      </c>
      <c r="H437" s="126" t="s">
        <v>193</v>
      </c>
      <c r="I437" s="126" t="s">
        <v>47</v>
      </c>
      <c r="J437" s="126" t="s">
        <v>193</v>
      </c>
      <c r="K437" s="262" t="s">
        <v>102</v>
      </c>
      <c r="L437" s="178">
        <f>L438</f>
        <v>0.5</v>
      </c>
      <c r="M437" s="179">
        <f>M438</f>
        <v>0.2</v>
      </c>
      <c r="N437" s="129">
        <f>N438</f>
        <v>0.7</v>
      </c>
    </row>
    <row r="438" spans="1:14" s="9" customFormat="1" ht="12.75">
      <c r="A438" s="225" t="s">
        <v>103</v>
      </c>
      <c r="B438" s="132" t="s">
        <v>157</v>
      </c>
      <c r="C438" s="286" t="s">
        <v>114</v>
      </c>
      <c r="D438" s="130" t="s">
        <v>117</v>
      </c>
      <c r="E438" s="126" t="s">
        <v>10</v>
      </c>
      <c r="F438" s="126" t="s">
        <v>191</v>
      </c>
      <c r="G438" s="126" t="s">
        <v>193</v>
      </c>
      <c r="H438" s="126" t="s">
        <v>193</v>
      </c>
      <c r="I438" s="126" t="s">
        <v>47</v>
      </c>
      <c r="J438" s="126" t="s">
        <v>193</v>
      </c>
      <c r="K438" s="262" t="s">
        <v>104</v>
      </c>
      <c r="L438" s="178">
        <v>0.5</v>
      </c>
      <c r="M438" s="179">
        <v>0.2</v>
      </c>
      <c r="N438" s="129">
        <f>M438+L438</f>
        <v>0.7</v>
      </c>
    </row>
    <row r="439" spans="1:14" s="9" customFormat="1" ht="12.75">
      <c r="A439" s="224" t="s">
        <v>144</v>
      </c>
      <c r="B439" s="132" t="s">
        <v>157</v>
      </c>
      <c r="C439" s="130" t="s">
        <v>114</v>
      </c>
      <c r="D439" s="130" t="s">
        <v>170</v>
      </c>
      <c r="E439" s="132"/>
      <c r="F439" s="132"/>
      <c r="G439" s="126"/>
      <c r="H439" s="126"/>
      <c r="I439" s="132"/>
      <c r="J439" s="132"/>
      <c r="K439" s="287"/>
      <c r="L439" s="222">
        <f aca="true" t="shared" si="75" ref="L439:N442">L440</f>
        <v>40</v>
      </c>
      <c r="M439" s="223">
        <f t="shared" si="75"/>
        <v>0</v>
      </c>
      <c r="N439" s="134">
        <f t="shared" si="75"/>
        <v>40</v>
      </c>
    </row>
    <row r="440" spans="1:14" s="9" customFormat="1" ht="25.5">
      <c r="A440" s="230" t="s">
        <v>83</v>
      </c>
      <c r="B440" s="132" t="s">
        <v>157</v>
      </c>
      <c r="C440" s="130" t="s">
        <v>114</v>
      </c>
      <c r="D440" s="130" t="s">
        <v>170</v>
      </c>
      <c r="E440" s="126" t="s">
        <v>14</v>
      </c>
      <c r="F440" s="126" t="s">
        <v>193</v>
      </c>
      <c r="G440" s="126" t="s">
        <v>193</v>
      </c>
      <c r="H440" s="126" t="s">
        <v>193</v>
      </c>
      <c r="I440" s="126" t="s">
        <v>194</v>
      </c>
      <c r="J440" s="126" t="s">
        <v>193</v>
      </c>
      <c r="K440" s="287"/>
      <c r="L440" s="222">
        <f t="shared" si="75"/>
        <v>40</v>
      </c>
      <c r="M440" s="223">
        <f t="shared" si="75"/>
        <v>0</v>
      </c>
      <c r="N440" s="134">
        <f t="shared" si="75"/>
        <v>40</v>
      </c>
    </row>
    <row r="441" spans="1:14" s="9" customFormat="1" ht="25.5">
      <c r="A441" s="224" t="s">
        <v>85</v>
      </c>
      <c r="B441" s="132" t="s">
        <v>157</v>
      </c>
      <c r="C441" s="130" t="s">
        <v>114</v>
      </c>
      <c r="D441" s="130" t="s">
        <v>170</v>
      </c>
      <c r="E441" s="126" t="s">
        <v>14</v>
      </c>
      <c r="F441" s="126" t="s">
        <v>193</v>
      </c>
      <c r="G441" s="126" t="s">
        <v>193</v>
      </c>
      <c r="H441" s="126" t="s">
        <v>193</v>
      </c>
      <c r="I441" s="126" t="s">
        <v>15</v>
      </c>
      <c r="J441" s="126" t="s">
        <v>193</v>
      </c>
      <c r="K441" s="262"/>
      <c r="L441" s="178">
        <f t="shared" si="75"/>
        <v>40</v>
      </c>
      <c r="M441" s="179">
        <f t="shared" si="75"/>
        <v>0</v>
      </c>
      <c r="N441" s="129">
        <f t="shared" si="75"/>
        <v>40</v>
      </c>
    </row>
    <row r="442" spans="1:14" s="9" customFormat="1" ht="25.5">
      <c r="A442" s="225" t="s">
        <v>91</v>
      </c>
      <c r="B442" s="132" t="s">
        <v>157</v>
      </c>
      <c r="C442" s="130" t="s">
        <v>114</v>
      </c>
      <c r="D442" s="130" t="s">
        <v>170</v>
      </c>
      <c r="E442" s="126" t="s">
        <v>14</v>
      </c>
      <c r="F442" s="126" t="s">
        <v>193</v>
      </c>
      <c r="G442" s="126" t="s">
        <v>193</v>
      </c>
      <c r="H442" s="126" t="s">
        <v>193</v>
      </c>
      <c r="I442" s="126" t="s">
        <v>15</v>
      </c>
      <c r="J442" s="126" t="s">
        <v>193</v>
      </c>
      <c r="K442" s="262">
        <v>200</v>
      </c>
      <c r="L442" s="178">
        <f t="shared" si="75"/>
        <v>40</v>
      </c>
      <c r="M442" s="179">
        <f t="shared" si="75"/>
        <v>0</v>
      </c>
      <c r="N442" s="129">
        <f t="shared" si="75"/>
        <v>40</v>
      </c>
    </row>
    <row r="443" spans="1:14" s="9" customFormat="1" ht="25.5">
      <c r="A443" s="233" t="s">
        <v>93</v>
      </c>
      <c r="B443" s="277" t="s">
        <v>157</v>
      </c>
      <c r="C443" s="278" t="s">
        <v>114</v>
      </c>
      <c r="D443" s="278" t="s">
        <v>170</v>
      </c>
      <c r="E443" s="238" t="s">
        <v>14</v>
      </c>
      <c r="F443" s="238" t="s">
        <v>193</v>
      </c>
      <c r="G443" s="238" t="s">
        <v>193</v>
      </c>
      <c r="H443" s="238" t="s">
        <v>193</v>
      </c>
      <c r="I443" s="238" t="s">
        <v>15</v>
      </c>
      <c r="J443" s="238" t="s">
        <v>193</v>
      </c>
      <c r="K443" s="288">
        <v>240</v>
      </c>
      <c r="L443" s="207">
        <v>40</v>
      </c>
      <c r="M443" s="208">
        <v>0</v>
      </c>
      <c r="N443" s="209">
        <v>40</v>
      </c>
    </row>
    <row r="444" spans="1:14" s="91" customFormat="1" ht="12.75">
      <c r="A444" s="282" t="s">
        <v>168</v>
      </c>
      <c r="B444" s="132" t="s">
        <v>166</v>
      </c>
      <c r="C444" s="289"/>
      <c r="D444" s="284"/>
      <c r="E444" s="290"/>
      <c r="F444" s="291"/>
      <c r="G444" s="247"/>
      <c r="H444" s="247"/>
      <c r="I444" s="291"/>
      <c r="J444" s="292"/>
      <c r="K444" s="293"/>
      <c r="L444" s="216">
        <f>L445+L481+L487+L469</f>
        <v>32171.6</v>
      </c>
      <c r="M444" s="216">
        <f>M445+M481+M487+M469</f>
        <v>4276.7</v>
      </c>
      <c r="N444" s="217">
        <f>N445+N481+N487+N469</f>
        <v>36448.299999999996</v>
      </c>
    </row>
    <row r="445" spans="1:14" s="9" customFormat="1" ht="12.75">
      <c r="A445" s="218" t="s">
        <v>129</v>
      </c>
      <c r="B445" s="132" t="s">
        <v>166</v>
      </c>
      <c r="C445" s="189" t="s">
        <v>114</v>
      </c>
      <c r="D445" s="190"/>
      <c r="E445" s="219"/>
      <c r="F445" s="190"/>
      <c r="G445" s="126"/>
      <c r="H445" s="126"/>
      <c r="I445" s="190"/>
      <c r="J445" s="220"/>
      <c r="K445" s="221"/>
      <c r="L445" s="222">
        <f>L446</f>
        <v>15155.5</v>
      </c>
      <c r="M445" s="223">
        <f>M446</f>
        <v>0</v>
      </c>
      <c r="N445" s="134">
        <f>N446</f>
        <v>15155.5</v>
      </c>
    </row>
    <row r="446" spans="1:14" s="9" customFormat="1" ht="12.75">
      <c r="A446" s="224" t="s">
        <v>144</v>
      </c>
      <c r="B446" s="132" t="s">
        <v>166</v>
      </c>
      <c r="C446" s="130" t="s">
        <v>114</v>
      </c>
      <c r="D446" s="132" t="s">
        <v>170</v>
      </c>
      <c r="E446" s="131"/>
      <c r="F446" s="132"/>
      <c r="G446" s="126"/>
      <c r="H446" s="126"/>
      <c r="I446" s="132"/>
      <c r="J446" s="124"/>
      <c r="K446" s="133"/>
      <c r="L446" s="222">
        <f>L461+L455+L447</f>
        <v>15155.5</v>
      </c>
      <c r="M446" s="223">
        <f>M461+M455+M447</f>
        <v>0</v>
      </c>
      <c r="N446" s="134">
        <f>N461+N455+N447</f>
        <v>15155.5</v>
      </c>
    </row>
    <row r="447" spans="1:14" s="9" customFormat="1" ht="51">
      <c r="A447" s="269" t="s">
        <v>305</v>
      </c>
      <c r="B447" s="132" t="s">
        <v>166</v>
      </c>
      <c r="C447" s="130" t="s">
        <v>114</v>
      </c>
      <c r="D447" s="132" t="s">
        <v>170</v>
      </c>
      <c r="E447" s="125" t="s">
        <v>121</v>
      </c>
      <c r="F447" s="126" t="s">
        <v>193</v>
      </c>
      <c r="G447" s="126" t="s">
        <v>193</v>
      </c>
      <c r="H447" s="126" t="s">
        <v>193</v>
      </c>
      <c r="I447" s="126" t="s">
        <v>194</v>
      </c>
      <c r="J447" s="127" t="s">
        <v>193</v>
      </c>
      <c r="K447" s="128"/>
      <c r="L447" s="178">
        <f>L448+L451</f>
        <v>600</v>
      </c>
      <c r="M447" s="179">
        <f>M448+M451</f>
        <v>0</v>
      </c>
      <c r="N447" s="129">
        <f>N448+N451</f>
        <v>600</v>
      </c>
    </row>
    <row r="448" spans="1:14" s="9" customFormat="1" ht="25.5" hidden="1">
      <c r="A448" s="224" t="s">
        <v>84</v>
      </c>
      <c r="B448" s="132" t="s">
        <v>166</v>
      </c>
      <c r="C448" s="130" t="s">
        <v>114</v>
      </c>
      <c r="D448" s="132" t="s">
        <v>170</v>
      </c>
      <c r="E448" s="262" t="s">
        <v>121</v>
      </c>
      <c r="F448" s="128" t="s">
        <v>193</v>
      </c>
      <c r="G448" s="126" t="s">
        <v>193</v>
      </c>
      <c r="H448" s="126" t="s">
        <v>193</v>
      </c>
      <c r="I448" s="128" t="s">
        <v>31</v>
      </c>
      <c r="J448" s="127" t="s">
        <v>193</v>
      </c>
      <c r="K448" s="128"/>
      <c r="L448" s="178">
        <f aca="true" t="shared" si="76" ref="L448:N449">L449</f>
        <v>0</v>
      </c>
      <c r="M448" s="179">
        <f t="shared" si="76"/>
        <v>0</v>
      </c>
      <c r="N448" s="129">
        <f t="shared" si="76"/>
        <v>0</v>
      </c>
    </row>
    <row r="449" spans="1:14" s="9" customFormat="1" ht="25.5" hidden="1">
      <c r="A449" s="225" t="s">
        <v>91</v>
      </c>
      <c r="B449" s="132" t="s">
        <v>166</v>
      </c>
      <c r="C449" s="130" t="s">
        <v>114</v>
      </c>
      <c r="D449" s="132" t="s">
        <v>170</v>
      </c>
      <c r="E449" s="262" t="s">
        <v>121</v>
      </c>
      <c r="F449" s="128" t="s">
        <v>193</v>
      </c>
      <c r="G449" s="126" t="s">
        <v>193</v>
      </c>
      <c r="H449" s="126" t="s">
        <v>193</v>
      </c>
      <c r="I449" s="128" t="s">
        <v>31</v>
      </c>
      <c r="J449" s="127" t="s">
        <v>193</v>
      </c>
      <c r="K449" s="128">
        <v>200</v>
      </c>
      <c r="L449" s="178">
        <f t="shared" si="76"/>
        <v>0</v>
      </c>
      <c r="M449" s="179">
        <f t="shared" si="76"/>
        <v>0</v>
      </c>
      <c r="N449" s="129">
        <f t="shared" si="76"/>
        <v>0</v>
      </c>
    </row>
    <row r="450" spans="1:14" s="9" customFormat="1" ht="25.5" hidden="1">
      <c r="A450" s="225" t="s">
        <v>93</v>
      </c>
      <c r="B450" s="132" t="s">
        <v>166</v>
      </c>
      <c r="C450" s="130" t="s">
        <v>114</v>
      </c>
      <c r="D450" s="132" t="s">
        <v>170</v>
      </c>
      <c r="E450" s="262" t="s">
        <v>121</v>
      </c>
      <c r="F450" s="128" t="s">
        <v>193</v>
      </c>
      <c r="G450" s="126" t="s">
        <v>193</v>
      </c>
      <c r="H450" s="126" t="s">
        <v>193</v>
      </c>
      <c r="I450" s="128" t="s">
        <v>31</v>
      </c>
      <c r="J450" s="127" t="s">
        <v>193</v>
      </c>
      <c r="K450" s="128">
        <v>240</v>
      </c>
      <c r="L450" s="178">
        <v>0</v>
      </c>
      <c r="M450" s="179">
        <v>0</v>
      </c>
      <c r="N450" s="129">
        <f>M450+L450</f>
        <v>0</v>
      </c>
    </row>
    <row r="451" spans="1:14" s="9" customFormat="1" ht="51">
      <c r="A451" s="269" t="s">
        <v>364</v>
      </c>
      <c r="B451" s="132" t="s">
        <v>166</v>
      </c>
      <c r="C451" s="130" t="s">
        <v>114</v>
      </c>
      <c r="D451" s="132" t="s">
        <v>170</v>
      </c>
      <c r="E451" s="125" t="s">
        <v>121</v>
      </c>
      <c r="F451" s="126" t="s">
        <v>195</v>
      </c>
      <c r="G451" s="126" t="s">
        <v>193</v>
      </c>
      <c r="H451" s="126" t="s">
        <v>193</v>
      </c>
      <c r="I451" s="126" t="s">
        <v>194</v>
      </c>
      <c r="J451" s="127" t="s">
        <v>193</v>
      </c>
      <c r="K451" s="128"/>
      <c r="L451" s="178">
        <f aca="true" t="shared" si="77" ref="L451:N453">L452</f>
        <v>600</v>
      </c>
      <c r="M451" s="179">
        <f t="shared" si="77"/>
        <v>0</v>
      </c>
      <c r="N451" s="129">
        <f t="shared" si="77"/>
        <v>600</v>
      </c>
    </row>
    <row r="452" spans="1:14" s="9" customFormat="1" ht="25.5">
      <c r="A452" s="224" t="s">
        <v>84</v>
      </c>
      <c r="B452" s="132" t="s">
        <v>166</v>
      </c>
      <c r="C452" s="130" t="s">
        <v>114</v>
      </c>
      <c r="D452" s="132" t="s">
        <v>170</v>
      </c>
      <c r="E452" s="262" t="s">
        <v>121</v>
      </c>
      <c r="F452" s="128" t="s">
        <v>195</v>
      </c>
      <c r="G452" s="126" t="s">
        <v>193</v>
      </c>
      <c r="H452" s="126" t="s">
        <v>193</v>
      </c>
      <c r="I452" s="128" t="s">
        <v>31</v>
      </c>
      <c r="J452" s="127" t="s">
        <v>193</v>
      </c>
      <c r="K452" s="128"/>
      <c r="L452" s="178">
        <f t="shared" si="77"/>
        <v>600</v>
      </c>
      <c r="M452" s="179">
        <f t="shared" si="77"/>
        <v>0</v>
      </c>
      <c r="N452" s="129">
        <f t="shared" si="77"/>
        <v>600</v>
      </c>
    </row>
    <row r="453" spans="1:14" s="9" customFormat="1" ht="25.5">
      <c r="A453" s="225" t="s">
        <v>91</v>
      </c>
      <c r="B453" s="132" t="s">
        <v>166</v>
      </c>
      <c r="C453" s="130" t="s">
        <v>114</v>
      </c>
      <c r="D453" s="132" t="s">
        <v>170</v>
      </c>
      <c r="E453" s="262" t="s">
        <v>121</v>
      </c>
      <c r="F453" s="128" t="s">
        <v>195</v>
      </c>
      <c r="G453" s="126" t="s">
        <v>193</v>
      </c>
      <c r="H453" s="126" t="s">
        <v>193</v>
      </c>
      <c r="I453" s="128" t="s">
        <v>31</v>
      </c>
      <c r="J453" s="127" t="s">
        <v>193</v>
      </c>
      <c r="K453" s="128">
        <v>200</v>
      </c>
      <c r="L453" s="178">
        <f t="shared" si="77"/>
        <v>600</v>
      </c>
      <c r="M453" s="179">
        <f t="shared" si="77"/>
        <v>0</v>
      </c>
      <c r="N453" s="129">
        <f t="shared" si="77"/>
        <v>600</v>
      </c>
    </row>
    <row r="454" spans="1:14" s="9" customFormat="1" ht="25.5">
      <c r="A454" s="225" t="s">
        <v>93</v>
      </c>
      <c r="B454" s="132" t="s">
        <v>166</v>
      </c>
      <c r="C454" s="130" t="s">
        <v>114</v>
      </c>
      <c r="D454" s="132" t="s">
        <v>170</v>
      </c>
      <c r="E454" s="262" t="s">
        <v>121</v>
      </c>
      <c r="F454" s="128" t="s">
        <v>195</v>
      </c>
      <c r="G454" s="126" t="s">
        <v>193</v>
      </c>
      <c r="H454" s="126" t="s">
        <v>193</v>
      </c>
      <c r="I454" s="128" t="s">
        <v>31</v>
      </c>
      <c r="J454" s="127" t="s">
        <v>193</v>
      </c>
      <c r="K454" s="128">
        <v>240</v>
      </c>
      <c r="L454" s="178">
        <v>600</v>
      </c>
      <c r="M454" s="179">
        <v>0</v>
      </c>
      <c r="N454" s="129">
        <v>600</v>
      </c>
    </row>
    <row r="455" spans="1:14" s="9" customFormat="1" ht="38.25">
      <c r="A455" s="269" t="s">
        <v>234</v>
      </c>
      <c r="B455" s="132" t="s">
        <v>166</v>
      </c>
      <c r="C455" s="130" t="s">
        <v>114</v>
      </c>
      <c r="D455" s="132" t="s">
        <v>170</v>
      </c>
      <c r="E455" s="262" t="s">
        <v>233</v>
      </c>
      <c r="F455" s="128" t="s">
        <v>193</v>
      </c>
      <c r="G455" s="126" t="s">
        <v>193</v>
      </c>
      <c r="H455" s="126" t="s">
        <v>193</v>
      </c>
      <c r="I455" s="128" t="s">
        <v>194</v>
      </c>
      <c r="J455" s="127" t="s">
        <v>193</v>
      </c>
      <c r="K455" s="128"/>
      <c r="L455" s="222">
        <f>L456</f>
        <v>1070</v>
      </c>
      <c r="M455" s="223">
        <f>M456</f>
        <v>0</v>
      </c>
      <c r="N455" s="134">
        <f>N456</f>
        <v>1070</v>
      </c>
    </row>
    <row r="456" spans="1:14" s="9" customFormat="1" ht="25.5">
      <c r="A456" s="224" t="s">
        <v>84</v>
      </c>
      <c r="B456" s="132" t="s">
        <v>166</v>
      </c>
      <c r="C456" s="130" t="s">
        <v>114</v>
      </c>
      <c r="D456" s="132" t="s">
        <v>170</v>
      </c>
      <c r="E456" s="262" t="s">
        <v>233</v>
      </c>
      <c r="F456" s="128" t="s">
        <v>193</v>
      </c>
      <c r="G456" s="126" t="s">
        <v>193</v>
      </c>
      <c r="H456" s="126" t="s">
        <v>193</v>
      </c>
      <c r="I456" s="128" t="s">
        <v>31</v>
      </c>
      <c r="J456" s="127" t="s">
        <v>193</v>
      </c>
      <c r="K456" s="128"/>
      <c r="L456" s="222">
        <f>L457+L459</f>
        <v>1070</v>
      </c>
      <c r="M456" s="223">
        <f>M457+M459</f>
        <v>0</v>
      </c>
      <c r="N456" s="134">
        <f>N457+N459</f>
        <v>1070</v>
      </c>
    </row>
    <row r="457" spans="1:14" s="9" customFormat="1" ht="25.5">
      <c r="A457" s="225" t="s">
        <v>91</v>
      </c>
      <c r="B457" s="132" t="s">
        <v>166</v>
      </c>
      <c r="C457" s="130" t="s">
        <v>114</v>
      </c>
      <c r="D457" s="132" t="s">
        <v>170</v>
      </c>
      <c r="E457" s="262" t="s">
        <v>233</v>
      </c>
      <c r="F457" s="128" t="s">
        <v>193</v>
      </c>
      <c r="G457" s="126" t="s">
        <v>193</v>
      </c>
      <c r="H457" s="126" t="s">
        <v>193</v>
      </c>
      <c r="I457" s="128" t="s">
        <v>31</v>
      </c>
      <c r="J457" s="127" t="s">
        <v>193</v>
      </c>
      <c r="K457" s="128">
        <v>200</v>
      </c>
      <c r="L457" s="222">
        <f>L458</f>
        <v>970</v>
      </c>
      <c r="M457" s="223">
        <f>M458</f>
        <v>0</v>
      </c>
      <c r="N457" s="134">
        <f>N458</f>
        <v>970</v>
      </c>
    </row>
    <row r="458" spans="1:14" s="9" customFormat="1" ht="25.5">
      <c r="A458" s="225" t="s">
        <v>93</v>
      </c>
      <c r="B458" s="132" t="s">
        <v>166</v>
      </c>
      <c r="C458" s="130" t="s">
        <v>114</v>
      </c>
      <c r="D458" s="132" t="s">
        <v>170</v>
      </c>
      <c r="E458" s="262" t="s">
        <v>233</v>
      </c>
      <c r="F458" s="128" t="s">
        <v>193</v>
      </c>
      <c r="G458" s="126" t="s">
        <v>193</v>
      </c>
      <c r="H458" s="126" t="s">
        <v>193</v>
      </c>
      <c r="I458" s="128" t="s">
        <v>31</v>
      </c>
      <c r="J458" s="127" t="s">
        <v>193</v>
      </c>
      <c r="K458" s="128">
        <v>240</v>
      </c>
      <c r="L458" s="222">
        <v>970</v>
      </c>
      <c r="M458" s="223">
        <v>0</v>
      </c>
      <c r="N458" s="134">
        <v>970</v>
      </c>
    </row>
    <row r="459" spans="1:14" s="9" customFormat="1" ht="12.75">
      <c r="A459" s="225" t="s">
        <v>101</v>
      </c>
      <c r="B459" s="132" t="s">
        <v>166</v>
      </c>
      <c r="C459" s="286" t="s">
        <v>114</v>
      </c>
      <c r="D459" s="132" t="s">
        <v>170</v>
      </c>
      <c r="E459" s="262" t="s">
        <v>233</v>
      </c>
      <c r="F459" s="128" t="s">
        <v>193</v>
      </c>
      <c r="G459" s="126" t="s">
        <v>193</v>
      </c>
      <c r="H459" s="126" t="s">
        <v>193</v>
      </c>
      <c r="I459" s="128" t="s">
        <v>31</v>
      </c>
      <c r="J459" s="127" t="s">
        <v>193</v>
      </c>
      <c r="K459" s="128" t="s">
        <v>102</v>
      </c>
      <c r="L459" s="222">
        <f>L460</f>
        <v>100</v>
      </c>
      <c r="M459" s="223">
        <f>M460</f>
        <v>0</v>
      </c>
      <c r="N459" s="134">
        <f>N460</f>
        <v>100</v>
      </c>
    </row>
    <row r="460" spans="1:14" s="9" customFormat="1" ht="12.75">
      <c r="A460" s="225" t="s">
        <v>103</v>
      </c>
      <c r="B460" s="132" t="s">
        <v>166</v>
      </c>
      <c r="C460" s="286" t="s">
        <v>114</v>
      </c>
      <c r="D460" s="132" t="s">
        <v>170</v>
      </c>
      <c r="E460" s="262" t="s">
        <v>233</v>
      </c>
      <c r="F460" s="128" t="s">
        <v>193</v>
      </c>
      <c r="G460" s="126" t="s">
        <v>193</v>
      </c>
      <c r="H460" s="126" t="s">
        <v>193</v>
      </c>
      <c r="I460" s="128" t="s">
        <v>31</v>
      </c>
      <c r="J460" s="127" t="s">
        <v>193</v>
      </c>
      <c r="K460" s="128" t="s">
        <v>104</v>
      </c>
      <c r="L460" s="222">
        <v>100</v>
      </c>
      <c r="M460" s="223">
        <v>0</v>
      </c>
      <c r="N460" s="134">
        <v>100</v>
      </c>
    </row>
    <row r="461" spans="1:14" s="9" customFormat="1" ht="25.5">
      <c r="A461" s="225" t="s">
        <v>54</v>
      </c>
      <c r="B461" s="132" t="s">
        <v>166</v>
      </c>
      <c r="C461" s="130" t="s">
        <v>114</v>
      </c>
      <c r="D461" s="132" t="s">
        <v>170</v>
      </c>
      <c r="E461" s="125" t="s">
        <v>12</v>
      </c>
      <c r="F461" s="126" t="s">
        <v>193</v>
      </c>
      <c r="G461" s="126" t="s">
        <v>193</v>
      </c>
      <c r="H461" s="126" t="s">
        <v>193</v>
      </c>
      <c r="I461" s="126" t="s">
        <v>194</v>
      </c>
      <c r="J461" s="127" t="s">
        <v>193</v>
      </c>
      <c r="K461" s="128"/>
      <c r="L461" s="222">
        <f>L462</f>
        <v>13485.5</v>
      </c>
      <c r="M461" s="223">
        <f>M462</f>
        <v>0</v>
      </c>
      <c r="N461" s="134">
        <f>N462</f>
        <v>13485.5</v>
      </c>
    </row>
    <row r="462" spans="1:14" s="9" customFormat="1" ht="25.5">
      <c r="A462" s="226" t="s">
        <v>51</v>
      </c>
      <c r="B462" s="132" t="s">
        <v>166</v>
      </c>
      <c r="C462" s="130" t="s">
        <v>114</v>
      </c>
      <c r="D462" s="132" t="s">
        <v>170</v>
      </c>
      <c r="E462" s="125" t="s">
        <v>12</v>
      </c>
      <c r="F462" s="126" t="s">
        <v>193</v>
      </c>
      <c r="G462" s="126" t="s">
        <v>193</v>
      </c>
      <c r="H462" s="126" t="s">
        <v>193</v>
      </c>
      <c r="I462" s="126" t="s">
        <v>47</v>
      </c>
      <c r="J462" s="127" t="s">
        <v>193</v>
      </c>
      <c r="K462" s="128"/>
      <c r="L462" s="178">
        <f>L463+L465+L467</f>
        <v>13485.5</v>
      </c>
      <c r="M462" s="179">
        <f>M463+M465+M467</f>
        <v>0</v>
      </c>
      <c r="N462" s="129">
        <f>N463+N465+N467</f>
        <v>13485.5</v>
      </c>
    </row>
    <row r="463" spans="1:14" s="9" customFormat="1" ht="51">
      <c r="A463" s="225" t="s">
        <v>111</v>
      </c>
      <c r="B463" s="132" t="s">
        <v>166</v>
      </c>
      <c r="C463" s="130" t="s">
        <v>114</v>
      </c>
      <c r="D463" s="132" t="s">
        <v>170</v>
      </c>
      <c r="E463" s="125" t="s">
        <v>12</v>
      </c>
      <c r="F463" s="126" t="s">
        <v>193</v>
      </c>
      <c r="G463" s="126" t="s">
        <v>193</v>
      </c>
      <c r="H463" s="126" t="s">
        <v>193</v>
      </c>
      <c r="I463" s="126" t="s">
        <v>47</v>
      </c>
      <c r="J463" s="127" t="s">
        <v>193</v>
      </c>
      <c r="K463" s="128">
        <v>100</v>
      </c>
      <c r="L463" s="178">
        <f>L464</f>
        <v>11020.3</v>
      </c>
      <c r="M463" s="179">
        <f>M464</f>
        <v>80</v>
      </c>
      <c r="N463" s="129">
        <f>N464</f>
        <v>11100.3</v>
      </c>
    </row>
    <row r="464" spans="1:14" s="9" customFormat="1" ht="25.5">
      <c r="A464" s="225" t="s">
        <v>100</v>
      </c>
      <c r="B464" s="132" t="s">
        <v>166</v>
      </c>
      <c r="C464" s="130" t="s">
        <v>114</v>
      </c>
      <c r="D464" s="132" t="s">
        <v>170</v>
      </c>
      <c r="E464" s="125" t="s">
        <v>12</v>
      </c>
      <c r="F464" s="126" t="s">
        <v>193</v>
      </c>
      <c r="G464" s="126" t="s">
        <v>193</v>
      </c>
      <c r="H464" s="126" t="s">
        <v>193</v>
      </c>
      <c r="I464" s="126" t="s">
        <v>47</v>
      </c>
      <c r="J464" s="127" t="s">
        <v>193</v>
      </c>
      <c r="K464" s="128">
        <v>120</v>
      </c>
      <c r="L464" s="178">
        <v>11020.3</v>
      </c>
      <c r="M464" s="179">
        <v>80</v>
      </c>
      <c r="N464" s="129">
        <f>M464+L464</f>
        <v>11100.3</v>
      </c>
    </row>
    <row r="465" spans="1:14" s="9" customFormat="1" ht="25.5">
      <c r="A465" s="225" t="s">
        <v>91</v>
      </c>
      <c r="B465" s="132" t="s">
        <v>166</v>
      </c>
      <c r="C465" s="130" t="s">
        <v>114</v>
      </c>
      <c r="D465" s="132" t="s">
        <v>170</v>
      </c>
      <c r="E465" s="125" t="s">
        <v>12</v>
      </c>
      <c r="F465" s="126" t="s">
        <v>193</v>
      </c>
      <c r="G465" s="126" t="s">
        <v>193</v>
      </c>
      <c r="H465" s="126" t="s">
        <v>193</v>
      </c>
      <c r="I465" s="126" t="s">
        <v>47</v>
      </c>
      <c r="J465" s="127" t="s">
        <v>193</v>
      </c>
      <c r="K465" s="128">
        <v>200</v>
      </c>
      <c r="L465" s="178">
        <f>L466</f>
        <v>485.1</v>
      </c>
      <c r="M465" s="179">
        <f>M466</f>
        <v>-80</v>
      </c>
      <c r="N465" s="129">
        <f>N466</f>
        <v>405.1</v>
      </c>
    </row>
    <row r="466" spans="1:14" s="9" customFormat="1" ht="25.5">
      <c r="A466" s="225" t="s">
        <v>93</v>
      </c>
      <c r="B466" s="132" t="s">
        <v>166</v>
      </c>
      <c r="C466" s="130" t="s">
        <v>114</v>
      </c>
      <c r="D466" s="132" t="s">
        <v>170</v>
      </c>
      <c r="E466" s="125" t="s">
        <v>12</v>
      </c>
      <c r="F466" s="126" t="s">
        <v>193</v>
      </c>
      <c r="G466" s="126" t="s">
        <v>193</v>
      </c>
      <c r="H466" s="126" t="s">
        <v>193</v>
      </c>
      <c r="I466" s="126" t="s">
        <v>47</v>
      </c>
      <c r="J466" s="127" t="s">
        <v>193</v>
      </c>
      <c r="K466" s="128">
        <v>240</v>
      </c>
      <c r="L466" s="178">
        <v>485.1</v>
      </c>
      <c r="M466" s="179">
        <v>-80</v>
      </c>
      <c r="N466" s="129">
        <f>M466+L466</f>
        <v>405.1</v>
      </c>
    </row>
    <row r="467" spans="1:14" s="9" customFormat="1" ht="12.75">
      <c r="A467" s="225" t="s">
        <v>101</v>
      </c>
      <c r="B467" s="132" t="s">
        <v>166</v>
      </c>
      <c r="C467" s="130" t="s">
        <v>114</v>
      </c>
      <c r="D467" s="132" t="s">
        <v>170</v>
      </c>
      <c r="E467" s="125" t="s">
        <v>12</v>
      </c>
      <c r="F467" s="126" t="s">
        <v>193</v>
      </c>
      <c r="G467" s="126" t="s">
        <v>193</v>
      </c>
      <c r="H467" s="126" t="s">
        <v>193</v>
      </c>
      <c r="I467" s="126" t="s">
        <v>47</v>
      </c>
      <c r="J467" s="127" t="s">
        <v>193</v>
      </c>
      <c r="K467" s="128" t="s">
        <v>102</v>
      </c>
      <c r="L467" s="178">
        <f>L468</f>
        <v>1980.1</v>
      </c>
      <c r="M467" s="179">
        <f>M468</f>
        <v>0</v>
      </c>
      <c r="N467" s="129">
        <f>N468</f>
        <v>1980.1</v>
      </c>
    </row>
    <row r="468" spans="1:14" s="9" customFormat="1" ht="12.75">
      <c r="A468" s="225" t="s">
        <v>278</v>
      </c>
      <c r="B468" s="132" t="s">
        <v>166</v>
      </c>
      <c r="C468" s="130" t="s">
        <v>114</v>
      </c>
      <c r="D468" s="132" t="s">
        <v>170</v>
      </c>
      <c r="E468" s="125" t="s">
        <v>12</v>
      </c>
      <c r="F468" s="126" t="s">
        <v>193</v>
      </c>
      <c r="G468" s="126" t="s">
        <v>193</v>
      </c>
      <c r="H468" s="126" t="s">
        <v>193</v>
      </c>
      <c r="I468" s="126" t="s">
        <v>47</v>
      </c>
      <c r="J468" s="127" t="s">
        <v>193</v>
      </c>
      <c r="K468" s="128" t="s">
        <v>277</v>
      </c>
      <c r="L468" s="178">
        <v>1980.1</v>
      </c>
      <c r="M468" s="179">
        <v>0</v>
      </c>
      <c r="N468" s="129">
        <v>1980.1</v>
      </c>
    </row>
    <row r="469" spans="1:14" s="9" customFormat="1" ht="25.5">
      <c r="A469" s="224" t="s">
        <v>130</v>
      </c>
      <c r="B469" s="132" t="s">
        <v>166</v>
      </c>
      <c r="C469" s="130" t="s">
        <v>117</v>
      </c>
      <c r="D469" s="132"/>
      <c r="E469" s="125"/>
      <c r="F469" s="126"/>
      <c r="G469" s="126"/>
      <c r="H469" s="126"/>
      <c r="I469" s="126"/>
      <c r="J469" s="127"/>
      <c r="K469" s="128"/>
      <c r="L469" s="178">
        <f aca="true" t="shared" si="78" ref="L469:N470">L470</f>
        <v>0</v>
      </c>
      <c r="M469" s="179">
        <f t="shared" si="78"/>
        <v>4276.7</v>
      </c>
      <c r="N469" s="129">
        <f t="shared" si="78"/>
        <v>4276.7</v>
      </c>
    </row>
    <row r="470" spans="1:14" s="9" customFormat="1" ht="38.25">
      <c r="A470" s="230" t="s">
        <v>171</v>
      </c>
      <c r="B470" s="132" t="s">
        <v>166</v>
      </c>
      <c r="C470" s="130" t="s">
        <v>117</v>
      </c>
      <c r="D470" s="132" t="s">
        <v>131</v>
      </c>
      <c r="E470" s="125"/>
      <c r="F470" s="126"/>
      <c r="G470" s="126"/>
      <c r="H470" s="126"/>
      <c r="I470" s="126"/>
      <c r="J470" s="127"/>
      <c r="K470" s="128"/>
      <c r="L470" s="178">
        <f t="shared" si="78"/>
        <v>0</v>
      </c>
      <c r="M470" s="179">
        <f t="shared" si="78"/>
        <v>4276.7</v>
      </c>
      <c r="N470" s="129">
        <f t="shared" si="78"/>
        <v>4276.7</v>
      </c>
    </row>
    <row r="471" spans="1:14" s="9" customFormat="1" ht="25.5">
      <c r="A471" s="225" t="s">
        <v>61</v>
      </c>
      <c r="B471" s="132" t="s">
        <v>166</v>
      </c>
      <c r="C471" s="130" t="s">
        <v>117</v>
      </c>
      <c r="D471" s="132" t="s">
        <v>131</v>
      </c>
      <c r="E471" s="125" t="s">
        <v>45</v>
      </c>
      <c r="F471" s="126" t="s">
        <v>193</v>
      </c>
      <c r="G471" s="126" t="s">
        <v>193</v>
      </c>
      <c r="H471" s="126" t="s">
        <v>193</v>
      </c>
      <c r="I471" s="126" t="s">
        <v>194</v>
      </c>
      <c r="J471" s="127" t="s">
        <v>193</v>
      </c>
      <c r="K471" s="128"/>
      <c r="L471" s="178">
        <f>L472+L475+L478</f>
        <v>0</v>
      </c>
      <c r="M471" s="178">
        <f>M472+M475+M478</f>
        <v>4276.7</v>
      </c>
      <c r="N471" s="129">
        <f>N472+N475+N478</f>
        <v>4276.7</v>
      </c>
    </row>
    <row r="472" spans="1:14" s="9" customFormat="1" ht="12.75">
      <c r="A472" s="176" t="s">
        <v>372</v>
      </c>
      <c r="B472" s="132" t="s">
        <v>166</v>
      </c>
      <c r="C472" s="130" t="s">
        <v>117</v>
      </c>
      <c r="D472" s="132" t="s">
        <v>131</v>
      </c>
      <c r="E472" s="125" t="s">
        <v>45</v>
      </c>
      <c r="F472" s="126" t="s">
        <v>193</v>
      </c>
      <c r="G472" s="126" t="s">
        <v>193</v>
      </c>
      <c r="H472" s="126" t="s">
        <v>193</v>
      </c>
      <c r="I472" s="126" t="s">
        <v>371</v>
      </c>
      <c r="J472" s="127" t="s">
        <v>193</v>
      </c>
      <c r="K472" s="128"/>
      <c r="L472" s="178">
        <f aca="true" t="shared" si="79" ref="L472:N473">L473</f>
        <v>0</v>
      </c>
      <c r="M472" s="179">
        <f t="shared" si="79"/>
        <v>3507.4</v>
      </c>
      <c r="N472" s="129">
        <f t="shared" si="79"/>
        <v>3507.4</v>
      </c>
    </row>
    <row r="473" spans="1:14" s="9" customFormat="1" ht="25.5">
      <c r="A473" s="225" t="s">
        <v>91</v>
      </c>
      <c r="B473" s="132" t="s">
        <v>166</v>
      </c>
      <c r="C473" s="130" t="s">
        <v>117</v>
      </c>
      <c r="D473" s="132" t="s">
        <v>131</v>
      </c>
      <c r="E473" s="125" t="s">
        <v>45</v>
      </c>
      <c r="F473" s="126" t="s">
        <v>193</v>
      </c>
      <c r="G473" s="126" t="s">
        <v>193</v>
      </c>
      <c r="H473" s="126" t="s">
        <v>193</v>
      </c>
      <c r="I473" s="126" t="s">
        <v>371</v>
      </c>
      <c r="J473" s="127" t="s">
        <v>193</v>
      </c>
      <c r="K473" s="128" t="s">
        <v>92</v>
      </c>
      <c r="L473" s="178">
        <f t="shared" si="79"/>
        <v>0</v>
      </c>
      <c r="M473" s="179">
        <f t="shared" si="79"/>
        <v>3507.4</v>
      </c>
      <c r="N473" s="129">
        <f t="shared" si="79"/>
        <v>3507.4</v>
      </c>
    </row>
    <row r="474" spans="1:14" s="9" customFormat="1" ht="25.5">
      <c r="A474" s="225" t="s">
        <v>93</v>
      </c>
      <c r="B474" s="132" t="s">
        <v>166</v>
      </c>
      <c r="C474" s="130" t="s">
        <v>117</v>
      </c>
      <c r="D474" s="132" t="s">
        <v>131</v>
      </c>
      <c r="E474" s="125" t="s">
        <v>45</v>
      </c>
      <c r="F474" s="126" t="s">
        <v>193</v>
      </c>
      <c r="G474" s="126" t="s">
        <v>193</v>
      </c>
      <c r="H474" s="126" t="s">
        <v>193</v>
      </c>
      <c r="I474" s="126" t="s">
        <v>371</v>
      </c>
      <c r="J474" s="127" t="s">
        <v>193</v>
      </c>
      <c r="K474" s="128" t="s">
        <v>94</v>
      </c>
      <c r="L474" s="178">
        <f>0</f>
        <v>0</v>
      </c>
      <c r="M474" s="179">
        <v>3507.4</v>
      </c>
      <c r="N474" s="129">
        <v>3507.4</v>
      </c>
    </row>
    <row r="475" spans="1:14" s="9" customFormat="1" ht="51">
      <c r="A475" s="225" t="s">
        <v>62</v>
      </c>
      <c r="B475" s="132" t="s">
        <v>166</v>
      </c>
      <c r="C475" s="130" t="s">
        <v>117</v>
      </c>
      <c r="D475" s="132" t="s">
        <v>131</v>
      </c>
      <c r="E475" s="125" t="s">
        <v>45</v>
      </c>
      <c r="F475" s="126" t="s">
        <v>193</v>
      </c>
      <c r="G475" s="126" t="s">
        <v>193</v>
      </c>
      <c r="H475" s="126" t="s">
        <v>193</v>
      </c>
      <c r="I475" s="126" t="s">
        <v>32</v>
      </c>
      <c r="J475" s="127" t="s">
        <v>193</v>
      </c>
      <c r="K475" s="128"/>
      <c r="L475" s="178">
        <f aca="true" t="shared" si="80" ref="L475:N476">L476</f>
        <v>0</v>
      </c>
      <c r="M475" s="179">
        <f t="shared" si="80"/>
        <v>500</v>
      </c>
      <c r="N475" s="129">
        <f t="shared" si="80"/>
        <v>500</v>
      </c>
    </row>
    <row r="476" spans="1:14" s="9" customFormat="1" ht="25.5">
      <c r="A476" s="225" t="s">
        <v>91</v>
      </c>
      <c r="B476" s="132" t="s">
        <v>166</v>
      </c>
      <c r="C476" s="130" t="s">
        <v>117</v>
      </c>
      <c r="D476" s="132" t="s">
        <v>131</v>
      </c>
      <c r="E476" s="125" t="s">
        <v>45</v>
      </c>
      <c r="F476" s="126" t="s">
        <v>193</v>
      </c>
      <c r="G476" s="126" t="s">
        <v>193</v>
      </c>
      <c r="H476" s="126" t="s">
        <v>193</v>
      </c>
      <c r="I476" s="126" t="s">
        <v>32</v>
      </c>
      <c r="J476" s="127" t="s">
        <v>193</v>
      </c>
      <c r="K476" s="128" t="s">
        <v>92</v>
      </c>
      <c r="L476" s="178">
        <f t="shared" si="80"/>
        <v>0</v>
      </c>
      <c r="M476" s="179">
        <f t="shared" si="80"/>
        <v>500</v>
      </c>
      <c r="N476" s="129">
        <f t="shared" si="80"/>
        <v>500</v>
      </c>
    </row>
    <row r="477" spans="1:14" s="9" customFormat="1" ht="25.5">
      <c r="A477" s="225" t="s">
        <v>93</v>
      </c>
      <c r="B477" s="132" t="s">
        <v>166</v>
      </c>
      <c r="C477" s="130" t="s">
        <v>117</v>
      </c>
      <c r="D477" s="132" t="s">
        <v>131</v>
      </c>
      <c r="E477" s="125" t="s">
        <v>45</v>
      </c>
      <c r="F477" s="126" t="s">
        <v>193</v>
      </c>
      <c r="G477" s="126" t="s">
        <v>193</v>
      </c>
      <c r="H477" s="126" t="s">
        <v>193</v>
      </c>
      <c r="I477" s="126" t="s">
        <v>32</v>
      </c>
      <c r="J477" s="127" t="s">
        <v>193</v>
      </c>
      <c r="K477" s="128" t="s">
        <v>94</v>
      </c>
      <c r="L477" s="178">
        <v>0</v>
      </c>
      <c r="M477" s="179">
        <v>500</v>
      </c>
      <c r="N477" s="129">
        <v>500</v>
      </c>
    </row>
    <row r="478" spans="1:14" s="9" customFormat="1" ht="25.5">
      <c r="A478" s="225" t="s">
        <v>55</v>
      </c>
      <c r="B478" s="132" t="s">
        <v>166</v>
      </c>
      <c r="C478" s="130" t="s">
        <v>117</v>
      </c>
      <c r="D478" s="132" t="s">
        <v>131</v>
      </c>
      <c r="E478" s="125" t="s">
        <v>45</v>
      </c>
      <c r="F478" s="126" t="s">
        <v>193</v>
      </c>
      <c r="G478" s="126" t="s">
        <v>193</v>
      </c>
      <c r="H478" s="126" t="s">
        <v>193</v>
      </c>
      <c r="I478" s="126" t="s">
        <v>30</v>
      </c>
      <c r="J478" s="127" t="s">
        <v>193</v>
      </c>
      <c r="K478" s="128"/>
      <c r="L478" s="178">
        <f aca="true" t="shared" si="81" ref="L478:N479">L479</f>
        <v>0</v>
      </c>
      <c r="M478" s="179">
        <f t="shared" si="81"/>
        <v>269.3</v>
      </c>
      <c r="N478" s="129">
        <f t="shared" si="81"/>
        <v>269.3</v>
      </c>
    </row>
    <row r="479" spans="1:14" s="9" customFormat="1" ht="25.5">
      <c r="A479" s="225" t="s">
        <v>91</v>
      </c>
      <c r="B479" s="132" t="s">
        <v>166</v>
      </c>
      <c r="C479" s="130" t="s">
        <v>117</v>
      </c>
      <c r="D479" s="132" t="s">
        <v>131</v>
      </c>
      <c r="E479" s="125" t="s">
        <v>45</v>
      </c>
      <c r="F479" s="126" t="s">
        <v>193</v>
      </c>
      <c r="G479" s="126" t="s">
        <v>193</v>
      </c>
      <c r="H479" s="126" t="s">
        <v>193</v>
      </c>
      <c r="I479" s="126" t="s">
        <v>30</v>
      </c>
      <c r="J479" s="127" t="s">
        <v>193</v>
      </c>
      <c r="K479" s="128" t="s">
        <v>92</v>
      </c>
      <c r="L479" s="178">
        <f t="shared" si="81"/>
        <v>0</v>
      </c>
      <c r="M479" s="179">
        <f t="shared" si="81"/>
        <v>269.3</v>
      </c>
      <c r="N479" s="129">
        <f t="shared" si="81"/>
        <v>269.3</v>
      </c>
    </row>
    <row r="480" spans="1:14" s="9" customFormat="1" ht="25.5">
      <c r="A480" s="225" t="s">
        <v>93</v>
      </c>
      <c r="B480" s="132" t="s">
        <v>166</v>
      </c>
      <c r="C480" s="130" t="s">
        <v>117</v>
      </c>
      <c r="D480" s="132" t="s">
        <v>131</v>
      </c>
      <c r="E480" s="125" t="s">
        <v>45</v>
      </c>
      <c r="F480" s="126" t="s">
        <v>193</v>
      </c>
      <c r="G480" s="126" t="s">
        <v>193</v>
      </c>
      <c r="H480" s="126" t="s">
        <v>193</v>
      </c>
      <c r="I480" s="126" t="s">
        <v>30</v>
      </c>
      <c r="J480" s="127" t="s">
        <v>193</v>
      </c>
      <c r="K480" s="128" t="s">
        <v>94</v>
      </c>
      <c r="L480" s="178">
        <v>0</v>
      </c>
      <c r="M480" s="179">
        <v>269.3</v>
      </c>
      <c r="N480" s="129">
        <v>269.3</v>
      </c>
    </row>
    <row r="481" spans="1:14" s="9" customFormat="1" ht="12.75">
      <c r="A481" s="224" t="s">
        <v>132</v>
      </c>
      <c r="B481" s="294" t="s">
        <v>166</v>
      </c>
      <c r="C481" s="295" t="s">
        <v>116</v>
      </c>
      <c r="D481" s="294"/>
      <c r="E481" s="296"/>
      <c r="F481" s="126"/>
      <c r="G481" s="126"/>
      <c r="H481" s="126"/>
      <c r="I481" s="126"/>
      <c r="J481" s="127"/>
      <c r="K481" s="128"/>
      <c r="L481" s="178">
        <f aca="true" t="shared" si="82" ref="L481:N485">L482</f>
        <v>790</v>
      </c>
      <c r="M481" s="179">
        <f t="shared" si="82"/>
        <v>0</v>
      </c>
      <c r="N481" s="129">
        <f t="shared" si="82"/>
        <v>790</v>
      </c>
    </row>
    <row r="482" spans="1:14" s="9" customFormat="1" ht="12.75">
      <c r="A482" s="224" t="s">
        <v>140</v>
      </c>
      <c r="B482" s="132" t="s">
        <v>166</v>
      </c>
      <c r="C482" s="130" t="s">
        <v>116</v>
      </c>
      <c r="D482" s="132" t="s">
        <v>146</v>
      </c>
      <c r="E482" s="131"/>
      <c r="F482" s="132"/>
      <c r="G482" s="126"/>
      <c r="H482" s="126"/>
      <c r="I482" s="132"/>
      <c r="J482" s="124"/>
      <c r="K482" s="133"/>
      <c r="L482" s="222">
        <f t="shared" si="82"/>
        <v>790</v>
      </c>
      <c r="M482" s="223">
        <f t="shared" si="82"/>
        <v>0</v>
      </c>
      <c r="N482" s="134">
        <f t="shared" si="82"/>
        <v>790</v>
      </c>
    </row>
    <row r="483" spans="1:14" s="9" customFormat="1" ht="38.25">
      <c r="A483" s="269" t="s">
        <v>234</v>
      </c>
      <c r="B483" s="132" t="s">
        <v>166</v>
      </c>
      <c r="C483" s="130" t="s">
        <v>116</v>
      </c>
      <c r="D483" s="132" t="s">
        <v>146</v>
      </c>
      <c r="E483" s="227" t="s">
        <v>233</v>
      </c>
      <c r="F483" s="193" t="s">
        <v>193</v>
      </c>
      <c r="G483" s="126" t="s">
        <v>193</v>
      </c>
      <c r="H483" s="126" t="s">
        <v>193</v>
      </c>
      <c r="I483" s="193" t="s">
        <v>194</v>
      </c>
      <c r="J483" s="127" t="s">
        <v>193</v>
      </c>
      <c r="K483" s="133"/>
      <c r="L483" s="222">
        <f t="shared" si="82"/>
        <v>790</v>
      </c>
      <c r="M483" s="223">
        <f t="shared" si="82"/>
        <v>0</v>
      </c>
      <c r="N483" s="134">
        <f t="shared" si="82"/>
        <v>790</v>
      </c>
    </row>
    <row r="484" spans="1:14" s="9" customFormat="1" ht="12.75">
      <c r="A484" s="225" t="s">
        <v>142</v>
      </c>
      <c r="B484" s="132" t="s">
        <v>166</v>
      </c>
      <c r="C484" s="130" t="s">
        <v>116</v>
      </c>
      <c r="D484" s="132" t="s">
        <v>146</v>
      </c>
      <c r="E484" s="125" t="s">
        <v>233</v>
      </c>
      <c r="F484" s="126" t="s">
        <v>193</v>
      </c>
      <c r="G484" s="126" t="s">
        <v>193</v>
      </c>
      <c r="H484" s="126" t="s">
        <v>193</v>
      </c>
      <c r="I484" s="126" t="s">
        <v>202</v>
      </c>
      <c r="J484" s="127" t="s">
        <v>193</v>
      </c>
      <c r="K484" s="128"/>
      <c r="L484" s="178">
        <f t="shared" si="82"/>
        <v>790</v>
      </c>
      <c r="M484" s="179">
        <f t="shared" si="82"/>
        <v>0</v>
      </c>
      <c r="N484" s="129">
        <f t="shared" si="82"/>
        <v>790</v>
      </c>
    </row>
    <row r="485" spans="1:14" s="9" customFormat="1" ht="25.5">
      <c r="A485" s="225" t="s">
        <v>91</v>
      </c>
      <c r="B485" s="132" t="s">
        <v>166</v>
      </c>
      <c r="C485" s="130" t="s">
        <v>116</v>
      </c>
      <c r="D485" s="132" t="s">
        <v>146</v>
      </c>
      <c r="E485" s="125" t="s">
        <v>233</v>
      </c>
      <c r="F485" s="126" t="s">
        <v>193</v>
      </c>
      <c r="G485" s="126" t="s">
        <v>193</v>
      </c>
      <c r="H485" s="126" t="s">
        <v>193</v>
      </c>
      <c r="I485" s="126" t="s">
        <v>202</v>
      </c>
      <c r="J485" s="127" t="s">
        <v>193</v>
      </c>
      <c r="K485" s="128" t="s">
        <v>92</v>
      </c>
      <c r="L485" s="178">
        <f t="shared" si="82"/>
        <v>790</v>
      </c>
      <c r="M485" s="179">
        <f t="shared" si="82"/>
        <v>0</v>
      </c>
      <c r="N485" s="129">
        <f t="shared" si="82"/>
        <v>790</v>
      </c>
    </row>
    <row r="486" spans="1:14" s="9" customFormat="1" ht="25.5">
      <c r="A486" s="225" t="s">
        <v>93</v>
      </c>
      <c r="B486" s="132" t="s">
        <v>166</v>
      </c>
      <c r="C486" s="130" t="s">
        <v>116</v>
      </c>
      <c r="D486" s="132" t="s">
        <v>146</v>
      </c>
      <c r="E486" s="125" t="s">
        <v>233</v>
      </c>
      <c r="F486" s="126" t="s">
        <v>193</v>
      </c>
      <c r="G486" s="126" t="s">
        <v>193</v>
      </c>
      <c r="H486" s="126" t="s">
        <v>193</v>
      </c>
      <c r="I486" s="126" t="s">
        <v>202</v>
      </c>
      <c r="J486" s="127" t="s">
        <v>193</v>
      </c>
      <c r="K486" s="128" t="s">
        <v>94</v>
      </c>
      <c r="L486" s="178">
        <v>790</v>
      </c>
      <c r="M486" s="179">
        <v>0</v>
      </c>
      <c r="N486" s="129">
        <v>790</v>
      </c>
    </row>
    <row r="487" spans="1:14" s="9" customFormat="1" ht="12.75">
      <c r="A487" s="218" t="s">
        <v>122</v>
      </c>
      <c r="B487" s="132" t="s">
        <v>166</v>
      </c>
      <c r="C487" s="130" t="s">
        <v>118</v>
      </c>
      <c r="D487" s="132"/>
      <c r="E487" s="131"/>
      <c r="F487" s="132"/>
      <c r="G487" s="126"/>
      <c r="H487" s="126"/>
      <c r="I487" s="132"/>
      <c r="J487" s="124"/>
      <c r="K487" s="133"/>
      <c r="L487" s="222">
        <f>L488+L512+L507</f>
        <v>16226.099999999999</v>
      </c>
      <c r="M487" s="223">
        <f>M488+M512+M507</f>
        <v>0</v>
      </c>
      <c r="N487" s="134">
        <f>N488+N512+N507</f>
        <v>16226.099999999999</v>
      </c>
    </row>
    <row r="488" spans="1:14" s="9" customFormat="1" ht="12.75">
      <c r="A488" s="218" t="s">
        <v>187</v>
      </c>
      <c r="B488" s="132" t="s">
        <v>166</v>
      </c>
      <c r="C488" s="130" t="s">
        <v>118</v>
      </c>
      <c r="D488" s="132" t="s">
        <v>114</v>
      </c>
      <c r="E488" s="131"/>
      <c r="F488" s="132"/>
      <c r="G488" s="126"/>
      <c r="H488" s="126"/>
      <c r="I488" s="132"/>
      <c r="J488" s="124"/>
      <c r="K488" s="133"/>
      <c r="L488" s="222">
        <f>L489+L503</f>
        <v>8405</v>
      </c>
      <c r="M488" s="223">
        <f>M489+M503</f>
        <v>0</v>
      </c>
      <c r="N488" s="134">
        <f>N489+N503</f>
        <v>8405</v>
      </c>
    </row>
    <row r="489" spans="1:14" s="9" customFormat="1" ht="51">
      <c r="A489" s="269" t="s">
        <v>305</v>
      </c>
      <c r="B489" s="132" t="s">
        <v>166</v>
      </c>
      <c r="C489" s="130" t="s">
        <v>118</v>
      </c>
      <c r="D489" s="132" t="s">
        <v>114</v>
      </c>
      <c r="E489" s="232" t="s">
        <v>121</v>
      </c>
      <c r="F489" s="183" t="s">
        <v>193</v>
      </c>
      <c r="G489" s="126" t="s">
        <v>193</v>
      </c>
      <c r="H489" s="126" t="s">
        <v>193</v>
      </c>
      <c r="I489" s="184" t="s">
        <v>194</v>
      </c>
      <c r="J489" s="127" t="s">
        <v>193</v>
      </c>
      <c r="K489" s="133"/>
      <c r="L489" s="222">
        <f>L493+L490+L496</f>
        <v>8375</v>
      </c>
      <c r="M489" s="223">
        <f>M493+M490+M496</f>
        <v>0</v>
      </c>
      <c r="N489" s="134">
        <f>N493+N490+N496</f>
        <v>8375</v>
      </c>
    </row>
    <row r="490" spans="1:14" s="9" customFormat="1" ht="12.75" hidden="1">
      <c r="A490" s="224" t="s">
        <v>306</v>
      </c>
      <c r="B490" s="132" t="s">
        <v>166</v>
      </c>
      <c r="C490" s="130" t="s">
        <v>118</v>
      </c>
      <c r="D490" s="132" t="s">
        <v>114</v>
      </c>
      <c r="E490" s="232" t="s">
        <v>121</v>
      </c>
      <c r="F490" s="183" t="s">
        <v>193</v>
      </c>
      <c r="G490" s="126" t="s">
        <v>193</v>
      </c>
      <c r="H490" s="126" t="s">
        <v>193</v>
      </c>
      <c r="I490" s="184" t="s">
        <v>307</v>
      </c>
      <c r="J490" s="124" t="s">
        <v>193</v>
      </c>
      <c r="K490" s="133"/>
      <c r="L490" s="222">
        <f aca="true" t="shared" si="83" ref="L490:N491">L491</f>
        <v>0</v>
      </c>
      <c r="M490" s="223">
        <f t="shared" si="83"/>
        <v>0</v>
      </c>
      <c r="N490" s="134">
        <f t="shared" si="83"/>
        <v>0</v>
      </c>
    </row>
    <row r="491" spans="1:14" s="9" customFormat="1" ht="25.5" hidden="1">
      <c r="A491" s="225" t="s">
        <v>91</v>
      </c>
      <c r="B491" s="132" t="s">
        <v>166</v>
      </c>
      <c r="C491" s="130" t="s">
        <v>118</v>
      </c>
      <c r="D491" s="132" t="s">
        <v>114</v>
      </c>
      <c r="E491" s="232" t="s">
        <v>121</v>
      </c>
      <c r="F491" s="183" t="s">
        <v>193</v>
      </c>
      <c r="G491" s="126" t="s">
        <v>193</v>
      </c>
      <c r="H491" s="126" t="s">
        <v>193</v>
      </c>
      <c r="I491" s="184" t="s">
        <v>307</v>
      </c>
      <c r="J491" s="124" t="s">
        <v>193</v>
      </c>
      <c r="K491" s="133" t="s">
        <v>92</v>
      </c>
      <c r="L491" s="222">
        <f t="shared" si="83"/>
        <v>0</v>
      </c>
      <c r="M491" s="223">
        <f t="shared" si="83"/>
        <v>0</v>
      </c>
      <c r="N491" s="134">
        <f t="shared" si="83"/>
        <v>0</v>
      </c>
    </row>
    <row r="492" spans="1:14" s="9" customFormat="1" ht="25.5" hidden="1">
      <c r="A492" s="225" t="s">
        <v>93</v>
      </c>
      <c r="B492" s="132" t="s">
        <v>166</v>
      </c>
      <c r="C492" s="130" t="s">
        <v>118</v>
      </c>
      <c r="D492" s="132" t="s">
        <v>114</v>
      </c>
      <c r="E492" s="232" t="s">
        <v>121</v>
      </c>
      <c r="F492" s="183" t="s">
        <v>193</v>
      </c>
      <c r="G492" s="126" t="s">
        <v>193</v>
      </c>
      <c r="H492" s="126" t="s">
        <v>193</v>
      </c>
      <c r="I492" s="184" t="s">
        <v>307</v>
      </c>
      <c r="J492" s="124" t="s">
        <v>193</v>
      </c>
      <c r="K492" s="133" t="s">
        <v>94</v>
      </c>
      <c r="L492" s="222">
        <v>0</v>
      </c>
      <c r="M492" s="223">
        <v>0</v>
      </c>
      <c r="N492" s="134">
        <f>M492+L492</f>
        <v>0</v>
      </c>
    </row>
    <row r="493" spans="1:14" s="9" customFormat="1" ht="25.5" hidden="1">
      <c r="A493" s="297" t="s">
        <v>262</v>
      </c>
      <c r="B493" s="132" t="s">
        <v>166</v>
      </c>
      <c r="C493" s="130" t="s">
        <v>118</v>
      </c>
      <c r="D493" s="132" t="s">
        <v>114</v>
      </c>
      <c r="E493" s="232" t="s">
        <v>121</v>
      </c>
      <c r="F493" s="183" t="s">
        <v>193</v>
      </c>
      <c r="G493" s="126" t="s">
        <v>193</v>
      </c>
      <c r="H493" s="126" t="s">
        <v>193</v>
      </c>
      <c r="I493" s="184" t="s">
        <v>261</v>
      </c>
      <c r="J493" s="127" t="s">
        <v>193</v>
      </c>
      <c r="K493" s="133"/>
      <c r="L493" s="222">
        <f aca="true" t="shared" si="84" ref="L493:N494">L494</f>
        <v>0</v>
      </c>
      <c r="M493" s="223">
        <f t="shared" si="84"/>
        <v>0</v>
      </c>
      <c r="N493" s="134">
        <f t="shared" si="84"/>
        <v>0</v>
      </c>
    </row>
    <row r="494" spans="1:14" s="9" customFormat="1" ht="25.5" hidden="1">
      <c r="A494" s="225" t="s">
        <v>91</v>
      </c>
      <c r="B494" s="132" t="s">
        <v>166</v>
      </c>
      <c r="C494" s="130" t="s">
        <v>118</v>
      </c>
      <c r="D494" s="132" t="s">
        <v>114</v>
      </c>
      <c r="E494" s="232" t="s">
        <v>121</v>
      </c>
      <c r="F494" s="183" t="s">
        <v>193</v>
      </c>
      <c r="G494" s="126" t="s">
        <v>193</v>
      </c>
      <c r="H494" s="126" t="s">
        <v>193</v>
      </c>
      <c r="I494" s="184" t="s">
        <v>261</v>
      </c>
      <c r="J494" s="124" t="s">
        <v>193</v>
      </c>
      <c r="K494" s="133" t="s">
        <v>92</v>
      </c>
      <c r="L494" s="222">
        <f t="shared" si="84"/>
        <v>0</v>
      </c>
      <c r="M494" s="223">
        <f t="shared" si="84"/>
        <v>0</v>
      </c>
      <c r="N494" s="134">
        <f t="shared" si="84"/>
        <v>0</v>
      </c>
    </row>
    <row r="495" spans="1:14" s="9" customFormat="1" ht="25.5" hidden="1">
      <c r="A495" s="225" t="s">
        <v>93</v>
      </c>
      <c r="B495" s="132" t="s">
        <v>166</v>
      </c>
      <c r="C495" s="130" t="s">
        <v>118</v>
      </c>
      <c r="D495" s="132" t="s">
        <v>114</v>
      </c>
      <c r="E495" s="232" t="s">
        <v>121</v>
      </c>
      <c r="F495" s="183" t="s">
        <v>193</v>
      </c>
      <c r="G495" s="126" t="s">
        <v>193</v>
      </c>
      <c r="H495" s="126" t="s">
        <v>193</v>
      </c>
      <c r="I495" s="184" t="s">
        <v>261</v>
      </c>
      <c r="J495" s="124" t="s">
        <v>193</v>
      </c>
      <c r="K495" s="133" t="s">
        <v>94</v>
      </c>
      <c r="L495" s="222">
        <v>0</v>
      </c>
      <c r="M495" s="223">
        <v>0</v>
      </c>
      <c r="N495" s="134">
        <f>M495+L495</f>
        <v>0</v>
      </c>
    </row>
    <row r="496" spans="1:14" s="9" customFormat="1" ht="51">
      <c r="A496" s="269" t="s">
        <v>364</v>
      </c>
      <c r="B496" s="132" t="s">
        <v>166</v>
      </c>
      <c r="C496" s="130" t="s">
        <v>118</v>
      </c>
      <c r="D496" s="132" t="s">
        <v>114</v>
      </c>
      <c r="E496" s="232" t="s">
        <v>121</v>
      </c>
      <c r="F496" s="183" t="s">
        <v>195</v>
      </c>
      <c r="G496" s="126" t="s">
        <v>193</v>
      </c>
      <c r="H496" s="126" t="s">
        <v>193</v>
      </c>
      <c r="I496" s="184" t="s">
        <v>194</v>
      </c>
      <c r="J496" s="124" t="s">
        <v>193</v>
      </c>
      <c r="K496" s="133"/>
      <c r="L496" s="222">
        <f>L500+L497</f>
        <v>8375</v>
      </c>
      <c r="M496" s="222">
        <f>M500+M497</f>
        <v>0</v>
      </c>
      <c r="N496" s="134">
        <f>N500+N497</f>
        <v>8375</v>
      </c>
    </row>
    <row r="497" spans="1:14" s="9" customFormat="1" ht="12.75">
      <c r="A497" s="224" t="s">
        <v>306</v>
      </c>
      <c r="B497" s="132" t="s">
        <v>166</v>
      </c>
      <c r="C497" s="130" t="s">
        <v>118</v>
      </c>
      <c r="D497" s="132" t="s">
        <v>114</v>
      </c>
      <c r="E497" s="232" t="s">
        <v>121</v>
      </c>
      <c r="F497" s="183" t="s">
        <v>195</v>
      </c>
      <c r="G497" s="126" t="s">
        <v>193</v>
      </c>
      <c r="H497" s="126" t="s">
        <v>193</v>
      </c>
      <c r="I497" s="184" t="s">
        <v>307</v>
      </c>
      <c r="J497" s="124" t="s">
        <v>193</v>
      </c>
      <c r="K497" s="133"/>
      <c r="L497" s="222">
        <f aca="true" t="shared" si="85" ref="L497:N498">L498</f>
        <v>3000</v>
      </c>
      <c r="M497" s="223">
        <f t="shared" si="85"/>
        <v>0</v>
      </c>
      <c r="N497" s="134">
        <f t="shared" si="85"/>
        <v>3000</v>
      </c>
    </row>
    <row r="498" spans="1:14" s="9" customFormat="1" ht="25.5">
      <c r="A498" s="225" t="s">
        <v>91</v>
      </c>
      <c r="B498" s="132" t="s">
        <v>166</v>
      </c>
      <c r="C498" s="130" t="s">
        <v>118</v>
      </c>
      <c r="D498" s="132" t="s">
        <v>114</v>
      </c>
      <c r="E498" s="232" t="s">
        <v>121</v>
      </c>
      <c r="F498" s="183" t="s">
        <v>195</v>
      </c>
      <c r="G498" s="126" t="s">
        <v>193</v>
      </c>
      <c r="H498" s="126" t="s">
        <v>193</v>
      </c>
      <c r="I498" s="184" t="s">
        <v>307</v>
      </c>
      <c r="J498" s="124" t="s">
        <v>193</v>
      </c>
      <c r="K498" s="133" t="s">
        <v>92</v>
      </c>
      <c r="L498" s="222">
        <f t="shared" si="85"/>
        <v>3000</v>
      </c>
      <c r="M498" s="223">
        <f t="shared" si="85"/>
        <v>0</v>
      </c>
      <c r="N498" s="134">
        <f t="shared" si="85"/>
        <v>3000</v>
      </c>
    </row>
    <row r="499" spans="1:14" s="9" customFormat="1" ht="25.5">
      <c r="A499" s="225" t="s">
        <v>93</v>
      </c>
      <c r="B499" s="132" t="s">
        <v>166</v>
      </c>
      <c r="C499" s="130" t="s">
        <v>118</v>
      </c>
      <c r="D499" s="132" t="s">
        <v>114</v>
      </c>
      <c r="E499" s="232" t="s">
        <v>121</v>
      </c>
      <c r="F499" s="183" t="s">
        <v>195</v>
      </c>
      <c r="G499" s="126" t="s">
        <v>193</v>
      </c>
      <c r="H499" s="126" t="s">
        <v>193</v>
      </c>
      <c r="I499" s="184" t="s">
        <v>307</v>
      </c>
      <c r="J499" s="124" t="s">
        <v>193</v>
      </c>
      <c r="K499" s="133" t="s">
        <v>94</v>
      </c>
      <c r="L499" s="222">
        <v>3000</v>
      </c>
      <c r="M499" s="223">
        <v>0</v>
      </c>
      <c r="N499" s="134">
        <v>3000</v>
      </c>
    </row>
    <row r="500" spans="1:14" s="9" customFormat="1" ht="25.5">
      <c r="A500" s="297" t="s">
        <v>262</v>
      </c>
      <c r="B500" s="132" t="s">
        <v>166</v>
      </c>
      <c r="C500" s="130" t="s">
        <v>118</v>
      </c>
      <c r="D500" s="132" t="s">
        <v>114</v>
      </c>
      <c r="E500" s="232" t="s">
        <v>121</v>
      </c>
      <c r="F500" s="183" t="s">
        <v>195</v>
      </c>
      <c r="G500" s="126" t="s">
        <v>193</v>
      </c>
      <c r="H500" s="126" t="s">
        <v>193</v>
      </c>
      <c r="I500" s="184" t="s">
        <v>261</v>
      </c>
      <c r="J500" s="127" t="s">
        <v>193</v>
      </c>
      <c r="K500" s="133"/>
      <c r="L500" s="222">
        <f aca="true" t="shared" si="86" ref="L500:N501">L501</f>
        <v>5375</v>
      </c>
      <c r="M500" s="223">
        <f t="shared" si="86"/>
        <v>0</v>
      </c>
      <c r="N500" s="134">
        <f t="shared" si="86"/>
        <v>5375</v>
      </c>
    </row>
    <row r="501" spans="1:14" s="9" customFormat="1" ht="25.5">
      <c r="A501" s="225" t="s">
        <v>91</v>
      </c>
      <c r="B501" s="132" t="s">
        <v>166</v>
      </c>
      <c r="C501" s="130" t="s">
        <v>118</v>
      </c>
      <c r="D501" s="132" t="s">
        <v>114</v>
      </c>
      <c r="E501" s="232" t="s">
        <v>121</v>
      </c>
      <c r="F501" s="183" t="s">
        <v>195</v>
      </c>
      <c r="G501" s="126" t="s">
        <v>193</v>
      </c>
      <c r="H501" s="126" t="s">
        <v>193</v>
      </c>
      <c r="I501" s="184" t="s">
        <v>261</v>
      </c>
      <c r="J501" s="124" t="s">
        <v>193</v>
      </c>
      <c r="K501" s="133" t="s">
        <v>92</v>
      </c>
      <c r="L501" s="222">
        <f t="shared" si="86"/>
        <v>5375</v>
      </c>
      <c r="M501" s="223">
        <f t="shared" si="86"/>
        <v>0</v>
      </c>
      <c r="N501" s="134">
        <f t="shared" si="86"/>
        <v>5375</v>
      </c>
    </row>
    <row r="502" spans="1:14" s="9" customFormat="1" ht="25.5">
      <c r="A502" s="225" t="s">
        <v>93</v>
      </c>
      <c r="B502" s="132" t="s">
        <v>166</v>
      </c>
      <c r="C502" s="130" t="s">
        <v>118</v>
      </c>
      <c r="D502" s="132" t="s">
        <v>114</v>
      </c>
      <c r="E502" s="232" t="s">
        <v>121</v>
      </c>
      <c r="F502" s="183" t="s">
        <v>195</v>
      </c>
      <c r="G502" s="126" t="s">
        <v>193</v>
      </c>
      <c r="H502" s="126" t="s">
        <v>193</v>
      </c>
      <c r="I502" s="184" t="s">
        <v>261</v>
      </c>
      <c r="J502" s="124" t="s">
        <v>193</v>
      </c>
      <c r="K502" s="133" t="s">
        <v>94</v>
      </c>
      <c r="L502" s="222">
        <v>5375</v>
      </c>
      <c r="M502" s="223">
        <v>0</v>
      </c>
      <c r="N502" s="134">
        <v>5375</v>
      </c>
    </row>
    <row r="503" spans="1:14" s="9" customFormat="1" ht="52.5" customHeight="1">
      <c r="A503" s="298" t="s">
        <v>25</v>
      </c>
      <c r="B503" s="132" t="s">
        <v>166</v>
      </c>
      <c r="C503" s="130" t="s">
        <v>118</v>
      </c>
      <c r="D503" s="132" t="s">
        <v>114</v>
      </c>
      <c r="E503" s="227" t="s">
        <v>118</v>
      </c>
      <c r="F503" s="193" t="s">
        <v>193</v>
      </c>
      <c r="G503" s="126" t="s">
        <v>193</v>
      </c>
      <c r="H503" s="126" t="s">
        <v>193</v>
      </c>
      <c r="I503" s="193" t="s">
        <v>194</v>
      </c>
      <c r="J503" s="127" t="s">
        <v>193</v>
      </c>
      <c r="K503" s="128"/>
      <c r="L503" s="178">
        <f aca="true" t="shared" si="87" ref="L503:N505">L504</f>
        <v>30</v>
      </c>
      <c r="M503" s="179">
        <f t="shared" si="87"/>
        <v>0</v>
      </c>
      <c r="N503" s="129">
        <f t="shared" si="87"/>
        <v>30</v>
      </c>
    </row>
    <row r="504" spans="1:14" s="9" customFormat="1" ht="15.75" customHeight="1">
      <c r="A504" s="224" t="s">
        <v>306</v>
      </c>
      <c r="B504" s="132" t="s">
        <v>166</v>
      </c>
      <c r="C504" s="130" t="s">
        <v>118</v>
      </c>
      <c r="D504" s="132" t="s">
        <v>114</v>
      </c>
      <c r="E504" s="125" t="s">
        <v>118</v>
      </c>
      <c r="F504" s="126" t="s">
        <v>193</v>
      </c>
      <c r="G504" s="126" t="s">
        <v>193</v>
      </c>
      <c r="H504" s="126" t="s">
        <v>193</v>
      </c>
      <c r="I504" s="299">
        <v>8040</v>
      </c>
      <c r="J504" s="127" t="s">
        <v>193</v>
      </c>
      <c r="K504" s="128"/>
      <c r="L504" s="178">
        <f t="shared" si="87"/>
        <v>30</v>
      </c>
      <c r="M504" s="179">
        <f t="shared" si="87"/>
        <v>0</v>
      </c>
      <c r="N504" s="129">
        <f t="shared" si="87"/>
        <v>30</v>
      </c>
    </row>
    <row r="505" spans="1:14" s="9" customFormat="1" ht="33" customHeight="1">
      <c r="A505" s="225" t="s">
        <v>91</v>
      </c>
      <c r="B505" s="132" t="s">
        <v>166</v>
      </c>
      <c r="C505" s="130" t="s">
        <v>118</v>
      </c>
      <c r="D505" s="132" t="s">
        <v>114</v>
      </c>
      <c r="E505" s="232" t="s">
        <v>118</v>
      </c>
      <c r="F505" s="183" t="s">
        <v>193</v>
      </c>
      <c r="G505" s="126" t="s">
        <v>193</v>
      </c>
      <c r="H505" s="126" t="s">
        <v>193</v>
      </c>
      <c r="I505" s="299">
        <v>8040</v>
      </c>
      <c r="J505" s="127" t="s">
        <v>193</v>
      </c>
      <c r="K505" s="181" t="s">
        <v>92</v>
      </c>
      <c r="L505" s="178">
        <f t="shared" si="87"/>
        <v>30</v>
      </c>
      <c r="M505" s="179">
        <f t="shared" si="87"/>
        <v>0</v>
      </c>
      <c r="N505" s="129">
        <f t="shared" si="87"/>
        <v>30</v>
      </c>
    </row>
    <row r="506" spans="1:14" s="9" customFormat="1" ht="35.25" customHeight="1">
      <c r="A506" s="225" t="s">
        <v>93</v>
      </c>
      <c r="B506" s="132" t="s">
        <v>166</v>
      </c>
      <c r="C506" s="130" t="s">
        <v>118</v>
      </c>
      <c r="D506" s="132" t="s">
        <v>114</v>
      </c>
      <c r="E506" s="232" t="s">
        <v>118</v>
      </c>
      <c r="F506" s="183" t="s">
        <v>193</v>
      </c>
      <c r="G506" s="126" t="s">
        <v>193</v>
      </c>
      <c r="H506" s="126" t="s">
        <v>193</v>
      </c>
      <c r="I506" s="299">
        <v>8040</v>
      </c>
      <c r="J506" s="127" t="s">
        <v>193</v>
      </c>
      <c r="K506" s="181" t="s">
        <v>94</v>
      </c>
      <c r="L506" s="178">
        <v>30</v>
      </c>
      <c r="M506" s="179">
        <v>0</v>
      </c>
      <c r="N506" s="129">
        <v>30</v>
      </c>
    </row>
    <row r="507" spans="1:14" s="9" customFormat="1" ht="15" customHeight="1">
      <c r="A507" s="218" t="s">
        <v>134</v>
      </c>
      <c r="B507" s="132" t="s">
        <v>166</v>
      </c>
      <c r="C507" s="130" t="s">
        <v>118</v>
      </c>
      <c r="D507" s="132" t="s">
        <v>121</v>
      </c>
      <c r="E507" s="232"/>
      <c r="F507" s="183"/>
      <c r="G507" s="126"/>
      <c r="H507" s="126"/>
      <c r="I507" s="299"/>
      <c r="J507" s="127"/>
      <c r="K507" s="181"/>
      <c r="L507" s="178">
        <f aca="true" t="shared" si="88" ref="L507:N510">L508</f>
        <v>1300</v>
      </c>
      <c r="M507" s="179">
        <f t="shared" si="88"/>
        <v>0</v>
      </c>
      <c r="N507" s="129">
        <f t="shared" si="88"/>
        <v>1300</v>
      </c>
    </row>
    <row r="508" spans="1:14" s="9" customFormat="1" ht="55.5" customHeight="1">
      <c r="A508" s="298" t="s">
        <v>25</v>
      </c>
      <c r="B508" s="132" t="s">
        <v>166</v>
      </c>
      <c r="C508" s="130" t="s">
        <v>118</v>
      </c>
      <c r="D508" s="132" t="s">
        <v>121</v>
      </c>
      <c r="E508" s="227" t="s">
        <v>118</v>
      </c>
      <c r="F508" s="193" t="s">
        <v>193</v>
      </c>
      <c r="G508" s="126" t="s">
        <v>193</v>
      </c>
      <c r="H508" s="126" t="s">
        <v>193</v>
      </c>
      <c r="I508" s="193" t="s">
        <v>194</v>
      </c>
      <c r="J508" s="127" t="s">
        <v>193</v>
      </c>
      <c r="K508" s="128"/>
      <c r="L508" s="178">
        <f t="shared" si="88"/>
        <v>1300</v>
      </c>
      <c r="M508" s="179">
        <f t="shared" si="88"/>
        <v>0</v>
      </c>
      <c r="N508" s="129">
        <f t="shared" si="88"/>
        <v>1300</v>
      </c>
    </row>
    <row r="509" spans="1:14" s="9" customFormat="1" ht="24.75" customHeight="1">
      <c r="A509" s="224" t="s">
        <v>276</v>
      </c>
      <c r="B509" s="132" t="s">
        <v>166</v>
      </c>
      <c r="C509" s="130" t="s">
        <v>118</v>
      </c>
      <c r="D509" s="132" t="s">
        <v>121</v>
      </c>
      <c r="E509" s="125" t="s">
        <v>118</v>
      </c>
      <c r="F509" s="126" t="s">
        <v>193</v>
      </c>
      <c r="G509" s="126" t="s">
        <v>193</v>
      </c>
      <c r="H509" s="126" t="s">
        <v>193</v>
      </c>
      <c r="I509" s="299">
        <v>8018</v>
      </c>
      <c r="J509" s="127" t="s">
        <v>193</v>
      </c>
      <c r="K509" s="128"/>
      <c r="L509" s="178">
        <f t="shared" si="88"/>
        <v>1300</v>
      </c>
      <c r="M509" s="179">
        <f t="shared" si="88"/>
        <v>0</v>
      </c>
      <c r="N509" s="129">
        <f t="shared" si="88"/>
        <v>1300</v>
      </c>
    </row>
    <row r="510" spans="1:14" s="9" customFormat="1" ht="35.25" customHeight="1">
      <c r="A510" s="225" t="s">
        <v>91</v>
      </c>
      <c r="B510" s="132" t="s">
        <v>166</v>
      </c>
      <c r="C510" s="130" t="s">
        <v>118</v>
      </c>
      <c r="D510" s="132" t="s">
        <v>121</v>
      </c>
      <c r="E510" s="232" t="s">
        <v>118</v>
      </c>
      <c r="F510" s="183" t="s">
        <v>193</v>
      </c>
      <c r="G510" s="126" t="s">
        <v>193</v>
      </c>
      <c r="H510" s="126" t="s">
        <v>193</v>
      </c>
      <c r="I510" s="299">
        <v>8018</v>
      </c>
      <c r="J510" s="127" t="s">
        <v>193</v>
      </c>
      <c r="K510" s="181" t="s">
        <v>92</v>
      </c>
      <c r="L510" s="178">
        <f t="shared" si="88"/>
        <v>1300</v>
      </c>
      <c r="M510" s="179">
        <f t="shared" si="88"/>
        <v>0</v>
      </c>
      <c r="N510" s="129">
        <f t="shared" si="88"/>
        <v>1300</v>
      </c>
    </row>
    <row r="511" spans="1:14" s="9" customFormat="1" ht="35.25" customHeight="1">
      <c r="A511" s="225" t="s">
        <v>93</v>
      </c>
      <c r="B511" s="132" t="s">
        <v>166</v>
      </c>
      <c r="C511" s="130" t="s">
        <v>118</v>
      </c>
      <c r="D511" s="132" t="s">
        <v>121</v>
      </c>
      <c r="E511" s="232" t="s">
        <v>118</v>
      </c>
      <c r="F511" s="183" t="s">
        <v>193</v>
      </c>
      <c r="G511" s="126" t="s">
        <v>193</v>
      </c>
      <c r="H511" s="126" t="s">
        <v>193</v>
      </c>
      <c r="I511" s="299">
        <v>8018</v>
      </c>
      <c r="J511" s="127" t="s">
        <v>193</v>
      </c>
      <c r="K511" s="181" t="s">
        <v>94</v>
      </c>
      <c r="L511" s="178">
        <v>1300</v>
      </c>
      <c r="M511" s="179">
        <v>0</v>
      </c>
      <c r="N511" s="129">
        <v>1300</v>
      </c>
    </row>
    <row r="512" spans="1:14" s="9" customFormat="1" ht="12.75">
      <c r="A512" s="225" t="s">
        <v>247</v>
      </c>
      <c r="B512" s="132" t="s">
        <v>166</v>
      </c>
      <c r="C512" s="130" t="s">
        <v>118</v>
      </c>
      <c r="D512" s="132" t="s">
        <v>117</v>
      </c>
      <c r="E512" s="232"/>
      <c r="F512" s="183"/>
      <c r="G512" s="126"/>
      <c r="H512" s="126"/>
      <c r="I512" s="184"/>
      <c r="J512" s="127"/>
      <c r="K512" s="181"/>
      <c r="L512" s="178">
        <f>L525+L521+L513+L529</f>
        <v>6521.099999999999</v>
      </c>
      <c r="M512" s="179">
        <f>M525+M521+M513+M529</f>
        <v>0</v>
      </c>
      <c r="N512" s="129">
        <f>N525+N521+N513+N529</f>
        <v>6521.099999999999</v>
      </c>
    </row>
    <row r="513" spans="1:14" s="9" customFormat="1" ht="51">
      <c r="A513" s="269" t="s">
        <v>305</v>
      </c>
      <c r="B513" s="132" t="s">
        <v>166</v>
      </c>
      <c r="C513" s="130" t="s">
        <v>118</v>
      </c>
      <c r="D513" s="132" t="s">
        <v>117</v>
      </c>
      <c r="E513" s="232" t="s">
        <v>121</v>
      </c>
      <c r="F513" s="183" t="s">
        <v>193</v>
      </c>
      <c r="G513" s="126" t="s">
        <v>193</v>
      </c>
      <c r="H513" s="126" t="s">
        <v>193</v>
      </c>
      <c r="I513" s="184" t="s">
        <v>194</v>
      </c>
      <c r="J513" s="127" t="s">
        <v>193</v>
      </c>
      <c r="K513" s="181"/>
      <c r="L513" s="178">
        <f>L514</f>
        <v>5343.7</v>
      </c>
      <c r="M513" s="179">
        <f>M514</f>
        <v>0</v>
      </c>
      <c r="N513" s="129">
        <f>N514</f>
        <v>5343.7</v>
      </c>
    </row>
    <row r="514" spans="1:14" s="9" customFormat="1" ht="25.5">
      <c r="A514" s="269" t="s">
        <v>365</v>
      </c>
      <c r="B514" s="132" t="s">
        <v>166</v>
      </c>
      <c r="C514" s="130" t="s">
        <v>118</v>
      </c>
      <c r="D514" s="132" t="s">
        <v>117</v>
      </c>
      <c r="E514" s="232" t="s">
        <v>121</v>
      </c>
      <c r="F514" s="183" t="s">
        <v>191</v>
      </c>
      <c r="G514" s="126" t="s">
        <v>193</v>
      </c>
      <c r="H514" s="126" t="s">
        <v>193</v>
      </c>
      <c r="I514" s="184" t="s">
        <v>194</v>
      </c>
      <c r="J514" s="127" t="s">
        <v>193</v>
      </c>
      <c r="K514" s="181"/>
      <c r="L514" s="178">
        <f>L518+L515</f>
        <v>5343.7</v>
      </c>
      <c r="M514" s="179">
        <f>M518+M515</f>
        <v>0</v>
      </c>
      <c r="N514" s="129">
        <f>N518+N515</f>
        <v>5343.7</v>
      </c>
    </row>
    <row r="515" spans="1:14" s="9" customFormat="1" ht="60">
      <c r="A515" s="300" t="s">
        <v>367</v>
      </c>
      <c r="B515" s="132" t="s">
        <v>166</v>
      </c>
      <c r="C515" s="130" t="s">
        <v>118</v>
      </c>
      <c r="D515" s="132" t="s">
        <v>117</v>
      </c>
      <c r="E515" s="232" t="s">
        <v>121</v>
      </c>
      <c r="F515" s="183" t="s">
        <v>191</v>
      </c>
      <c r="G515" s="126" t="s">
        <v>193</v>
      </c>
      <c r="H515" s="126" t="s">
        <v>193</v>
      </c>
      <c r="I515" s="184" t="s">
        <v>366</v>
      </c>
      <c r="J515" s="127" t="s">
        <v>193</v>
      </c>
      <c r="K515" s="181"/>
      <c r="L515" s="178">
        <f aca="true" t="shared" si="89" ref="L515:N516">L516</f>
        <v>31.9</v>
      </c>
      <c r="M515" s="179">
        <f t="shared" si="89"/>
        <v>0</v>
      </c>
      <c r="N515" s="129">
        <f t="shared" si="89"/>
        <v>31.9</v>
      </c>
    </row>
    <row r="516" spans="1:14" s="9" customFormat="1" ht="12.75">
      <c r="A516" s="225" t="s">
        <v>147</v>
      </c>
      <c r="B516" s="132" t="s">
        <v>166</v>
      </c>
      <c r="C516" s="130" t="s">
        <v>118</v>
      </c>
      <c r="D516" s="132" t="s">
        <v>117</v>
      </c>
      <c r="E516" s="232" t="s">
        <v>121</v>
      </c>
      <c r="F516" s="183" t="s">
        <v>191</v>
      </c>
      <c r="G516" s="126" t="s">
        <v>193</v>
      </c>
      <c r="H516" s="126" t="s">
        <v>193</v>
      </c>
      <c r="I516" s="184" t="s">
        <v>366</v>
      </c>
      <c r="J516" s="127" t="s">
        <v>193</v>
      </c>
      <c r="K516" s="181" t="s">
        <v>161</v>
      </c>
      <c r="L516" s="178">
        <f t="shared" si="89"/>
        <v>31.9</v>
      </c>
      <c r="M516" s="179">
        <f t="shared" si="89"/>
        <v>0</v>
      </c>
      <c r="N516" s="129">
        <f t="shared" si="89"/>
        <v>31.9</v>
      </c>
    </row>
    <row r="517" spans="1:14" s="9" customFormat="1" ht="12.75">
      <c r="A517" s="225" t="s">
        <v>108</v>
      </c>
      <c r="B517" s="132" t="s">
        <v>166</v>
      </c>
      <c r="C517" s="130" t="s">
        <v>118</v>
      </c>
      <c r="D517" s="132" t="s">
        <v>117</v>
      </c>
      <c r="E517" s="232" t="s">
        <v>121</v>
      </c>
      <c r="F517" s="183" t="s">
        <v>191</v>
      </c>
      <c r="G517" s="126" t="s">
        <v>193</v>
      </c>
      <c r="H517" s="126" t="s">
        <v>193</v>
      </c>
      <c r="I517" s="184" t="s">
        <v>366</v>
      </c>
      <c r="J517" s="127" t="s">
        <v>193</v>
      </c>
      <c r="K517" s="181" t="s">
        <v>112</v>
      </c>
      <c r="L517" s="178">
        <v>31.9</v>
      </c>
      <c r="M517" s="179">
        <v>0</v>
      </c>
      <c r="N517" s="129">
        <v>31.9</v>
      </c>
    </row>
    <row r="518" spans="1:14" s="9" customFormat="1" ht="48.75" customHeight="1">
      <c r="A518" s="225" t="s">
        <v>356</v>
      </c>
      <c r="B518" s="132" t="s">
        <v>166</v>
      </c>
      <c r="C518" s="130" t="s">
        <v>118</v>
      </c>
      <c r="D518" s="132" t="s">
        <v>117</v>
      </c>
      <c r="E518" s="232" t="s">
        <v>121</v>
      </c>
      <c r="F518" s="183" t="s">
        <v>191</v>
      </c>
      <c r="G518" s="126" t="s">
        <v>193</v>
      </c>
      <c r="H518" s="126" t="s">
        <v>193</v>
      </c>
      <c r="I518" s="184" t="s">
        <v>352</v>
      </c>
      <c r="J518" s="127" t="s">
        <v>193</v>
      </c>
      <c r="K518" s="181"/>
      <c r="L518" s="178">
        <f aca="true" t="shared" si="90" ref="L518:N519">L519</f>
        <v>5311.8</v>
      </c>
      <c r="M518" s="179">
        <f t="shared" si="90"/>
        <v>0</v>
      </c>
      <c r="N518" s="129">
        <f t="shared" si="90"/>
        <v>5311.8</v>
      </c>
    </row>
    <row r="519" spans="1:14" s="9" customFormat="1" ht="12.75">
      <c r="A519" s="225" t="s">
        <v>147</v>
      </c>
      <c r="B519" s="132" t="s">
        <v>166</v>
      </c>
      <c r="C519" s="130" t="s">
        <v>118</v>
      </c>
      <c r="D519" s="132" t="s">
        <v>117</v>
      </c>
      <c r="E519" s="232" t="s">
        <v>121</v>
      </c>
      <c r="F519" s="183" t="s">
        <v>191</v>
      </c>
      <c r="G519" s="126" t="s">
        <v>193</v>
      </c>
      <c r="H519" s="126" t="s">
        <v>193</v>
      </c>
      <c r="I519" s="184" t="s">
        <v>352</v>
      </c>
      <c r="J519" s="127" t="s">
        <v>193</v>
      </c>
      <c r="K519" s="181" t="s">
        <v>161</v>
      </c>
      <c r="L519" s="178">
        <f t="shared" si="90"/>
        <v>5311.8</v>
      </c>
      <c r="M519" s="179">
        <f t="shared" si="90"/>
        <v>0</v>
      </c>
      <c r="N519" s="129">
        <f t="shared" si="90"/>
        <v>5311.8</v>
      </c>
    </row>
    <row r="520" spans="1:14" s="9" customFormat="1" ht="12.75">
      <c r="A520" s="225" t="s">
        <v>108</v>
      </c>
      <c r="B520" s="132" t="s">
        <v>166</v>
      </c>
      <c r="C520" s="130" t="s">
        <v>118</v>
      </c>
      <c r="D520" s="132" t="s">
        <v>117</v>
      </c>
      <c r="E520" s="232" t="s">
        <v>121</v>
      </c>
      <c r="F520" s="183" t="s">
        <v>191</v>
      </c>
      <c r="G520" s="126" t="s">
        <v>193</v>
      </c>
      <c r="H520" s="126" t="s">
        <v>193</v>
      </c>
      <c r="I520" s="184" t="s">
        <v>352</v>
      </c>
      <c r="J520" s="127" t="s">
        <v>193</v>
      </c>
      <c r="K520" s="181" t="s">
        <v>112</v>
      </c>
      <c r="L520" s="178">
        <v>5311.8</v>
      </c>
      <c r="M520" s="179">
        <v>0</v>
      </c>
      <c r="N520" s="129">
        <f>L520+M520</f>
        <v>5311.8</v>
      </c>
    </row>
    <row r="521" spans="1:14" s="9" customFormat="1" ht="38.25">
      <c r="A521" s="225" t="s">
        <v>266</v>
      </c>
      <c r="B521" s="132" t="s">
        <v>166</v>
      </c>
      <c r="C521" s="130" t="s">
        <v>118</v>
      </c>
      <c r="D521" s="132" t="s">
        <v>117</v>
      </c>
      <c r="E521" s="301" t="s">
        <v>170</v>
      </c>
      <c r="F521" s="180" t="s">
        <v>193</v>
      </c>
      <c r="G521" s="128" t="s">
        <v>193</v>
      </c>
      <c r="H521" s="128" t="s">
        <v>193</v>
      </c>
      <c r="I521" s="181" t="s">
        <v>194</v>
      </c>
      <c r="J521" s="127" t="s">
        <v>193</v>
      </c>
      <c r="K521" s="181"/>
      <c r="L521" s="178">
        <f aca="true" t="shared" si="91" ref="L521:N523">L522</f>
        <v>200</v>
      </c>
      <c r="M521" s="179">
        <f t="shared" si="91"/>
        <v>0</v>
      </c>
      <c r="N521" s="129">
        <f t="shared" si="91"/>
        <v>200</v>
      </c>
    </row>
    <row r="522" spans="1:14" s="9" customFormat="1" ht="12.75">
      <c r="A522" s="302" t="s">
        <v>268</v>
      </c>
      <c r="B522" s="132" t="s">
        <v>166</v>
      </c>
      <c r="C522" s="130" t="s">
        <v>118</v>
      </c>
      <c r="D522" s="132" t="s">
        <v>117</v>
      </c>
      <c r="E522" s="301" t="s">
        <v>170</v>
      </c>
      <c r="F522" s="180" t="s">
        <v>193</v>
      </c>
      <c r="G522" s="128" t="s">
        <v>193</v>
      </c>
      <c r="H522" s="128" t="s">
        <v>193</v>
      </c>
      <c r="I522" s="181" t="s">
        <v>267</v>
      </c>
      <c r="J522" s="127" t="s">
        <v>193</v>
      </c>
      <c r="K522" s="181"/>
      <c r="L522" s="178">
        <f t="shared" si="91"/>
        <v>200</v>
      </c>
      <c r="M522" s="179">
        <f t="shared" si="91"/>
        <v>0</v>
      </c>
      <c r="N522" s="129">
        <f t="shared" si="91"/>
        <v>200</v>
      </c>
    </row>
    <row r="523" spans="1:14" s="9" customFormat="1" ht="25.5">
      <c r="A523" s="230" t="s">
        <v>181</v>
      </c>
      <c r="B523" s="132" t="s">
        <v>166</v>
      </c>
      <c r="C523" s="130" t="s">
        <v>118</v>
      </c>
      <c r="D523" s="132" t="s">
        <v>117</v>
      </c>
      <c r="E523" s="301" t="s">
        <v>170</v>
      </c>
      <c r="F523" s="180" t="s">
        <v>193</v>
      </c>
      <c r="G523" s="128" t="s">
        <v>193</v>
      </c>
      <c r="H523" s="128" t="s">
        <v>193</v>
      </c>
      <c r="I523" s="181" t="s">
        <v>267</v>
      </c>
      <c r="J523" s="127" t="s">
        <v>193</v>
      </c>
      <c r="K523" s="181" t="s">
        <v>92</v>
      </c>
      <c r="L523" s="178">
        <f t="shared" si="91"/>
        <v>200</v>
      </c>
      <c r="M523" s="179">
        <f t="shared" si="91"/>
        <v>0</v>
      </c>
      <c r="N523" s="129">
        <f t="shared" si="91"/>
        <v>200</v>
      </c>
    </row>
    <row r="524" spans="1:14" s="9" customFormat="1" ht="25.5">
      <c r="A524" s="230" t="s">
        <v>93</v>
      </c>
      <c r="B524" s="132" t="s">
        <v>166</v>
      </c>
      <c r="C524" s="130" t="s">
        <v>118</v>
      </c>
      <c r="D524" s="132" t="s">
        <v>117</v>
      </c>
      <c r="E524" s="301" t="s">
        <v>170</v>
      </c>
      <c r="F524" s="180" t="s">
        <v>193</v>
      </c>
      <c r="G524" s="128" t="s">
        <v>193</v>
      </c>
      <c r="H524" s="128" t="s">
        <v>193</v>
      </c>
      <c r="I524" s="181" t="s">
        <v>267</v>
      </c>
      <c r="J524" s="127" t="s">
        <v>193</v>
      </c>
      <c r="K524" s="181" t="s">
        <v>94</v>
      </c>
      <c r="L524" s="178">
        <v>200</v>
      </c>
      <c r="M524" s="179">
        <v>0</v>
      </c>
      <c r="N524" s="129">
        <v>200</v>
      </c>
    </row>
    <row r="525" spans="1:14" s="9" customFormat="1" ht="38.25">
      <c r="A525" s="269" t="s">
        <v>234</v>
      </c>
      <c r="B525" s="132" t="s">
        <v>166</v>
      </c>
      <c r="C525" s="130" t="s">
        <v>118</v>
      </c>
      <c r="D525" s="132" t="s">
        <v>117</v>
      </c>
      <c r="E525" s="232" t="s">
        <v>233</v>
      </c>
      <c r="F525" s="183" t="s">
        <v>193</v>
      </c>
      <c r="G525" s="126" t="s">
        <v>193</v>
      </c>
      <c r="H525" s="126" t="s">
        <v>193</v>
      </c>
      <c r="I525" s="184" t="s">
        <v>194</v>
      </c>
      <c r="J525" s="127" t="s">
        <v>193</v>
      </c>
      <c r="K525" s="181"/>
      <c r="L525" s="178">
        <f aca="true" t="shared" si="92" ref="L525:N526">L526</f>
        <v>575</v>
      </c>
      <c r="M525" s="179">
        <f t="shared" si="92"/>
        <v>0</v>
      </c>
      <c r="N525" s="129">
        <f t="shared" si="92"/>
        <v>575</v>
      </c>
    </row>
    <row r="526" spans="1:14" s="9" customFormat="1" ht="25.5">
      <c r="A526" s="230" t="s">
        <v>286</v>
      </c>
      <c r="B526" s="132" t="s">
        <v>166</v>
      </c>
      <c r="C526" s="130" t="s">
        <v>118</v>
      </c>
      <c r="D526" s="132" t="s">
        <v>117</v>
      </c>
      <c r="E526" s="232" t="s">
        <v>233</v>
      </c>
      <c r="F526" s="183" t="s">
        <v>193</v>
      </c>
      <c r="G526" s="126" t="s">
        <v>193</v>
      </c>
      <c r="H526" s="126" t="s">
        <v>193</v>
      </c>
      <c r="I526" s="184" t="s">
        <v>263</v>
      </c>
      <c r="J526" s="127" t="s">
        <v>193</v>
      </c>
      <c r="K526" s="181"/>
      <c r="L526" s="178">
        <f t="shared" si="92"/>
        <v>575</v>
      </c>
      <c r="M526" s="179">
        <f t="shared" si="92"/>
        <v>0</v>
      </c>
      <c r="N526" s="129">
        <f t="shared" si="92"/>
        <v>575</v>
      </c>
    </row>
    <row r="527" spans="1:14" s="9" customFormat="1" ht="25.5">
      <c r="A527" s="225" t="s">
        <v>91</v>
      </c>
      <c r="B527" s="132" t="s">
        <v>166</v>
      </c>
      <c r="C527" s="130" t="s">
        <v>118</v>
      </c>
      <c r="D527" s="132" t="s">
        <v>117</v>
      </c>
      <c r="E527" s="232" t="s">
        <v>233</v>
      </c>
      <c r="F527" s="183" t="s">
        <v>193</v>
      </c>
      <c r="G527" s="126" t="s">
        <v>193</v>
      </c>
      <c r="H527" s="126" t="s">
        <v>193</v>
      </c>
      <c r="I527" s="184" t="s">
        <v>263</v>
      </c>
      <c r="J527" s="127" t="s">
        <v>193</v>
      </c>
      <c r="K527" s="181" t="s">
        <v>92</v>
      </c>
      <c r="L527" s="178">
        <f>L528</f>
        <v>575</v>
      </c>
      <c r="M527" s="179">
        <f>M528</f>
        <v>0</v>
      </c>
      <c r="N527" s="129">
        <f>N528</f>
        <v>575</v>
      </c>
    </row>
    <row r="528" spans="1:14" s="9" customFormat="1" ht="25.5">
      <c r="A528" s="225" t="s">
        <v>93</v>
      </c>
      <c r="B528" s="132" t="s">
        <v>166</v>
      </c>
      <c r="C528" s="130" t="s">
        <v>118</v>
      </c>
      <c r="D528" s="132" t="s">
        <v>117</v>
      </c>
      <c r="E528" s="232" t="s">
        <v>233</v>
      </c>
      <c r="F528" s="183" t="s">
        <v>193</v>
      </c>
      <c r="G528" s="126" t="s">
        <v>193</v>
      </c>
      <c r="H528" s="126" t="s">
        <v>193</v>
      </c>
      <c r="I528" s="184" t="s">
        <v>263</v>
      </c>
      <c r="J528" s="127" t="s">
        <v>193</v>
      </c>
      <c r="K528" s="181" t="s">
        <v>94</v>
      </c>
      <c r="L528" s="178">
        <v>575</v>
      </c>
      <c r="M528" s="179">
        <v>0</v>
      </c>
      <c r="N528" s="129">
        <v>575</v>
      </c>
    </row>
    <row r="529" spans="1:14" s="9" customFormat="1" ht="12.75">
      <c r="A529" s="225" t="s">
        <v>376</v>
      </c>
      <c r="B529" s="132" t="s">
        <v>166</v>
      </c>
      <c r="C529" s="130" t="s">
        <v>118</v>
      </c>
      <c r="D529" s="132" t="s">
        <v>117</v>
      </c>
      <c r="E529" s="232" t="s">
        <v>375</v>
      </c>
      <c r="F529" s="183" t="s">
        <v>193</v>
      </c>
      <c r="G529" s="126" t="s">
        <v>193</v>
      </c>
      <c r="H529" s="126" t="s">
        <v>193</v>
      </c>
      <c r="I529" s="184" t="s">
        <v>194</v>
      </c>
      <c r="J529" s="127" t="s">
        <v>193</v>
      </c>
      <c r="K529" s="181"/>
      <c r="L529" s="178">
        <f aca="true" t="shared" si="93" ref="L529:N531">L530</f>
        <v>402.4</v>
      </c>
      <c r="M529" s="179">
        <f t="shared" si="93"/>
        <v>0</v>
      </c>
      <c r="N529" s="129">
        <f t="shared" si="93"/>
        <v>402.4</v>
      </c>
    </row>
    <row r="530" spans="1:14" s="9" customFormat="1" ht="12.75">
      <c r="A530" s="225" t="s">
        <v>372</v>
      </c>
      <c r="B530" s="132" t="s">
        <v>166</v>
      </c>
      <c r="C530" s="130" t="s">
        <v>118</v>
      </c>
      <c r="D530" s="132" t="s">
        <v>117</v>
      </c>
      <c r="E530" s="232" t="s">
        <v>375</v>
      </c>
      <c r="F530" s="183" t="s">
        <v>193</v>
      </c>
      <c r="G530" s="126" t="s">
        <v>193</v>
      </c>
      <c r="H530" s="126" t="s">
        <v>193</v>
      </c>
      <c r="I530" s="184" t="s">
        <v>371</v>
      </c>
      <c r="J530" s="127" t="s">
        <v>193</v>
      </c>
      <c r="K530" s="181"/>
      <c r="L530" s="178">
        <f t="shared" si="93"/>
        <v>402.4</v>
      </c>
      <c r="M530" s="179">
        <f t="shared" si="93"/>
        <v>0</v>
      </c>
      <c r="N530" s="129">
        <f t="shared" si="93"/>
        <v>402.4</v>
      </c>
    </row>
    <row r="531" spans="1:14" s="9" customFormat="1" ht="12.75">
      <c r="A531" s="225" t="s">
        <v>147</v>
      </c>
      <c r="B531" s="132" t="s">
        <v>166</v>
      </c>
      <c r="C531" s="130" t="s">
        <v>118</v>
      </c>
      <c r="D531" s="132" t="s">
        <v>117</v>
      </c>
      <c r="E531" s="232" t="s">
        <v>375</v>
      </c>
      <c r="F531" s="183" t="s">
        <v>193</v>
      </c>
      <c r="G531" s="126" t="s">
        <v>193</v>
      </c>
      <c r="H531" s="126" t="s">
        <v>193</v>
      </c>
      <c r="I531" s="184" t="s">
        <v>371</v>
      </c>
      <c r="J531" s="127" t="s">
        <v>193</v>
      </c>
      <c r="K531" s="181" t="s">
        <v>161</v>
      </c>
      <c r="L531" s="178">
        <f t="shared" si="93"/>
        <v>402.4</v>
      </c>
      <c r="M531" s="179">
        <f t="shared" si="93"/>
        <v>0</v>
      </c>
      <c r="N531" s="129">
        <f t="shared" si="93"/>
        <v>402.4</v>
      </c>
    </row>
    <row r="532" spans="1:14" s="9" customFormat="1" ht="12.75">
      <c r="A532" s="233" t="s">
        <v>162</v>
      </c>
      <c r="B532" s="277" t="s">
        <v>166</v>
      </c>
      <c r="C532" s="278" t="s">
        <v>118</v>
      </c>
      <c r="D532" s="277" t="s">
        <v>117</v>
      </c>
      <c r="E532" s="236" t="s">
        <v>375</v>
      </c>
      <c r="F532" s="237" t="s">
        <v>193</v>
      </c>
      <c r="G532" s="238" t="s">
        <v>193</v>
      </c>
      <c r="H532" s="238" t="s">
        <v>193</v>
      </c>
      <c r="I532" s="239" t="s">
        <v>371</v>
      </c>
      <c r="J532" s="240" t="s">
        <v>193</v>
      </c>
      <c r="K532" s="241" t="s">
        <v>206</v>
      </c>
      <c r="L532" s="207">
        <v>402.4</v>
      </c>
      <c r="M532" s="208">
        <v>0</v>
      </c>
      <c r="N532" s="209">
        <f>L532+M532</f>
        <v>402.4</v>
      </c>
    </row>
    <row r="533" spans="1:14" s="91" customFormat="1" ht="25.5">
      <c r="A533" s="303" t="s">
        <v>71</v>
      </c>
      <c r="B533" s="167" t="s">
        <v>167</v>
      </c>
      <c r="C533" s="283"/>
      <c r="D533" s="283"/>
      <c r="E533" s="304"/>
      <c r="F533" s="284"/>
      <c r="G533" s="126"/>
      <c r="H533" s="126"/>
      <c r="I533" s="284"/>
      <c r="J533" s="305"/>
      <c r="K533" s="306"/>
      <c r="L533" s="248">
        <f>L534+L593+L568+L559+L667+L553</f>
        <v>0</v>
      </c>
      <c r="M533" s="216">
        <f>M534+M593+M568+M559+M667+M553</f>
        <v>19447.600000000002</v>
      </c>
      <c r="N533" s="307">
        <f>N534+N593+N568+N559+N667+N553</f>
        <v>78124.5</v>
      </c>
    </row>
    <row r="534" spans="1:14" s="91" customFormat="1" ht="12.75">
      <c r="A534" s="308" t="s">
        <v>129</v>
      </c>
      <c r="B534" s="167" t="s">
        <v>167</v>
      </c>
      <c r="C534" s="189" t="s">
        <v>114</v>
      </c>
      <c r="D534" s="189"/>
      <c r="E534" s="304"/>
      <c r="F534" s="284"/>
      <c r="G534" s="126"/>
      <c r="H534" s="126"/>
      <c r="I534" s="284"/>
      <c r="J534" s="305"/>
      <c r="K534" s="306"/>
      <c r="L534" s="309">
        <f aca="true" t="shared" si="94" ref="L534:N535">L535</f>
        <v>1071.3000000000002</v>
      </c>
      <c r="M534" s="310">
        <f t="shared" si="94"/>
        <v>0</v>
      </c>
      <c r="N534" s="311">
        <f t="shared" si="94"/>
        <v>1071.3000000000002</v>
      </c>
    </row>
    <row r="535" spans="1:14" s="91" customFormat="1" ht="12.75">
      <c r="A535" s="166" t="s">
        <v>144</v>
      </c>
      <c r="B535" s="167" t="s">
        <v>167</v>
      </c>
      <c r="C535" s="130" t="s">
        <v>114</v>
      </c>
      <c r="D535" s="130" t="s">
        <v>170</v>
      </c>
      <c r="E535" s="304"/>
      <c r="F535" s="284"/>
      <c r="G535" s="126"/>
      <c r="H535" s="126"/>
      <c r="I535" s="284"/>
      <c r="J535" s="305"/>
      <c r="K535" s="306"/>
      <c r="L535" s="309">
        <f t="shared" si="94"/>
        <v>1071.3000000000002</v>
      </c>
      <c r="M535" s="310">
        <f t="shared" si="94"/>
        <v>0</v>
      </c>
      <c r="N535" s="311">
        <f t="shared" si="94"/>
        <v>1071.3000000000002</v>
      </c>
    </row>
    <row r="536" spans="1:14" s="9" customFormat="1" ht="51">
      <c r="A536" s="192" t="s">
        <v>304</v>
      </c>
      <c r="B536" s="167" t="s">
        <v>167</v>
      </c>
      <c r="C536" s="130" t="s">
        <v>114</v>
      </c>
      <c r="D536" s="130" t="s">
        <v>170</v>
      </c>
      <c r="E536" s="227" t="s">
        <v>117</v>
      </c>
      <c r="F536" s="193" t="s">
        <v>193</v>
      </c>
      <c r="G536" s="126" t="s">
        <v>193</v>
      </c>
      <c r="H536" s="126" t="s">
        <v>193</v>
      </c>
      <c r="I536" s="193" t="s">
        <v>194</v>
      </c>
      <c r="J536" s="127" t="s">
        <v>193</v>
      </c>
      <c r="K536" s="312"/>
      <c r="L536" s="179">
        <f>L540+L546+L543+L537</f>
        <v>1071.3000000000002</v>
      </c>
      <c r="M536" s="178">
        <f>M540+M546+M543+M537</f>
        <v>0</v>
      </c>
      <c r="N536" s="313">
        <f>N540+N546+N543+N537</f>
        <v>1071.3000000000002</v>
      </c>
    </row>
    <row r="537" spans="1:14" s="9" customFormat="1" ht="25.5">
      <c r="A537" s="192" t="s">
        <v>369</v>
      </c>
      <c r="B537" s="167" t="s">
        <v>167</v>
      </c>
      <c r="C537" s="130" t="s">
        <v>114</v>
      </c>
      <c r="D537" s="130" t="s">
        <v>170</v>
      </c>
      <c r="E537" s="227" t="s">
        <v>117</v>
      </c>
      <c r="F537" s="193" t="s">
        <v>193</v>
      </c>
      <c r="G537" s="126" t="s">
        <v>193</v>
      </c>
      <c r="H537" s="126" t="s">
        <v>193</v>
      </c>
      <c r="I537" s="193" t="s">
        <v>368</v>
      </c>
      <c r="J537" s="127"/>
      <c r="K537" s="312"/>
      <c r="L537" s="179">
        <f aca="true" t="shared" si="95" ref="L537:N538">L538</f>
        <v>181.4</v>
      </c>
      <c r="M537" s="178">
        <f t="shared" si="95"/>
        <v>0</v>
      </c>
      <c r="N537" s="313">
        <f t="shared" si="95"/>
        <v>181.4</v>
      </c>
    </row>
    <row r="538" spans="1:14" s="9" customFormat="1" ht="29.25" customHeight="1">
      <c r="A538" s="192" t="s">
        <v>37</v>
      </c>
      <c r="B538" s="167" t="s">
        <v>167</v>
      </c>
      <c r="C538" s="130" t="s">
        <v>114</v>
      </c>
      <c r="D538" s="130" t="s">
        <v>170</v>
      </c>
      <c r="E538" s="227" t="s">
        <v>117</v>
      </c>
      <c r="F538" s="193" t="s">
        <v>193</v>
      </c>
      <c r="G538" s="126" t="s">
        <v>193</v>
      </c>
      <c r="H538" s="126" t="s">
        <v>193</v>
      </c>
      <c r="I538" s="193" t="s">
        <v>368</v>
      </c>
      <c r="J538" s="127" t="s">
        <v>193</v>
      </c>
      <c r="K538" s="312" t="s">
        <v>214</v>
      </c>
      <c r="L538" s="179">
        <f t="shared" si="95"/>
        <v>181.4</v>
      </c>
      <c r="M538" s="178">
        <f t="shared" si="95"/>
        <v>0</v>
      </c>
      <c r="N538" s="313">
        <f t="shared" si="95"/>
        <v>181.4</v>
      </c>
    </row>
    <row r="539" spans="1:14" s="9" customFormat="1" ht="29.25" customHeight="1">
      <c r="A539" s="192" t="s">
        <v>232</v>
      </c>
      <c r="B539" s="167" t="s">
        <v>167</v>
      </c>
      <c r="C539" s="130" t="s">
        <v>114</v>
      </c>
      <c r="D539" s="130" t="s">
        <v>170</v>
      </c>
      <c r="E539" s="227" t="s">
        <v>117</v>
      </c>
      <c r="F539" s="193" t="s">
        <v>193</v>
      </c>
      <c r="G539" s="126" t="s">
        <v>193</v>
      </c>
      <c r="H539" s="126" t="s">
        <v>193</v>
      </c>
      <c r="I539" s="193" t="s">
        <v>368</v>
      </c>
      <c r="J539" s="127" t="s">
        <v>193</v>
      </c>
      <c r="K539" s="312" t="s">
        <v>231</v>
      </c>
      <c r="L539" s="179">
        <v>181.4</v>
      </c>
      <c r="M539" s="178">
        <v>0</v>
      </c>
      <c r="N539" s="313">
        <f>L539+M539</f>
        <v>181.4</v>
      </c>
    </row>
    <row r="540" spans="1:14" s="91" customFormat="1" ht="25.5">
      <c r="A540" s="192" t="s">
        <v>236</v>
      </c>
      <c r="B540" s="167" t="s">
        <v>167</v>
      </c>
      <c r="C540" s="130" t="s">
        <v>114</v>
      </c>
      <c r="D540" s="130" t="s">
        <v>170</v>
      </c>
      <c r="E540" s="227" t="s">
        <v>117</v>
      </c>
      <c r="F540" s="193" t="s">
        <v>193</v>
      </c>
      <c r="G540" s="126" t="s">
        <v>193</v>
      </c>
      <c r="H540" s="126" t="s">
        <v>193</v>
      </c>
      <c r="I540" s="193" t="s">
        <v>86</v>
      </c>
      <c r="J540" s="127" t="s">
        <v>193</v>
      </c>
      <c r="K540" s="312"/>
      <c r="L540" s="179">
        <f aca="true" t="shared" si="96" ref="L540:N541">L541</f>
        <v>642.6</v>
      </c>
      <c r="M540" s="178">
        <f t="shared" si="96"/>
        <v>0</v>
      </c>
      <c r="N540" s="313">
        <f t="shared" si="96"/>
        <v>642.6</v>
      </c>
    </row>
    <row r="541" spans="1:14" s="91" customFormat="1" ht="12.75">
      <c r="A541" s="176" t="s">
        <v>147</v>
      </c>
      <c r="B541" s="167" t="s">
        <v>167</v>
      </c>
      <c r="C541" s="130" t="s">
        <v>114</v>
      </c>
      <c r="D541" s="130" t="s">
        <v>170</v>
      </c>
      <c r="E541" s="232" t="s">
        <v>117</v>
      </c>
      <c r="F541" s="183" t="s">
        <v>193</v>
      </c>
      <c r="G541" s="126" t="s">
        <v>193</v>
      </c>
      <c r="H541" s="126" t="s">
        <v>193</v>
      </c>
      <c r="I541" s="184" t="s">
        <v>86</v>
      </c>
      <c r="J541" s="127" t="s">
        <v>193</v>
      </c>
      <c r="K541" s="264" t="s">
        <v>161</v>
      </c>
      <c r="L541" s="179">
        <f t="shared" si="96"/>
        <v>642.6</v>
      </c>
      <c r="M541" s="178">
        <f t="shared" si="96"/>
        <v>0</v>
      </c>
      <c r="N541" s="313">
        <f t="shared" si="96"/>
        <v>642.6</v>
      </c>
    </row>
    <row r="542" spans="1:14" s="91" customFormat="1" ht="12.75">
      <c r="A542" s="176" t="s">
        <v>108</v>
      </c>
      <c r="B542" s="167" t="s">
        <v>167</v>
      </c>
      <c r="C542" s="130" t="s">
        <v>114</v>
      </c>
      <c r="D542" s="130" t="s">
        <v>170</v>
      </c>
      <c r="E542" s="232" t="s">
        <v>117</v>
      </c>
      <c r="F542" s="183" t="s">
        <v>193</v>
      </c>
      <c r="G542" s="126" t="s">
        <v>193</v>
      </c>
      <c r="H542" s="126" t="s">
        <v>193</v>
      </c>
      <c r="I542" s="184" t="s">
        <v>86</v>
      </c>
      <c r="J542" s="127" t="s">
        <v>193</v>
      </c>
      <c r="K542" s="264" t="s">
        <v>112</v>
      </c>
      <c r="L542" s="179">
        <v>642.6</v>
      </c>
      <c r="M542" s="178">
        <v>0</v>
      </c>
      <c r="N542" s="313">
        <f>M542+L542</f>
        <v>642.6</v>
      </c>
    </row>
    <row r="543" spans="1:14" s="91" customFormat="1" ht="38.25">
      <c r="A543" s="166" t="s">
        <v>291</v>
      </c>
      <c r="B543" s="167" t="s">
        <v>167</v>
      </c>
      <c r="C543" s="130" t="s">
        <v>114</v>
      </c>
      <c r="D543" s="130" t="s">
        <v>170</v>
      </c>
      <c r="E543" s="131" t="s">
        <v>117</v>
      </c>
      <c r="F543" s="132" t="s">
        <v>193</v>
      </c>
      <c r="G543" s="126" t="s">
        <v>193</v>
      </c>
      <c r="H543" s="126" t="s">
        <v>193</v>
      </c>
      <c r="I543" s="126" t="s">
        <v>290</v>
      </c>
      <c r="J543" s="124" t="s">
        <v>193</v>
      </c>
      <c r="K543" s="314"/>
      <c r="L543" s="179">
        <f aca="true" t="shared" si="97" ref="L543:N544">L544</f>
        <v>10</v>
      </c>
      <c r="M543" s="178">
        <f t="shared" si="97"/>
        <v>0</v>
      </c>
      <c r="N543" s="313">
        <f t="shared" si="97"/>
        <v>10</v>
      </c>
    </row>
    <row r="544" spans="1:14" s="91" customFormat="1" ht="25.5">
      <c r="A544" s="176" t="s">
        <v>37</v>
      </c>
      <c r="B544" s="167" t="s">
        <v>167</v>
      </c>
      <c r="C544" s="130" t="s">
        <v>114</v>
      </c>
      <c r="D544" s="130" t="s">
        <v>170</v>
      </c>
      <c r="E544" s="131" t="s">
        <v>117</v>
      </c>
      <c r="F544" s="132" t="s">
        <v>193</v>
      </c>
      <c r="G544" s="126" t="s">
        <v>193</v>
      </c>
      <c r="H544" s="126" t="s">
        <v>193</v>
      </c>
      <c r="I544" s="126" t="s">
        <v>290</v>
      </c>
      <c r="J544" s="124" t="s">
        <v>193</v>
      </c>
      <c r="K544" s="314" t="s">
        <v>214</v>
      </c>
      <c r="L544" s="179">
        <f t="shared" si="97"/>
        <v>10</v>
      </c>
      <c r="M544" s="178">
        <f t="shared" si="97"/>
        <v>0</v>
      </c>
      <c r="N544" s="313">
        <f t="shared" si="97"/>
        <v>10</v>
      </c>
    </row>
    <row r="545" spans="1:14" s="91" customFormat="1" ht="25.5">
      <c r="A545" s="315" t="s">
        <v>232</v>
      </c>
      <c r="B545" s="167" t="s">
        <v>167</v>
      </c>
      <c r="C545" s="130" t="s">
        <v>114</v>
      </c>
      <c r="D545" s="130" t="s">
        <v>170</v>
      </c>
      <c r="E545" s="131" t="s">
        <v>117</v>
      </c>
      <c r="F545" s="132" t="s">
        <v>193</v>
      </c>
      <c r="G545" s="126" t="s">
        <v>193</v>
      </c>
      <c r="H545" s="126" t="s">
        <v>193</v>
      </c>
      <c r="I545" s="126" t="s">
        <v>290</v>
      </c>
      <c r="J545" s="124" t="s">
        <v>193</v>
      </c>
      <c r="K545" s="314" t="s">
        <v>231</v>
      </c>
      <c r="L545" s="179">
        <v>10</v>
      </c>
      <c r="M545" s="178">
        <v>0</v>
      </c>
      <c r="N545" s="313">
        <v>10</v>
      </c>
    </row>
    <row r="546" spans="1:14" s="91" customFormat="1" ht="38.25">
      <c r="A546" s="192" t="s">
        <v>265</v>
      </c>
      <c r="B546" s="167" t="s">
        <v>167</v>
      </c>
      <c r="C546" s="130" t="s">
        <v>114</v>
      </c>
      <c r="D546" s="130" t="s">
        <v>170</v>
      </c>
      <c r="E546" s="219" t="s">
        <v>117</v>
      </c>
      <c r="F546" s="190" t="s">
        <v>193</v>
      </c>
      <c r="G546" s="126" t="s">
        <v>193</v>
      </c>
      <c r="H546" s="126" t="s">
        <v>193</v>
      </c>
      <c r="I546" s="190" t="s">
        <v>264</v>
      </c>
      <c r="J546" s="127" t="s">
        <v>193</v>
      </c>
      <c r="K546" s="316"/>
      <c r="L546" s="174">
        <f>L549+L551+L547</f>
        <v>237.3</v>
      </c>
      <c r="M546" s="173">
        <f>M549+M551+M547</f>
        <v>0</v>
      </c>
      <c r="N546" s="317">
        <f>N549+N551+N547</f>
        <v>237.3</v>
      </c>
    </row>
    <row r="547" spans="1:14" s="91" customFormat="1" ht="51">
      <c r="A547" s="176" t="s">
        <v>111</v>
      </c>
      <c r="B547" s="167" t="s">
        <v>167</v>
      </c>
      <c r="C547" s="130" t="s">
        <v>114</v>
      </c>
      <c r="D547" s="130" t="s">
        <v>170</v>
      </c>
      <c r="E547" s="219" t="s">
        <v>117</v>
      </c>
      <c r="F547" s="190" t="s">
        <v>193</v>
      </c>
      <c r="G547" s="126" t="s">
        <v>193</v>
      </c>
      <c r="H547" s="126" t="s">
        <v>193</v>
      </c>
      <c r="I547" s="190" t="s">
        <v>264</v>
      </c>
      <c r="J547" s="127" t="s">
        <v>193</v>
      </c>
      <c r="K547" s="316" t="s">
        <v>99</v>
      </c>
      <c r="L547" s="174">
        <f>L548</f>
        <v>20</v>
      </c>
      <c r="M547" s="173">
        <f>M548</f>
        <v>0</v>
      </c>
      <c r="N547" s="317">
        <f>N548</f>
        <v>20</v>
      </c>
    </row>
    <row r="548" spans="1:14" s="91" customFormat="1" ht="25.5">
      <c r="A548" s="176" t="s">
        <v>100</v>
      </c>
      <c r="B548" s="167" t="s">
        <v>167</v>
      </c>
      <c r="C548" s="130" t="s">
        <v>114</v>
      </c>
      <c r="D548" s="130" t="s">
        <v>170</v>
      </c>
      <c r="E548" s="219" t="s">
        <v>117</v>
      </c>
      <c r="F548" s="190" t="s">
        <v>193</v>
      </c>
      <c r="G548" s="126" t="s">
        <v>193</v>
      </c>
      <c r="H548" s="126" t="s">
        <v>193</v>
      </c>
      <c r="I548" s="190" t="s">
        <v>264</v>
      </c>
      <c r="J548" s="127" t="s">
        <v>193</v>
      </c>
      <c r="K548" s="316" t="s">
        <v>275</v>
      </c>
      <c r="L548" s="174">
        <v>20</v>
      </c>
      <c r="M548" s="173">
        <v>0</v>
      </c>
      <c r="N548" s="317">
        <v>20</v>
      </c>
    </row>
    <row r="549" spans="1:14" s="91" customFormat="1" ht="25.5" hidden="1">
      <c r="A549" s="176" t="s">
        <v>91</v>
      </c>
      <c r="B549" s="167" t="s">
        <v>167</v>
      </c>
      <c r="C549" s="130" t="s">
        <v>114</v>
      </c>
      <c r="D549" s="130" t="s">
        <v>170</v>
      </c>
      <c r="E549" s="227" t="s">
        <v>117</v>
      </c>
      <c r="F549" s="193" t="s">
        <v>193</v>
      </c>
      <c r="G549" s="126" t="s">
        <v>193</v>
      </c>
      <c r="H549" s="126" t="s">
        <v>193</v>
      </c>
      <c r="I549" s="190" t="s">
        <v>264</v>
      </c>
      <c r="J549" s="127" t="s">
        <v>193</v>
      </c>
      <c r="K549" s="318" t="s">
        <v>92</v>
      </c>
      <c r="L549" s="174">
        <f>L550</f>
        <v>0</v>
      </c>
      <c r="M549" s="173">
        <f>M550</f>
        <v>0</v>
      </c>
      <c r="N549" s="317">
        <f>N550</f>
        <v>0</v>
      </c>
    </row>
    <row r="550" spans="1:14" s="91" customFormat="1" ht="25.5" hidden="1">
      <c r="A550" s="176" t="s">
        <v>93</v>
      </c>
      <c r="B550" s="167" t="s">
        <v>167</v>
      </c>
      <c r="C550" s="130" t="s">
        <v>114</v>
      </c>
      <c r="D550" s="130" t="s">
        <v>170</v>
      </c>
      <c r="E550" s="232" t="s">
        <v>117</v>
      </c>
      <c r="F550" s="183" t="s">
        <v>193</v>
      </c>
      <c r="G550" s="126" t="s">
        <v>193</v>
      </c>
      <c r="H550" s="126" t="s">
        <v>193</v>
      </c>
      <c r="I550" s="190" t="s">
        <v>264</v>
      </c>
      <c r="J550" s="127" t="s">
        <v>193</v>
      </c>
      <c r="K550" s="318" t="s">
        <v>94</v>
      </c>
      <c r="L550" s="174">
        <v>0</v>
      </c>
      <c r="M550" s="173">
        <v>0</v>
      </c>
      <c r="N550" s="317">
        <v>0</v>
      </c>
    </row>
    <row r="551" spans="1:14" s="91" customFormat="1" ht="12.75">
      <c r="A551" s="176" t="s">
        <v>147</v>
      </c>
      <c r="B551" s="167" t="s">
        <v>167</v>
      </c>
      <c r="C551" s="130" t="s">
        <v>114</v>
      </c>
      <c r="D551" s="130" t="s">
        <v>170</v>
      </c>
      <c r="E551" s="232" t="s">
        <v>117</v>
      </c>
      <c r="F551" s="183" t="s">
        <v>193</v>
      </c>
      <c r="G551" s="126" t="s">
        <v>193</v>
      </c>
      <c r="H551" s="126" t="s">
        <v>193</v>
      </c>
      <c r="I551" s="190" t="s">
        <v>264</v>
      </c>
      <c r="J551" s="127" t="s">
        <v>193</v>
      </c>
      <c r="K551" s="264" t="s">
        <v>161</v>
      </c>
      <c r="L551" s="174">
        <f>L552</f>
        <v>217.3</v>
      </c>
      <c r="M551" s="173">
        <f>M552</f>
        <v>0</v>
      </c>
      <c r="N551" s="317">
        <f>N552</f>
        <v>217.3</v>
      </c>
    </row>
    <row r="552" spans="1:14" s="91" customFormat="1" ht="12.75">
      <c r="A552" s="176" t="s">
        <v>108</v>
      </c>
      <c r="B552" s="167" t="s">
        <v>167</v>
      </c>
      <c r="C552" s="130" t="s">
        <v>114</v>
      </c>
      <c r="D552" s="130" t="s">
        <v>170</v>
      </c>
      <c r="E552" s="219" t="s">
        <v>117</v>
      </c>
      <c r="F552" s="190" t="s">
        <v>193</v>
      </c>
      <c r="G552" s="126" t="s">
        <v>193</v>
      </c>
      <c r="H552" s="126" t="s">
        <v>193</v>
      </c>
      <c r="I552" s="190" t="s">
        <v>264</v>
      </c>
      <c r="J552" s="127" t="s">
        <v>193</v>
      </c>
      <c r="K552" s="264" t="s">
        <v>112</v>
      </c>
      <c r="L552" s="174">
        <v>217.3</v>
      </c>
      <c r="M552" s="173">
        <v>0</v>
      </c>
      <c r="N552" s="317">
        <v>217.3</v>
      </c>
    </row>
    <row r="553" spans="1:14" s="91" customFormat="1" ht="25.5">
      <c r="A553" s="224" t="s">
        <v>130</v>
      </c>
      <c r="B553" s="167" t="s">
        <v>167</v>
      </c>
      <c r="C553" s="130" t="s">
        <v>117</v>
      </c>
      <c r="D553" s="130"/>
      <c r="E553" s="219"/>
      <c r="F553" s="190"/>
      <c r="G553" s="126"/>
      <c r="H553" s="126"/>
      <c r="I553" s="190"/>
      <c r="J553" s="127"/>
      <c r="K553" s="264"/>
      <c r="L553" s="174">
        <f aca="true" t="shared" si="98" ref="L553:N557">L554</f>
        <v>0</v>
      </c>
      <c r="M553" s="173">
        <f t="shared" si="98"/>
        <v>60</v>
      </c>
      <c r="N553" s="317">
        <f t="shared" si="98"/>
        <v>60</v>
      </c>
    </row>
    <row r="554" spans="1:14" s="91" customFormat="1" ht="38.25">
      <c r="A554" s="230" t="s">
        <v>171</v>
      </c>
      <c r="B554" s="167" t="s">
        <v>167</v>
      </c>
      <c r="C554" s="130" t="s">
        <v>117</v>
      </c>
      <c r="D554" s="130" t="s">
        <v>131</v>
      </c>
      <c r="E554" s="219"/>
      <c r="F554" s="190"/>
      <c r="G554" s="126"/>
      <c r="H554" s="126"/>
      <c r="I554" s="190"/>
      <c r="J554" s="127"/>
      <c r="K554" s="264"/>
      <c r="L554" s="174">
        <f t="shared" si="98"/>
        <v>0</v>
      </c>
      <c r="M554" s="173">
        <f t="shared" si="98"/>
        <v>60</v>
      </c>
      <c r="N554" s="317">
        <f t="shared" si="98"/>
        <v>60</v>
      </c>
    </row>
    <row r="555" spans="1:14" s="91" customFormat="1" ht="25.5">
      <c r="A555" s="225" t="s">
        <v>61</v>
      </c>
      <c r="B555" s="167" t="s">
        <v>167</v>
      </c>
      <c r="C555" s="130" t="s">
        <v>117</v>
      </c>
      <c r="D555" s="130" t="s">
        <v>131</v>
      </c>
      <c r="E555" s="219" t="s">
        <v>45</v>
      </c>
      <c r="F555" s="190" t="s">
        <v>193</v>
      </c>
      <c r="G555" s="126" t="s">
        <v>193</v>
      </c>
      <c r="H555" s="126" t="s">
        <v>193</v>
      </c>
      <c r="I555" s="190" t="s">
        <v>194</v>
      </c>
      <c r="J555" s="127" t="s">
        <v>193</v>
      </c>
      <c r="K555" s="264"/>
      <c r="L555" s="174">
        <f t="shared" si="98"/>
        <v>0</v>
      </c>
      <c r="M555" s="173">
        <f t="shared" si="98"/>
        <v>60</v>
      </c>
      <c r="N555" s="317">
        <f t="shared" si="98"/>
        <v>60</v>
      </c>
    </row>
    <row r="556" spans="1:14" s="91" customFormat="1" ht="25.5">
      <c r="A556" s="225" t="s">
        <v>55</v>
      </c>
      <c r="B556" s="167" t="s">
        <v>167</v>
      </c>
      <c r="C556" s="130" t="s">
        <v>117</v>
      </c>
      <c r="D556" s="130" t="s">
        <v>131</v>
      </c>
      <c r="E556" s="219" t="s">
        <v>45</v>
      </c>
      <c r="F556" s="190" t="s">
        <v>193</v>
      </c>
      <c r="G556" s="126" t="s">
        <v>193</v>
      </c>
      <c r="H556" s="126" t="s">
        <v>193</v>
      </c>
      <c r="I556" s="190" t="s">
        <v>30</v>
      </c>
      <c r="J556" s="127" t="s">
        <v>193</v>
      </c>
      <c r="K556" s="264"/>
      <c r="L556" s="174">
        <f t="shared" si="98"/>
        <v>0</v>
      </c>
      <c r="M556" s="173">
        <f t="shared" si="98"/>
        <v>60</v>
      </c>
      <c r="N556" s="317">
        <f t="shared" si="98"/>
        <v>60</v>
      </c>
    </row>
    <row r="557" spans="1:14" s="91" customFormat="1" ht="25.5">
      <c r="A557" s="176" t="s">
        <v>37</v>
      </c>
      <c r="B557" s="167" t="s">
        <v>167</v>
      </c>
      <c r="C557" s="130" t="s">
        <v>117</v>
      </c>
      <c r="D557" s="130" t="s">
        <v>131</v>
      </c>
      <c r="E557" s="219" t="s">
        <v>45</v>
      </c>
      <c r="F557" s="190" t="s">
        <v>193</v>
      </c>
      <c r="G557" s="126" t="s">
        <v>193</v>
      </c>
      <c r="H557" s="126" t="s">
        <v>193</v>
      </c>
      <c r="I557" s="190" t="s">
        <v>30</v>
      </c>
      <c r="J557" s="127" t="s">
        <v>193</v>
      </c>
      <c r="K557" s="264" t="s">
        <v>214</v>
      </c>
      <c r="L557" s="174">
        <f t="shared" si="98"/>
        <v>0</v>
      </c>
      <c r="M557" s="173">
        <f t="shared" si="98"/>
        <v>60</v>
      </c>
      <c r="N557" s="317">
        <f t="shared" si="98"/>
        <v>60</v>
      </c>
    </row>
    <row r="558" spans="1:14" s="91" customFormat="1" ht="12.75">
      <c r="A558" s="176" t="s">
        <v>38</v>
      </c>
      <c r="B558" s="167" t="s">
        <v>167</v>
      </c>
      <c r="C558" s="130" t="s">
        <v>117</v>
      </c>
      <c r="D558" s="130" t="s">
        <v>131</v>
      </c>
      <c r="E558" s="219" t="s">
        <v>45</v>
      </c>
      <c r="F558" s="190" t="s">
        <v>193</v>
      </c>
      <c r="G558" s="126" t="s">
        <v>193</v>
      </c>
      <c r="H558" s="126" t="s">
        <v>193</v>
      </c>
      <c r="I558" s="190" t="s">
        <v>30</v>
      </c>
      <c r="J558" s="127" t="s">
        <v>193</v>
      </c>
      <c r="K558" s="264" t="s">
        <v>39</v>
      </c>
      <c r="L558" s="174">
        <v>0</v>
      </c>
      <c r="M558" s="173">
        <v>60</v>
      </c>
      <c r="N558" s="317">
        <v>60</v>
      </c>
    </row>
    <row r="559" spans="1:14" s="91" customFormat="1" ht="12.75">
      <c r="A559" s="166" t="s">
        <v>132</v>
      </c>
      <c r="B559" s="167" t="s">
        <v>167</v>
      </c>
      <c r="C559" s="130" t="s">
        <v>116</v>
      </c>
      <c r="D559" s="130"/>
      <c r="E559" s="219"/>
      <c r="F559" s="190"/>
      <c r="G559" s="126"/>
      <c r="H559" s="126"/>
      <c r="I559" s="190"/>
      <c r="J559" s="127"/>
      <c r="K559" s="264"/>
      <c r="L559" s="174">
        <f aca="true" t="shared" si="99" ref="L559:N564">L560</f>
        <v>120</v>
      </c>
      <c r="M559" s="173">
        <f t="shared" si="99"/>
        <v>0</v>
      </c>
      <c r="N559" s="317">
        <f t="shared" si="99"/>
        <v>120</v>
      </c>
    </row>
    <row r="560" spans="1:14" s="91" customFormat="1" ht="12.75">
      <c r="A560" s="166" t="s">
        <v>140</v>
      </c>
      <c r="B560" s="167" t="s">
        <v>167</v>
      </c>
      <c r="C560" s="130" t="s">
        <v>116</v>
      </c>
      <c r="D560" s="130" t="s">
        <v>146</v>
      </c>
      <c r="E560" s="219"/>
      <c r="F560" s="190"/>
      <c r="G560" s="126"/>
      <c r="H560" s="126"/>
      <c r="I560" s="190"/>
      <c r="J560" s="127"/>
      <c r="K560" s="264"/>
      <c r="L560" s="174">
        <f t="shared" si="99"/>
        <v>120</v>
      </c>
      <c r="M560" s="173">
        <f t="shared" si="99"/>
        <v>0</v>
      </c>
      <c r="N560" s="317">
        <f t="shared" si="99"/>
        <v>120</v>
      </c>
    </row>
    <row r="561" spans="1:14" s="91" customFormat="1" ht="38.25">
      <c r="A561" s="176" t="s">
        <v>317</v>
      </c>
      <c r="B561" s="167" t="s">
        <v>167</v>
      </c>
      <c r="C561" s="130" t="s">
        <v>116</v>
      </c>
      <c r="D561" s="130" t="s">
        <v>146</v>
      </c>
      <c r="E561" s="219" t="s">
        <v>114</v>
      </c>
      <c r="F561" s="190" t="s">
        <v>193</v>
      </c>
      <c r="G561" s="126" t="s">
        <v>193</v>
      </c>
      <c r="H561" s="126" t="s">
        <v>193</v>
      </c>
      <c r="I561" s="190" t="s">
        <v>194</v>
      </c>
      <c r="J561" s="127" t="s">
        <v>193</v>
      </c>
      <c r="K561" s="264"/>
      <c r="L561" s="174">
        <f t="shared" si="99"/>
        <v>120</v>
      </c>
      <c r="M561" s="173">
        <f t="shared" si="99"/>
        <v>0</v>
      </c>
      <c r="N561" s="317">
        <f t="shared" si="99"/>
        <v>120</v>
      </c>
    </row>
    <row r="562" spans="1:14" s="91" customFormat="1" ht="25.5">
      <c r="A562" s="192" t="s">
        <v>19</v>
      </c>
      <c r="B562" s="167" t="s">
        <v>167</v>
      </c>
      <c r="C562" s="130" t="s">
        <v>116</v>
      </c>
      <c r="D562" s="130" t="s">
        <v>146</v>
      </c>
      <c r="E562" s="219" t="s">
        <v>114</v>
      </c>
      <c r="F562" s="190" t="s">
        <v>191</v>
      </c>
      <c r="G562" s="126" t="s">
        <v>193</v>
      </c>
      <c r="H562" s="126" t="s">
        <v>193</v>
      </c>
      <c r="I562" s="190" t="s">
        <v>194</v>
      </c>
      <c r="J562" s="127" t="s">
        <v>193</v>
      </c>
      <c r="K562" s="264"/>
      <c r="L562" s="174">
        <f t="shared" si="99"/>
        <v>120</v>
      </c>
      <c r="M562" s="173">
        <f t="shared" si="99"/>
        <v>0</v>
      </c>
      <c r="N562" s="317">
        <f t="shared" si="99"/>
        <v>120</v>
      </c>
    </row>
    <row r="563" spans="1:14" s="91" customFormat="1" ht="21.75" customHeight="1">
      <c r="A563" s="176" t="s">
        <v>281</v>
      </c>
      <c r="B563" s="167" t="s">
        <v>167</v>
      </c>
      <c r="C563" s="130" t="s">
        <v>116</v>
      </c>
      <c r="D563" s="130" t="s">
        <v>146</v>
      </c>
      <c r="E563" s="219" t="s">
        <v>114</v>
      </c>
      <c r="F563" s="190" t="s">
        <v>191</v>
      </c>
      <c r="G563" s="126" t="s">
        <v>193</v>
      </c>
      <c r="H563" s="126" t="s">
        <v>193</v>
      </c>
      <c r="I563" s="190" t="s">
        <v>27</v>
      </c>
      <c r="J563" s="127" t="s">
        <v>193</v>
      </c>
      <c r="K563" s="264"/>
      <c r="L563" s="174">
        <f>L564+L566</f>
        <v>120</v>
      </c>
      <c r="M563" s="173">
        <f>M564+M566</f>
        <v>0</v>
      </c>
      <c r="N563" s="317">
        <f>N564+N566</f>
        <v>120</v>
      </c>
    </row>
    <row r="564" spans="1:14" s="91" customFormat="1" ht="25.5">
      <c r="A564" s="176" t="s">
        <v>91</v>
      </c>
      <c r="B564" s="167" t="s">
        <v>167</v>
      </c>
      <c r="C564" s="130" t="s">
        <v>116</v>
      </c>
      <c r="D564" s="130" t="s">
        <v>146</v>
      </c>
      <c r="E564" s="219" t="s">
        <v>114</v>
      </c>
      <c r="F564" s="190" t="s">
        <v>191</v>
      </c>
      <c r="G564" s="126" t="s">
        <v>193</v>
      </c>
      <c r="H564" s="126" t="s">
        <v>193</v>
      </c>
      <c r="I564" s="190" t="s">
        <v>27</v>
      </c>
      <c r="J564" s="127" t="s">
        <v>193</v>
      </c>
      <c r="K564" s="264" t="s">
        <v>92</v>
      </c>
      <c r="L564" s="174">
        <f t="shared" si="99"/>
        <v>115</v>
      </c>
      <c r="M564" s="173">
        <f t="shared" si="99"/>
        <v>5</v>
      </c>
      <c r="N564" s="317">
        <f t="shared" si="99"/>
        <v>120</v>
      </c>
    </row>
    <row r="565" spans="1:14" s="91" customFormat="1" ht="25.5">
      <c r="A565" s="176" t="s">
        <v>93</v>
      </c>
      <c r="B565" s="167" t="s">
        <v>167</v>
      </c>
      <c r="C565" s="130" t="s">
        <v>116</v>
      </c>
      <c r="D565" s="130" t="s">
        <v>146</v>
      </c>
      <c r="E565" s="219" t="s">
        <v>114</v>
      </c>
      <c r="F565" s="190" t="s">
        <v>191</v>
      </c>
      <c r="G565" s="126" t="s">
        <v>193</v>
      </c>
      <c r="H565" s="126" t="s">
        <v>193</v>
      </c>
      <c r="I565" s="190" t="s">
        <v>27</v>
      </c>
      <c r="J565" s="127" t="s">
        <v>193</v>
      </c>
      <c r="K565" s="264" t="s">
        <v>94</v>
      </c>
      <c r="L565" s="174">
        <v>115</v>
      </c>
      <c r="M565" s="173">
        <v>5</v>
      </c>
      <c r="N565" s="317">
        <f>M565+L565</f>
        <v>120</v>
      </c>
    </row>
    <row r="566" spans="1:14" s="91" customFormat="1" ht="18" customHeight="1" hidden="1">
      <c r="A566" s="265" t="s">
        <v>223</v>
      </c>
      <c r="B566" s="167" t="s">
        <v>167</v>
      </c>
      <c r="C566" s="130" t="s">
        <v>116</v>
      </c>
      <c r="D566" s="130" t="s">
        <v>146</v>
      </c>
      <c r="E566" s="219" t="s">
        <v>114</v>
      </c>
      <c r="F566" s="190" t="s">
        <v>191</v>
      </c>
      <c r="G566" s="126" t="s">
        <v>193</v>
      </c>
      <c r="H566" s="126" t="s">
        <v>193</v>
      </c>
      <c r="I566" s="190" t="s">
        <v>27</v>
      </c>
      <c r="J566" s="127" t="s">
        <v>193</v>
      </c>
      <c r="K566" s="264" t="s">
        <v>96</v>
      </c>
      <c r="L566" s="174">
        <f>L567</f>
        <v>5</v>
      </c>
      <c r="M566" s="173">
        <f>M567</f>
        <v>-5</v>
      </c>
      <c r="N566" s="317">
        <f>N567</f>
        <v>0</v>
      </c>
    </row>
    <row r="567" spans="1:14" s="91" customFormat="1" ht="12.75" hidden="1">
      <c r="A567" s="176" t="s">
        <v>224</v>
      </c>
      <c r="B567" s="167" t="s">
        <v>167</v>
      </c>
      <c r="C567" s="130" t="s">
        <v>116</v>
      </c>
      <c r="D567" s="130" t="s">
        <v>146</v>
      </c>
      <c r="E567" s="219" t="s">
        <v>114</v>
      </c>
      <c r="F567" s="190" t="s">
        <v>191</v>
      </c>
      <c r="G567" s="126" t="s">
        <v>193</v>
      </c>
      <c r="H567" s="126" t="s">
        <v>193</v>
      </c>
      <c r="I567" s="190" t="s">
        <v>27</v>
      </c>
      <c r="J567" s="127" t="s">
        <v>193</v>
      </c>
      <c r="K567" s="264" t="s">
        <v>222</v>
      </c>
      <c r="L567" s="174">
        <v>5</v>
      </c>
      <c r="M567" s="173">
        <v>-5</v>
      </c>
      <c r="N567" s="317">
        <f>M567+L567</f>
        <v>0</v>
      </c>
    </row>
    <row r="568" spans="1:14" s="91" customFormat="1" ht="12.75">
      <c r="A568" s="166" t="s">
        <v>123</v>
      </c>
      <c r="B568" s="167" t="s">
        <v>167</v>
      </c>
      <c r="C568" s="130" t="s">
        <v>119</v>
      </c>
      <c r="D568" s="130"/>
      <c r="E568" s="219"/>
      <c r="F568" s="190"/>
      <c r="G568" s="126"/>
      <c r="H568" s="126"/>
      <c r="I568" s="190"/>
      <c r="J568" s="127"/>
      <c r="K568" s="264"/>
      <c r="L568" s="174">
        <f>L585+L569</f>
        <v>6792</v>
      </c>
      <c r="M568" s="173">
        <f>M585+M569</f>
        <v>1600.4</v>
      </c>
      <c r="N568" s="317">
        <f>N585+N569</f>
        <v>8392.400000000001</v>
      </c>
    </row>
    <row r="569" spans="1:14" s="91" customFormat="1" ht="12.75">
      <c r="A569" s="176" t="s">
        <v>288</v>
      </c>
      <c r="B569" s="167" t="s">
        <v>167</v>
      </c>
      <c r="C569" s="130" t="s">
        <v>119</v>
      </c>
      <c r="D569" s="130" t="s">
        <v>117</v>
      </c>
      <c r="E569" s="219"/>
      <c r="F569" s="190"/>
      <c r="G569" s="126"/>
      <c r="H569" s="126"/>
      <c r="I569" s="190"/>
      <c r="J569" s="127"/>
      <c r="K569" s="264"/>
      <c r="L569" s="174">
        <f>L570+L581</f>
        <v>6742</v>
      </c>
      <c r="M569" s="173">
        <f>M570+M581</f>
        <v>1600.4</v>
      </c>
      <c r="N569" s="317">
        <f>N570+N581</f>
        <v>8342.400000000001</v>
      </c>
    </row>
    <row r="570" spans="1:14" s="91" customFormat="1" ht="38.25">
      <c r="A570" s="176" t="s">
        <v>317</v>
      </c>
      <c r="B570" s="167" t="s">
        <v>167</v>
      </c>
      <c r="C570" s="130" t="s">
        <v>119</v>
      </c>
      <c r="D570" s="130" t="s">
        <v>117</v>
      </c>
      <c r="E570" s="219" t="s">
        <v>114</v>
      </c>
      <c r="F570" s="190" t="s">
        <v>193</v>
      </c>
      <c r="G570" s="126" t="s">
        <v>193</v>
      </c>
      <c r="H570" s="126" t="s">
        <v>193</v>
      </c>
      <c r="I570" s="190" t="s">
        <v>194</v>
      </c>
      <c r="J570" s="127" t="s">
        <v>193</v>
      </c>
      <c r="K570" s="264"/>
      <c r="L570" s="174">
        <f>L571</f>
        <v>6592</v>
      </c>
      <c r="M570" s="173">
        <f>M571</f>
        <v>1350.4</v>
      </c>
      <c r="N570" s="317">
        <f>N571</f>
        <v>7942.400000000001</v>
      </c>
    </row>
    <row r="571" spans="1:14" s="91" customFormat="1" ht="25.5">
      <c r="A571" s="192" t="s">
        <v>23</v>
      </c>
      <c r="B571" s="167" t="s">
        <v>167</v>
      </c>
      <c r="C571" s="130" t="s">
        <v>119</v>
      </c>
      <c r="D571" s="130" t="s">
        <v>117</v>
      </c>
      <c r="E571" s="219" t="s">
        <v>114</v>
      </c>
      <c r="F571" s="190" t="s">
        <v>195</v>
      </c>
      <c r="G571" s="126" t="s">
        <v>193</v>
      </c>
      <c r="H571" s="126" t="s">
        <v>193</v>
      </c>
      <c r="I571" s="190" t="s">
        <v>194</v>
      </c>
      <c r="J571" s="127" t="s">
        <v>193</v>
      </c>
      <c r="K571" s="264"/>
      <c r="L571" s="174">
        <f>L575+L572+L578</f>
        <v>6592</v>
      </c>
      <c r="M571" s="173">
        <f>M575+M572+M578</f>
        <v>1350.4</v>
      </c>
      <c r="N571" s="319">
        <f>N575+N572+N578</f>
        <v>7942.400000000001</v>
      </c>
    </row>
    <row r="572" spans="1:14" s="91" customFormat="1" ht="78.75" customHeight="1">
      <c r="A572" s="188" t="s">
        <v>396</v>
      </c>
      <c r="B572" s="167" t="s">
        <v>167</v>
      </c>
      <c r="C572" s="130" t="s">
        <v>119</v>
      </c>
      <c r="D572" s="130" t="s">
        <v>117</v>
      </c>
      <c r="E572" s="125" t="s">
        <v>114</v>
      </c>
      <c r="F572" s="126" t="s">
        <v>195</v>
      </c>
      <c r="G572" s="126" t="s">
        <v>193</v>
      </c>
      <c r="H572" s="126" t="s">
        <v>193</v>
      </c>
      <c r="I572" s="126" t="s">
        <v>393</v>
      </c>
      <c r="J572" s="127" t="s">
        <v>193</v>
      </c>
      <c r="K572" s="264"/>
      <c r="L572" s="174">
        <f aca="true" t="shared" si="100" ref="L572:N573">L573</f>
        <v>0</v>
      </c>
      <c r="M572" s="173">
        <f t="shared" si="100"/>
        <v>810.3</v>
      </c>
      <c r="N572" s="317">
        <f t="shared" si="100"/>
        <v>810.3</v>
      </c>
    </row>
    <row r="573" spans="1:14" s="91" customFormat="1" ht="25.5">
      <c r="A573" s="176" t="s">
        <v>37</v>
      </c>
      <c r="B573" s="167" t="s">
        <v>167</v>
      </c>
      <c r="C573" s="130" t="s">
        <v>119</v>
      </c>
      <c r="D573" s="130" t="s">
        <v>117</v>
      </c>
      <c r="E573" s="125" t="s">
        <v>114</v>
      </c>
      <c r="F573" s="126" t="s">
        <v>195</v>
      </c>
      <c r="G573" s="126" t="s">
        <v>193</v>
      </c>
      <c r="H573" s="126" t="s">
        <v>193</v>
      </c>
      <c r="I573" s="126" t="s">
        <v>393</v>
      </c>
      <c r="J573" s="127" t="s">
        <v>193</v>
      </c>
      <c r="K573" s="264" t="s">
        <v>214</v>
      </c>
      <c r="L573" s="174">
        <f t="shared" si="100"/>
        <v>0</v>
      </c>
      <c r="M573" s="173">
        <f t="shared" si="100"/>
        <v>810.3</v>
      </c>
      <c r="N573" s="317">
        <f t="shared" si="100"/>
        <v>810.3</v>
      </c>
    </row>
    <row r="574" spans="1:14" s="91" customFormat="1" ht="12.75">
      <c r="A574" s="176" t="s">
        <v>38</v>
      </c>
      <c r="B574" s="167" t="s">
        <v>167</v>
      </c>
      <c r="C574" s="130" t="s">
        <v>119</v>
      </c>
      <c r="D574" s="130" t="s">
        <v>117</v>
      </c>
      <c r="E574" s="125" t="s">
        <v>114</v>
      </c>
      <c r="F574" s="126" t="s">
        <v>195</v>
      </c>
      <c r="G574" s="126" t="s">
        <v>193</v>
      </c>
      <c r="H574" s="126" t="s">
        <v>193</v>
      </c>
      <c r="I574" s="126" t="s">
        <v>393</v>
      </c>
      <c r="J574" s="127" t="s">
        <v>193</v>
      </c>
      <c r="K574" s="264" t="s">
        <v>39</v>
      </c>
      <c r="L574" s="174">
        <v>0</v>
      </c>
      <c r="M574" s="173">
        <v>810.3</v>
      </c>
      <c r="N574" s="317">
        <v>810.3</v>
      </c>
    </row>
    <row r="575" spans="1:14" s="91" customFormat="1" ht="25.5">
      <c r="A575" s="176" t="s">
        <v>215</v>
      </c>
      <c r="B575" s="167" t="s">
        <v>167</v>
      </c>
      <c r="C575" s="130" t="s">
        <v>119</v>
      </c>
      <c r="D575" s="130" t="s">
        <v>117</v>
      </c>
      <c r="E575" s="125" t="s">
        <v>114</v>
      </c>
      <c r="F575" s="183" t="s">
        <v>195</v>
      </c>
      <c r="G575" s="126" t="s">
        <v>193</v>
      </c>
      <c r="H575" s="126" t="s">
        <v>193</v>
      </c>
      <c r="I575" s="184" t="s">
        <v>216</v>
      </c>
      <c r="J575" s="127" t="s">
        <v>193</v>
      </c>
      <c r="K575" s="264"/>
      <c r="L575" s="174">
        <f aca="true" t="shared" si="101" ref="L575:N576">L576</f>
        <v>6592</v>
      </c>
      <c r="M575" s="173">
        <f t="shared" si="101"/>
        <v>0</v>
      </c>
      <c r="N575" s="317">
        <f t="shared" si="101"/>
        <v>6592</v>
      </c>
    </row>
    <row r="576" spans="1:14" s="91" customFormat="1" ht="25.5">
      <c r="A576" s="176" t="s">
        <v>37</v>
      </c>
      <c r="B576" s="167" t="s">
        <v>167</v>
      </c>
      <c r="C576" s="130" t="s">
        <v>119</v>
      </c>
      <c r="D576" s="130" t="s">
        <v>117</v>
      </c>
      <c r="E576" s="125" t="s">
        <v>114</v>
      </c>
      <c r="F576" s="183" t="s">
        <v>195</v>
      </c>
      <c r="G576" s="126" t="s">
        <v>193</v>
      </c>
      <c r="H576" s="126" t="s">
        <v>193</v>
      </c>
      <c r="I576" s="184" t="s">
        <v>216</v>
      </c>
      <c r="J576" s="127" t="s">
        <v>193</v>
      </c>
      <c r="K576" s="264">
        <v>600</v>
      </c>
      <c r="L576" s="174">
        <f t="shared" si="101"/>
        <v>6592</v>
      </c>
      <c r="M576" s="173">
        <f t="shared" si="101"/>
        <v>0</v>
      </c>
      <c r="N576" s="317">
        <f t="shared" si="101"/>
        <v>6592</v>
      </c>
    </row>
    <row r="577" spans="1:14" s="91" customFormat="1" ht="12.75">
      <c r="A577" s="176" t="s">
        <v>38</v>
      </c>
      <c r="B577" s="167" t="s">
        <v>167</v>
      </c>
      <c r="C577" s="130" t="s">
        <v>119</v>
      </c>
      <c r="D577" s="130" t="s">
        <v>117</v>
      </c>
      <c r="E577" s="125" t="s">
        <v>114</v>
      </c>
      <c r="F577" s="183" t="s">
        <v>195</v>
      </c>
      <c r="G577" s="126" t="s">
        <v>193</v>
      </c>
      <c r="H577" s="126" t="s">
        <v>193</v>
      </c>
      <c r="I577" s="184" t="s">
        <v>216</v>
      </c>
      <c r="J577" s="127" t="s">
        <v>193</v>
      </c>
      <c r="K577" s="264" t="s">
        <v>39</v>
      </c>
      <c r="L577" s="174">
        <v>6592</v>
      </c>
      <c r="M577" s="173">
        <v>0</v>
      </c>
      <c r="N577" s="317">
        <v>6592</v>
      </c>
    </row>
    <row r="578" spans="1:14" s="91" customFormat="1" ht="76.5">
      <c r="A578" s="188" t="s">
        <v>408</v>
      </c>
      <c r="B578" s="167" t="s">
        <v>167</v>
      </c>
      <c r="C578" s="130" t="s">
        <v>119</v>
      </c>
      <c r="D578" s="130" t="s">
        <v>117</v>
      </c>
      <c r="E578" s="125" t="s">
        <v>114</v>
      </c>
      <c r="F578" s="126" t="s">
        <v>195</v>
      </c>
      <c r="G578" s="126" t="s">
        <v>193</v>
      </c>
      <c r="H578" s="126" t="s">
        <v>193</v>
      </c>
      <c r="I578" s="126" t="s">
        <v>406</v>
      </c>
      <c r="J578" s="127" t="s">
        <v>193</v>
      </c>
      <c r="K578" s="264"/>
      <c r="L578" s="174">
        <f aca="true" t="shared" si="102" ref="L578:N579">L579</f>
        <v>0</v>
      </c>
      <c r="M578" s="173">
        <f t="shared" si="102"/>
        <v>540.1</v>
      </c>
      <c r="N578" s="317">
        <f t="shared" si="102"/>
        <v>540.1</v>
      </c>
    </row>
    <row r="579" spans="1:14" s="91" customFormat="1" ht="25.5">
      <c r="A579" s="176" t="s">
        <v>37</v>
      </c>
      <c r="B579" s="167" t="s">
        <v>167</v>
      </c>
      <c r="C579" s="130" t="s">
        <v>119</v>
      </c>
      <c r="D579" s="130" t="s">
        <v>117</v>
      </c>
      <c r="E579" s="125" t="s">
        <v>114</v>
      </c>
      <c r="F579" s="126" t="s">
        <v>195</v>
      </c>
      <c r="G579" s="126" t="s">
        <v>193</v>
      </c>
      <c r="H579" s="126" t="s">
        <v>193</v>
      </c>
      <c r="I579" s="126" t="s">
        <v>406</v>
      </c>
      <c r="J579" s="127" t="s">
        <v>193</v>
      </c>
      <c r="K579" s="264" t="s">
        <v>214</v>
      </c>
      <c r="L579" s="174">
        <f t="shared" si="102"/>
        <v>0</v>
      </c>
      <c r="M579" s="173">
        <f t="shared" si="102"/>
        <v>540.1</v>
      </c>
      <c r="N579" s="317">
        <f t="shared" si="102"/>
        <v>540.1</v>
      </c>
    </row>
    <row r="580" spans="1:14" s="91" customFormat="1" ht="12.75">
      <c r="A580" s="176" t="s">
        <v>38</v>
      </c>
      <c r="B580" s="167" t="s">
        <v>167</v>
      </c>
      <c r="C580" s="130" t="s">
        <v>119</v>
      </c>
      <c r="D580" s="130" t="s">
        <v>117</v>
      </c>
      <c r="E580" s="125" t="s">
        <v>114</v>
      </c>
      <c r="F580" s="126" t="s">
        <v>195</v>
      </c>
      <c r="G580" s="126" t="s">
        <v>193</v>
      </c>
      <c r="H580" s="126" t="s">
        <v>193</v>
      </c>
      <c r="I580" s="126" t="s">
        <v>406</v>
      </c>
      <c r="J580" s="127" t="s">
        <v>193</v>
      </c>
      <c r="K580" s="264" t="s">
        <v>39</v>
      </c>
      <c r="L580" s="174">
        <v>0</v>
      </c>
      <c r="M580" s="173">
        <v>540.1</v>
      </c>
      <c r="N580" s="317">
        <v>540.1</v>
      </c>
    </row>
    <row r="581" spans="1:14" s="91" customFormat="1" ht="12.75">
      <c r="A581" s="176" t="s">
        <v>338</v>
      </c>
      <c r="B581" s="320">
        <v>334</v>
      </c>
      <c r="C581" s="130" t="s">
        <v>119</v>
      </c>
      <c r="D581" s="130" t="s">
        <v>117</v>
      </c>
      <c r="E581" s="125" t="s">
        <v>336</v>
      </c>
      <c r="F581" s="183" t="s">
        <v>193</v>
      </c>
      <c r="G581" s="126" t="s">
        <v>193</v>
      </c>
      <c r="H581" s="126" t="s">
        <v>193</v>
      </c>
      <c r="I581" s="184" t="s">
        <v>194</v>
      </c>
      <c r="J581" s="127" t="s">
        <v>193</v>
      </c>
      <c r="K581" s="264"/>
      <c r="L581" s="174">
        <f aca="true" t="shared" si="103" ref="L581:N583">L582</f>
        <v>150</v>
      </c>
      <c r="M581" s="173">
        <f t="shared" si="103"/>
        <v>250</v>
      </c>
      <c r="N581" s="317">
        <f t="shared" si="103"/>
        <v>400</v>
      </c>
    </row>
    <row r="582" spans="1:14" s="91" customFormat="1" ht="76.5">
      <c r="A582" s="185" t="s">
        <v>335</v>
      </c>
      <c r="B582" s="320">
        <v>334</v>
      </c>
      <c r="C582" s="130" t="s">
        <v>119</v>
      </c>
      <c r="D582" s="130" t="s">
        <v>117</v>
      </c>
      <c r="E582" s="125" t="s">
        <v>336</v>
      </c>
      <c r="F582" s="183" t="s">
        <v>193</v>
      </c>
      <c r="G582" s="126" t="s">
        <v>193</v>
      </c>
      <c r="H582" s="126" t="s">
        <v>193</v>
      </c>
      <c r="I582" s="184" t="s">
        <v>337</v>
      </c>
      <c r="J582" s="127" t="s">
        <v>193</v>
      </c>
      <c r="K582" s="264"/>
      <c r="L582" s="174">
        <f t="shared" si="103"/>
        <v>150</v>
      </c>
      <c r="M582" s="173">
        <f t="shared" si="103"/>
        <v>250</v>
      </c>
      <c r="N582" s="317">
        <f t="shared" si="103"/>
        <v>400</v>
      </c>
    </row>
    <row r="583" spans="1:14" s="91" customFormat="1" ht="25.5">
      <c r="A583" s="176" t="s">
        <v>37</v>
      </c>
      <c r="B583" s="320">
        <v>334</v>
      </c>
      <c r="C583" s="130" t="s">
        <v>119</v>
      </c>
      <c r="D583" s="130" t="s">
        <v>117</v>
      </c>
      <c r="E583" s="125" t="s">
        <v>336</v>
      </c>
      <c r="F583" s="183" t="s">
        <v>193</v>
      </c>
      <c r="G583" s="126" t="s">
        <v>193</v>
      </c>
      <c r="H583" s="126" t="s">
        <v>193</v>
      </c>
      <c r="I583" s="184" t="s">
        <v>337</v>
      </c>
      <c r="J583" s="127" t="s">
        <v>193</v>
      </c>
      <c r="K583" s="264" t="s">
        <v>214</v>
      </c>
      <c r="L583" s="174">
        <f t="shared" si="103"/>
        <v>150</v>
      </c>
      <c r="M583" s="173">
        <f t="shared" si="103"/>
        <v>250</v>
      </c>
      <c r="N583" s="317">
        <f t="shared" si="103"/>
        <v>400</v>
      </c>
    </row>
    <row r="584" spans="1:14" s="91" customFormat="1" ht="12.75">
      <c r="A584" s="176" t="s">
        <v>38</v>
      </c>
      <c r="B584" s="320">
        <v>334</v>
      </c>
      <c r="C584" s="130" t="s">
        <v>119</v>
      </c>
      <c r="D584" s="130" t="s">
        <v>117</v>
      </c>
      <c r="E584" s="125" t="s">
        <v>336</v>
      </c>
      <c r="F584" s="183" t="s">
        <v>193</v>
      </c>
      <c r="G584" s="126" t="s">
        <v>193</v>
      </c>
      <c r="H584" s="126" t="s">
        <v>193</v>
      </c>
      <c r="I584" s="184" t="s">
        <v>337</v>
      </c>
      <c r="J584" s="127" t="s">
        <v>193</v>
      </c>
      <c r="K584" s="264" t="s">
        <v>39</v>
      </c>
      <c r="L584" s="174">
        <v>150</v>
      </c>
      <c r="M584" s="173">
        <f>100+150</f>
        <v>250</v>
      </c>
      <c r="N584" s="317">
        <f>M584+L584</f>
        <v>400</v>
      </c>
    </row>
    <row r="585" spans="1:14" s="91" customFormat="1" ht="12.75">
      <c r="A585" s="166" t="s">
        <v>287</v>
      </c>
      <c r="B585" s="167" t="s">
        <v>167</v>
      </c>
      <c r="C585" s="130" t="s">
        <v>119</v>
      </c>
      <c r="D585" s="130" t="s">
        <v>119</v>
      </c>
      <c r="E585" s="219"/>
      <c r="F585" s="190"/>
      <c r="G585" s="126"/>
      <c r="H585" s="126"/>
      <c r="I585" s="190"/>
      <c r="J585" s="127"/>
      <c r="K585" s="264"/>
      <c r="L585" s="174">
        <f aca="true" t="shared" si="104" ref="L585:N587">L586</f>
        <v>50</v>
      </c>
      <c r="M585" s="173">
        <f t="shared" si="104"/>
        <v>0</v>
      </c>
      <c r="N585" s="317">
        <f t="shared" si="104"/>
        <v>50</v>
      </c>
    </row>
    <row r="586" spans="1:14" s="91" customFormat="1" ht="38.25">
      <c r="A586" s="192" t="s">
        <v>298</v>
      </c>
      <c r="B586" s="167" t="s">
        <v>167</v>
      </c>
      <c r="C586" s="130" t="s">
        <v>119</v>
      </c>
      <c r="D586" s="130" t="s">
        <v>119</v>
      </c>
      <c r="E586" s="227" t="s">
        <v>119</v>
      </c>
      <c r="F586" s="193" t="s">
        <v>193</v>
      </c>
      <c r="G586" s="126" t="s">
        <v>193</v>
      </c>
      <c r="H586" s="126" t="s">
        <v>193</v>
      </c>
      <c r="I586" s="193" t="s">
        <v>194</v>
      </c>
      <c r="J586" s="127" t="s">
        <v>193</v>
      </c>
      <c r="K586" s="312"/>
      <c r="L586" s="179">
        <f t="shared" si="104"/>
        <v>50</v>
      </c>
      <c r="M586" s="178">
        <f t="shared" si="104"/>
        <v>0</v>
      </c>
      <c r="N586" s="313">
        <f t="shared" si="104"/>
        <v>50</v>
      </c>
    </row>
    <row r="587" spans="1:14" s="91" customFormat="1" ht="25.5">
      <c r="A587" s="195" t="s">
        <v>299</v>
      </c>
      <c r="B587" s="167" t="s">
        <v>167</v>
      </c>
      <c r="C587" s="130" t="s">
        <v>119</v>
      </c>
      <c r="D587" s="130" t="s">
        <v>119</v>
      </c>
      <c r="E587" s="219" t="s">
        <v>119</v>
      </c>
      <c r="F587" s="190" t="s">
        <v>191</v>
      </c>
      <c r="G587" s="126" t="s">
        <v>193</v>
      </c>
      <c r="H587" s="126" t="s">
        <v>193</v>
      </c>
      <c r="I587" s="190" t="s">
        <v>194</v>
      </c>
      <c r="J587" s="127" t="s">
        <v>193</v>
      </c>
      <c r="K587" s="316"/>
      <c r="L587" s="179">
        <f t="shared" si="104"/>
        <v>50</v>
      </c>
      <c r="M587" s="178">
        <f t="shared" si="104"/>
        <v>0</v>
      </c>
      <c r="N587" s="313">
        <f t="shared" si="104"/>
        <v>50</v>
      </c>
    </row>
    <row r="588" spans="1:14" s="91" customFormat="1" ht="12.75">
      <c r="A588" s="166" t="s">
        <v>26</v>
      </c>
      <c r="B588" s="167" t="s">
        <v>167</v>
      </c>
      <c r="C588" s="130" t="s">
        <v>119</v>
      </c>
      <c r="D588" s="130" t="s">
        <v>119</v>
      </c>
      <c r="E588" s="219" t="s">
        <v>119</v>
      </c>
      <c r="F588" s="190" t="s">
        <v>191</v>
      </c>
      <c r="G588" s="126" t="s">
        <v>193</v>
      </c>
      <c r="H588" s="126" t="s">
        <v>193</v>
      </c>
      <c r="I588" s="190" t="s">
        <v>29</v>
      </c>
      <c r="J588" s="127" t="s">
        <v>193</v>
      </c>
      <c r="K588" s="316"/>
      <c r="L588" s="179">
        <f>L591+L589</f>
        <v>50</v>
      </c>
      <c r="M588" s="178">
        <f>M591+M589</f>
        <v>0</v>
      </c>
      <c r="N588" s="313">
        <f>N591+N589</f>
        <v>50</v>
      </c>
    </row>
    <row r="589" spans="1:14" s="91" customFormat="1" ht="12.75">
      <c r="A589" s="176" t="s">
        <v>147</v>
      </c>
      <c r="B589" s="167" t="s">
        <v>167</v>
      </c>
      <c r="C589" s="130" t="s">
        <v>119</v>
      </c>
      <c r="D589" s="130" t="s">
        <v>119</v>
      </c>
      <c r="E589" s="219" t="s">
        <v>119</v>
      </c>
      <c r="F589" s="190" t="s">
        <v>191</v>
      </c>
      <c r="G589" s="126" t="s">
        <v>193</v>
      </c>
      <c r="H589" s="126" t="s">
        <v>193</v>
      </c>
      <c r="I589" s="190" t="s">
        <v>29</v>
      </c>
      <c r="J589" s="127" t="s">
        <v>193</v>
      </c>
      <c r="K589" s="316" t="s">
        <v>161</v>
      </c>
      <c r="L589" s="179">
        <f>L590</f>
        <v>29</v>
      </c>
      <c r="M589" s="178">
        <f>M590</f>
        <v>0</v>
      </c>
      <c r="N589" s="313">
        <f>N590</f>
        <v>29</v>
      </c>
    </row>
    <row r="590" spans="1:14" s="91" customFormat="1" ht="12.75">
      <c r="A590" s="176" t="s">
        <v>108</v>
      </c>
      <c r="B590" s="167" t="s">
        <v>167</v>
      </c>
      <c r="C590" s="130" t="s">
        <v>119</v>
      </c>
      <c r="D590" s="130" t="s">
        <v>119</v>
      </c>
      <c r="E590" s="219" t="s">
        <v>119</v>
      </c>
      <c r="F590" s="190" t="s">
        <v>191</v>
      </c>
      <c r="G590" s="126" t="s">
        <v>193</v>
      </c>
      <c r="H590" s="126" t="s">
        <v>193</v>
      </c>
      <c r="I590" s="190" t="s">
        <v>29</v>
      </c>
      <c r="J590" s="127" t="s">
        <v>193</v>
      </c>
      <c r="K590" s="316" t="s">
        <v>112</v>
      </c>
      <c r="L590" s="179">
        <v>29</v>
      </c>
      <c r="M590" s="178">
        <v>0</v>
      </c>
      <c r="N590" s="313">
        <v>29</v>
      </c>
    </row>
    <row r="591" spans="1:14" s="91" customFormat="1" ht="25.5">
      <c r="A591" s="176" t="s">
        <v>37</v>
      </c>
      <c r="B591" s="167" t="s">
        <v>167</v>
      </c>
      <c r="C591" s="130" t="s">
        <v>119</v>
      </c>
      <c r="D591" s="130" t="s">
        <v>119</v>
      </c>
      <c r="E591" s="219" t="s">
        <v>119</v>
      </c>
      <c r="F591" s="190" t="s">
        <v>191</v>
      </c>
      <c r="G591" s="126" t="s">
        <v>193</v>
      </c>
      <c r="H591" s="126" t="s">
        <v>193</v>
      </c>
      <c r="I591" s="190" t="s">
        <v>29</v>
      </c>
      <c r="J591" s="127" t="s">
        <v>193</v>
      </c>
      <c r="K591" s="264">
        <v>600</v>
      </c>
      <c r="L591" s="179">
        <f>L592</f>
        <v>21</v>
      </c>
      <c r="M591" s="178">
        <f>M592</f>
        <v>0</v>
      </c>
      <c r="N591" s="313">
        <f>N592</f>
        <v>21</v>
      </c>
    </row>
    <row r="592" spans="1:14" s="91" customFormat="1" ht="12.75">
      <c r="A592" s="176" t="s">
        <v>38</v>
      </c>
      <c r="B592" s="167" t="s">
        <v>167</v>
      </c>
      <c r="C592" s="130" t="s">
        <v>119</v>
      </c>
      <c r="D592" s="130" t="s">
        <v>119</v>
      </c>
      <c r="E592" s="219" t="s">
        <v>119</v>
      </c>
      <c r="F592" s="190" t="s">
        <v>191</v>
      </c>
      <c r="G592" s="126" t="s">
        <v>193</v>
      </c>
      <c r="H592" s="126" t="s">
        <v>193</v>
      </c>
      <c r="I592" s="190" t="s">
        <v>29</v>
      </c>
      <c r="J592" s="127" t="s">
        <v>193</v>
      </c>
      <c r="K592" s="264" t="s">
        <v>39</v>
      </c>
      <c r="L592" s="179">
        <v>21</v>
      </c>
      <c r="M592" s="178">
        <v>0</v>
      </c>
      <c r="N592" s="313">
        <v>21</v>
      </c>
    </row>
    <row r="593" spans="1:14" s="91" customFormat="1" ht="12.75">
      <c r="A593" s="166" t="s">
        <v>69</v>
      </c>
      <c r="B593" s="167" t="s">
        <v>167</v>
      </c>
      <c r="C593" s="130" t="s">
        <v>120</v>
      </c>
      <c r="D593" s="130"/>
      <c r="E593" s="131"/>
      <c r="F593" s="132"/>
      <c r="G593" s="126"/>
      <c r="H593" s="126"/>
      <c r="I593" s="132"/>
      <c r="J593" s="124"/>
      <c r="K593" s="314"/>
      <c r="L593" s="174">
        <f>L594+L659</f>
        <v>50693.59999999999</v>
      </c>
      <c r="M593" s="173">
        <f>M594+M659</f>
        <v>17765.7</v>
      </c>
      <c r="N593" s="317">
        <f>N594+N659</f>
        <v>68459.29999999999</v>
      </c>
    </row>
    <row r="594" spans="1:14" s="91" customFormat="1" ht="12.75">
      <c r="A594" s="166" t="s">
        <v>137</v>
      </c>
      <c r="B594" s="167" t="s">
        <v>167</v>
      </c>
      <c r="C594" s="130" t="s">
        <v>120</v>
      </c>
      <c r="D594" s="130" t="s">
        <v>114</v>
      </c>
      <c r="E594" s="131"/>
      <c r="F594" s="132"/>
      <c r="G594" s="126"/>
      <c r="H594" s="126"/>
      <c r="I594" s="132"/>
      <c r="J594" s="124"/>
      <c r="K594" s="314"/>
      <c r="L594" s="174">
        <f>L595+L653</f>
        <v>46764.19999999999</v>
      </c>
      <c r="M594" s="173">
        <f>M595+M653</f>
        <v>17765.7</v>
      </c>
      <c r="N594" s="317">
        <f>N595+N653</f>
        <v>64529.899999999994</v>
      </c>
    </row>
    <row r="595" spans="1:14" s="9" customFormat="1" ht="38.25">
      <c r="A595" s="176" t="s">
        <v>317</v>
      </c>
      <c r="B595" s="167" t="s">
        <v>167</v>
      </c>
      <c r="C595" s="130" t="s">
        <v>120</v>
      </c>
      <c r="D595" s="130" t="s">
        <v>114</v>
      </c>
      <c r="E595" s="227" t="s">
        <v>114</v>
      </c>
      <c r="F595" s="193" t="s">
        <v>193</v>
      </c>
      <c r="G595" s="126" t="s">
        <v>193</v>
      </c>
      <c r="H595" s="126" t="s">
        <v>193</v>
      </c>
      <c r="I595" s="193" t="s">
        <v>194</v>
      </c>
      <c r="J595" s="127" t="s">
        <v>193</v>
      </c>
      <c r="K595" s="312"/>
      <c r="L595" s="179">
        <f>L596</f>
        <v>46188.19999999999</v>
      </c>
      <c r="M595" s="178">
        <f>M596</f>
        <v>17765.7</v>
      </c>
      <c r="N595" s="313">
        <f>N596</f>
        <v>63953.899999999994</v>
      </c>
    </row>
    <row r="596" spans="1:14" s="9" customFormat="1" ht="25.5">
      <c r="A596" s="192" t="s">
        <v>23</v>
      </c>
      <c r="B596" s="167" t="s">
        <v>167</v>
      </c>
      <c r="C596" s="130" t="s">
        <v>120</v>
      </c>
      <c r="D596" s="130" t="s">
        <v>114</v>
      </c>
      <c r="E596" s="227" t="s">
        <v>114</v>
      </c>
      <c r="F596" s="193" t="s">
        <v>195</v>
      </c>
      <c r="G596" s="126" t="s">
        <v>193</v>
      </c>
      <c r="H596" s="126" t="s">
        <v>193</v>
      </c>
      <c r="I596" s="193" t="s">
        <v>194</v>
      </c>
      <c r="J596" s="127" t="s">
        <v>193</v>
      </c>
      <c r="K596" s="312"/>
      <c r="L596" s="179">
        <f>L613+L620+L623+L629+L597+L626+L637+L605+L632+L640+L645+L648+L600+L610</f>
        <v>46188.19999999999</v>
      </c>
      <c r="M596" s="179">
        <f>M613+M620+M623+M629+M597+M626+M637+M605+M632+M640+M645+M648+M600+M610</f>
        <v>17765.7</v>
      </c>
      <c r="N596" s="321">
        <f>N613+N620+N623+N629+N597+N626+N637+N605+N632+N640+N645+N648+N600+N610</f>
        <v>63953.899999999994</v>
      </c>
    </row>
    <row r="597" spans="1:14" s="9" customFormat="1" ht="87" customHeight="1">
      <c r="A597" s="166" t="s">
        <v>220</v>
      </c>
      <c r="B597" s="167" t="s">
        <v>167</v>
      </c>
      <c r="C597" s="130" t="s">
        <v>120</v>
      </c>
      <c r="D597" s="130" t="s">
        <v>114</v>
      </c>
      <c r="E597" s="262" t="s">
        <v>114</v>
      </c>
      <c r="F597" s="128" t="s">
        <v>195</v>
      </c>
      <c r="G597" s="126" t="s">
        <v>193</v>
      </c>
      <c r="H597" s="126" t="s">
        <v>193</v>
      </c>
      <c r="I597" s="128" t="s">
        <v>219</v>
      </c>
      <c r="J597" s="127" t="s">
        <v>193</v>
      </c>
      <c r="K597" s="318"/>
      <c r="L597" s="179">
        <f aca="true" t="shared" si="105" ref="L597:N598">L598</f>
        <v>32.6</v>
      </c>
      <c r="M597" s="178">
        <f t="shared" si="105"/>
        <v>0</v>
      </c>
      <c r="N597" s="313">
        <f t="shared" si="105"/>
        <v>32.6</v>
      </c>
    </row>
    <row r="598" spans="1:14" s="9" customFormat="1" ht="25.5">
      <c r="A598" s="176" t="s">
        <v>37</v>
      </c>
      <c r="B598" s="167" t="s">
        <v>167</v>
      </c>
      <c r="C598" s="130" t="s">
        <v>120</v>
      </c>
      <c r="D598" s="130" t="s">
        <v>114</v>
      </c>
      <c r="E598" s="262" t="s">
        <v>114</v>
      </c>
      <c r="F598" s="128" t="s">
        <v>195</v>
      </c>
      <c r="G598" s="126" t="s">
        <v>193</v>
      </c>
      <c r="H598" s="126" t="s">
        <v>193</v>
      </c>
      <c r="I598" s="181" t="s">
        <v>219</v>
      </c>
      <c r="J598" s="127" t="s">
        <v>193</v>
      </c>
      <c r="K598" s="264">
        <v>600</v>
      </c>
      <c r="L598" s="179">
        <f t="shared" si="105"/>
        <v>32.6</v>
      </c>
      <c r="M598" s="178">
        <f t="shared" si="105"/>
        <v>0</v>
      </c>
      <c r="N598" s="313">
        <f t="shared" si="105"/>
        <v>32.6</v>
      </c>
    </row>
    <row r="599" spans="1:14" s="9" customFormat="1" ht="26.25" customHeight="1">
      <c r="A599" s="176" t="s">
        <v>38</v>
      </c>
      <c r="B599" s="167" t="s">
        <v>167</v>
      </c>
      <c r="C599" s="130" t="s">
        <v>120</v>
      </c>
      <c r="D599" s="130" t="s">
        <v>114</v>
      </c>
      <c r="E599" s="262" t="s">
        <v>114</v>
      </c>
      <c r="F599" s="128" t="s">
        <v>195</v>
      </c>
      <c r="G599" s="126" t="s">
        <v>193</v>
      </c>
      <c r="H599" s="126" t="s">
        <v>193</v>
      </c>
      <c r="I599" s="181" t="s">
        <v>219</v>
      </c>
      <c r="J599" s="127" t="s">
        <v>193</v>
      </c>
      <c r="K599" s="264" t="s">
        <v>39</v>
      </c>
      <c r="L599" s="179">
        <v>32.6</v>
      </c>
      <c r="M599" s="178">
        <v>0</v>
      </c>
      <c r="N599" s="313">
        <v>32.6</v>
      </c>
    </row>
    <row r="600" spans="1:14" s="9" customFormat="1" ht="74.25" customHeight="1">
      <c r="A600" s="176" t="s">
        <v>398</v>
      </c>
      <c r="B600" s="167" t="s">
        <v>167</v>
      </c>
      <c r="C600" s="130" t="s">
        <v>120</v>
      </c>
      <c r="D600" s="130" t="s">
        <v>114</v>
      </c>
      <c r="E600" s="262" t="s">
        <v>114</v>
      </c>
      <c r="F600" s="128" t="s">
        <v>195</v>
      </c>
      <c r="G600" s="126" t="s">
        <v>193</v>
      </c>
      <c r="H600" s="126" t="s">
        <v>193</v>
      </c>
      <c r="I600" s="181" t="s">
        <v>397</v>
      </c>
      <c r="J600" s="127" t="s">
        <v>193</v>
      </c>
      <c r="K600" s="264"/>
      <c r="L600" s="179">
        <f>L603+L601</f>
        <v>0</v>
      </c>
      <c r="M600" s="178">
        <f>M603+M601</f>
        <v>17765.7</v>
      </c>
      <c r="N600" s="313">
        <f>N603+N601</f>
        <v>17765.7</v>
      </c>
    </row>
    <row r="601" spans="1:14" s="9" customFormat="1" ht="13.5" customHeight="1">
      <c r="A601" s="176" t="s">
        <v>147</v>
      </c>
      <c r="B601" s="167" t="s">
        <v>167</v>
      </c>
      <c r="C601" s="130" t="s">
        <v>120</v>
      </c>
      <c r="D601" s="130" t="s">
        <v>114</v>
      </c>
      <c r="E601" s="262" t="s">
        <v>114</v>
      </c>
      <c r="F601" s="128" t="s">
        <v>195</v>
      </c>
      <c r="G601" s="126" t="s">
        <v>193</v>
      </c>
      <c r="H601" s="126" t="s">
        <v>193</v>
      </c>
      <c r="I601" s="181" t="s">
        <v>397</v>
      </c>
      <c r="J601" s="127" t="s">
        <v>193</v>
      </c>
      <c r="K601" s="264" t="s">
        <v>161</v>
      </c>
      <c r="L601" s="179">
        <f>L602</f>
        <v>0</v>
      </c>
      <c r="M601" s="178">
        <f>M602</f>
        <v>5562.6</v>
      </c>
      <c r="N601" s="313">
        <f>N602</f>
        <v>5562.6</v>
      </c>
    </row>
    <row r="602" spans="1:14" s="9" customFormat="1" ht="21.75" customHeight="1">
      <c r="A602" s="176" t="s">
        <v>108</v>
      </c>
      <c r="B602" s="167" t="s">
        <v>167</v>
      </c>
      <c r="C602" s="130" t="s">
        <v>120</v>
      </c>
      <c r="D602" s="130" t="s">
        <v>114</v>
      </c>
      <c r="E602" s="262" t="s">
        <v>114</v>
      </c>
      <c r="F602" s="128" t="s">
        <v>195</v>
      </c>
      <c r="G602" s="126" t="s">
        <v>193</v>
      </c>
      <c r="H602" s="126" t="s">
        <v>193</v>
      </c>
      <c r="I602" s="181" t="s">
        <v>397</v>
      </c>
      <c r="J602" s="127" t="s">
        <v>193</v>
      </c>
      <c r="K602" s="264" t="s">
        <v>112</v>
      </c>
      <c r="L602" s="179">
        <v>0</v>
      </c>
      <c r="M602" s="178">
        <v>5562.6</v>
      </c>
      <c r="N602" s="313">
        <v>5562.6</v>
      </c>
    </row>
    <row r="603" spans="1:14" s="9" customFormat="1" ht="25.5">
      <c r="A603" s="176" t="s">
        <v>37</v>
      </c>
      <c r="B603" s="167" t="s">
        <v>167</v>
      </c>
      <c r="C603" s="130" t="s">
        <v>120</v>
      </c>
      <c r="D603" s="130" t="s">
        <v>114</v>
      </c>
      <c r="E603" s="262" t="s">
        <v>114</v>
      </c>
      <c r="F603" s="128" t="s">
        <v>195</v>
      </c>
      <c r="G603" s="126" t="s">
        <v>193</v>
      </c>
      <c r="H603" s="126" t="s">
        <v>193</v>
      </c>
      <c r="I603" s="181" t="s">
        <v>397</v>
      </c>
      <c r="J603" s="127" t="s">
        <v>193</v>
      </c>
      <c r="K603" s="264" t="s">
        <v>214</v>
      </c>
      <c r="L603" s="179">
        <f>L604</f>
        <v>0</v>
      </c>
      <c r="M603" s="178">
        <f>M604</f>
        <v>12203.1</v>
      </c>
      <c r="N603" s="313">
        <f>N604</f>
        <v>12203.1</v>
      </c>
    </row>
    <row r="604" spans="1:14" s="9" customFormat="1" ht="12.75">
      <c r="A604" s="176" t="s">
        <v>38</v>
      </c>
      <c r="B604" s="167" t="s">
        <v>167</v>
      </c>
      <c r="C604" s="130" t="s">
        <v>120</v>
      </c>
      <c r="D604" s="130" t="s">
        <v>114</v>
      </c>
      <c r="E604" s="262" t="s">
        <v>114</v>
      </c>
      <c r="F604" s="128" t="s">
        <v>195</v>
      </c>
      <c r="G604" s="126" t="s">
        <v>193</v>
      </c>
      <c r="H604" s="126" t="s">
        <v>193</v>
      </c>
      <c r="I604" s="181" t="s">
        <v>397</v>
      </c>
      <c r="J604" s="127" t="s">
        <v>193</v>
      </c>
      <c r="K604" s="264" t="s">
        <v>39</v>
      </c>
      <c r="L604" s="179">
        <v>0</v>
      </c>
      <c r="M604" s="178">
        <v>12203.1</v>
      </c>
      <c r="N604" s="313">
        <v>12203.1</v>
      </c>
    </row>
    <row r="605" spans="1:14" s="9" customFormat="1" ht="25.5">
      <c r="A605" s="176" t="s">
        <v>348</v>
      </c>
      <c r="B605" s="167" t="s">
        <v>167</v>
      </c>
      <c r="C605" s="130" t="s">
        <v>120</v>
      </c>
      <c r="D605" s="130" t="s">
        <v>114</v>
      </c>
      <c r="E605" s="262" t="s">
        <v>114</v>
      </c>
      <c r="F605" s="128" t="s">
        <v>195</v>
      </c>
      <c r="G605" s="126" t="s">
        <v>193</v>
      </c>
      <c r="H605" s="126" t="s">
        <v>193</v>
      </c>
      <c r="I605" s="128" t="s">
        <v>344</v>
      </c>
      <c r="J605" s="127" t="s">
        <v>193</v>
      </c>
      <c r="K605" s="318"/>
      <c r="L605" s="179">
        <f>L606+L608</f>
        <v>370</v>
      </c>
      <c r="M605" s="178">
        <f>M606+M608</f>
        <v>0</v>
      </c>
      <c r="N605" s="313">
        <f>N606+N608</f>
        <v>370</v>
      </c>
    </row>
    <row r="606" spans="1:14" s="9" customFormat="1" ht="12.75">
      <c r="A606" s="176" t="s">
        <v>147</v>
      </c>
      <c r="B606" s="167" t="s">
        <v>167</v>
      </c>
      <c r="C606" s="130" t="s">
        <v>120</v>
      </c>
      <c r="D606" s="130" t="s">
        <v>114</v>
      </c>
      <c r="E606" s="262" t="s">
        <v>114</v>
      </c>
      <c r="F606" s="128" t="s">
        <v>195</v>
      </c>
      <c r="G606" s="126" t="s">
        <v>193</v>
      </c>
      <c r="H606" s="126" t="s">
        <v>193</v>
      </c>
      <c r="I606" s="181" t="s">
        <v>344</v>
      </c>
      <c r="J606" s="127" t="s">
        <v>193</v>
      </c>
      <c r="K606" s="264" t="s">
        <v>161</v>
      </c>
      <c r="L606" s="179">
        <f>L607</f>
        <v>120</v>
      </c>
      <c r="M606" s="178">
        <f>M607</f>
        <v>0</v>
      </c>
      <c r="N606" s="313">
        <f>N607</f>
        <v>120</v>
      </c>
    </row>
    <row r="607" spans="1:14" s="9" customFormat="1" ht="12.75">
      <c r="A607" s="176" t="s">
        <v>108</v>
      </c>
      <c r="B607" s="167" t="s">
        <v>167</v>
      </c>
      <c r="C607" s="130" t="s">
        <v>120</v>
      </c>
      <c r="D607" s="130" t="s">
        <v>114</v>
      </c>
      <c r="E607" s="262" t="s">
        <v>114</v>
      </c>
      <c r="F607" s="128" t="s">
        <v>195</v>
      </c>
      <c r="G607" s="126" t="s">
        <v>193</v>
      </c>
      <c r="H607" s="126" t="s">
        <v>193</v>
      </c>
      <c r="I607" s="181" t="s">
        <v>344</v>
      </c>
      <c r="J607" s="127" t="s">
        <v>193</v>
      </c>
      <c r="K607" s="264" t="s">
        <v>112</v>
      </c>
      <c r="L607" s="179">
        <v>120</v>
      </c>
      <c r="M607" s="178">
        <v>0</v>
      </c>
      <c r="N607" s="313">
        <v>120</v>
      </c>
    </row>
    <row r="608" spans="1:14" s="9" customFormat="1" ht="25.5">
      <c r="A608" s="176" t="s">
        <v>37</v>
      </c>
      <c r="B608" s="167" t="s">
        <v>167</v>
      </c>
      <c r="C608" s="130" t="s">
        <v>120</v>
      </c>
      <c r="D608" s="130" t="s">
        <v>114</v>
      </c>
      <c r="E608" s="262" t="s">
        <v>114</v>
      </c>
      <c r="F608" s="128" t="s">
        <v>195</v>
      </c>
      <c r="G608" s="126" t="s">
        <v>193</v>
      </c>
      <c r="H608" s="126" t="s">
        <v>193</v>
      </c>
      <c r="I608" s="181" t="s">
        <v>344</v>
      </c>
      <c r="J608" s="127" t="s">
        <v>193</v>
      </c>
      <c r="K608" s="264" t="s">
        <v>214</v>
      </c>
      <c r="L608" s="179">
        <f>L609</f>
        <v>250</v>
      </c>
      <c r="M608" s="178">
        <f>M609</f>
        <v>0</v>
      </c>
      <c r="N608" s="313">
        <f>N609</f>
        <v>250</v>
      </c>
    </row>
    <row r="609" spans="1:14" s="9" customFormat="1" ht="12.75">
      <c r="A609" s="176" t="s">
        <v>38</v>
      </c>
      <c r="B609" s="167" t="s">
        <v>167</v>
      </c>
      <c r="C609" s="130" t="s">
        <v>120</v>
      </c>
      <c r="D609" s="130" t="s">
        <v>114</v>
      </c>
      <c r="E609" s="262" t="s">
        <v>114</v>
      </c>
      <c r="F609" s="128" t="s">
        <v>195</v>
      </c>
      <c r="G609" s="126" t="s">
        <v>193</v>
      </c>
      <c r="H609" s="126" t="s">
        <v>193</v>
      </c>
      <c r="I609" s="181" t="s">
        <v>344</v>
      </c>
      <c r="J609" s="127" t="s">
        <v>193</v>
      </c>
      <c r="K609" s="264" t="s">
        <v>39</v>
      </c>
      <c r="L609" s="179">
        <v>250</v>
      </c>
      <c r="M609" s="178">
        <v>0</v>
      </c>
      <c r="N609" s="313">
        <v>250</v>
      </c>
    </row>
    <row r="610" spans="1:14" s="9" customFormat="1" ht="63.75">
      <c r="A610" s="176" t="s">
        <v>412</v>
      </c>
      <c r="B610" s="167" t="s">
        <v>167</v>
      </c>
      <c r="C610" s="130" t="s">
        <v>120</v>
      </c>
      <c r="D610" s="130" t="s">
        <v>114</v>
      </c>
      <c r="E610" s="262" t="s">
        <v>114</v>
      </c>
      <c r="F610" s="128" t="s">
        <v>195</v>
      </c>
      <c r="G610" s="126" t="s">
        <v>193</v>
      </c>
      <c r="H610" s="126" t="s">
        <v>193</v>
      </c>
      <c r="I610" s="181" t="s">
        <v>409</v>
      </c>
      <c r="J610" s="127" t="s">
        <v>193</v>
      </c>
      <c r="K610" s="264"/>
      <c r="L610" s="179">
        <f aca="true" t="shared" si="106" ref="L610:N611">L611</f>
        <v>0</v>
      </c>
      <c r="M610" s="178">
        <f t="shared" si="106"/>
        <v>179.5</v>
      </c>
      <c r="N610" s="313">
        <f t="shared" si="106"/>
        <v>179.5</v>
      </c>
    </row>
    <row r="611" spans="1:14" s="9" customFormat="1" ht="25.5">
      <c r="A611" s="176" t="s">
        <v>37</v>
      </c>
      <c r="B611" s="167" t="s">
        <v>167</v>
      </c>
      <c r="C611" s="130" t="s">
        <v>120</v>
      </c>
      <c r="D611" s="130" t="s">
        <v>114</v>
      </c>
      <c r="E611" s="262" t="s">
        <v>114</v>
      </c>
      <c r="F611" s="128" t="s">
        <v>195</v>
      </c>
      <c r="G611" s="126" t="s">
        <v>193</v>
      </c>
      <c r="H611" s="126" t="s">
        <v>193</v>
      </c>
      <c r="I611" s="181" t="s">
        <v>409</v>
      </c>
      <c r="J611" s="127" t="s">
        <v>193</v>
      </c>
      <c r="K611" s="264" t="s">
        <v>214</v>
      </c>
      <c r="L611" s="179">
        <f t="shared" si="106"/>
        <v>0</v>
      </c>
      <c r="M611" s="178">
        <f t="shared" si="106"/>
        <v>179.5</v>
      </c>
      <c r="N611" s="313">
        <f t="shared" si="106"/>
        <v>179.5</v>
      </c>
    </row>
    <row r="612" spans="1:14" s="9" customFormat="1" ht="12.75">
      <c r="A612" s="176" t="s">
        <v>38</v>
      </c>
      <c r="B612" s="167" t="s">
        <v>167</v>
      </c>
      <c r="C612" s="130" t="s">
        <v>120</v>
      </c>
      <c r="D612" s="130" t="s">
        <v>114</v>
      </c>
      <c r="E612" s="262" t="s">
        <v>114</v>
      </c>
      <c r="F612" s="128" t="s">
        <v>195</v>
      </c>
      <c r="G612" s="126" t="s">
        <v>193</v>
      </c>
      <c r="H612" s="126" t="s">
        <v>193</v>
      </c>
      <c r="I612" s="181" t="s">
        <v>409</v>
      </c>
      <c r="J612" s="127" t="s">
        <v>193</v>
      </c>
      <c r="K612" s="264" t="s">
        <v>39</v>
      </c>
      <c r="L612" s="179">
        <v>0</v>
      </c>
      <c r="M612" s="178">
        <v>179.5</v>
      </c>
      <c r="N612" s="313">
        <v>179.5</v>
      </c>
    </row>
    <row r="613" spans="1:14" s="9" customFormat="1" ht="12.75">
      <c r="A613" s="176" t="s">
        <v>24</v>
      </c>
      <c r="B613" s="167" t="s">
        <v>167</v>
      </c>
      <c r="C613" s="130" t="s">
        <v>120</v>
      </c>
      <c r="D613" s="130" t="s">
        <v>114</v>
      </c>
      <c r="E613" s="227" t="s">
        <v>114</v>
      </c>
      <c r="F613" s="193" t="s">
        <v>195</v>
      </c>
      <c r="G613" s="126" t="s">
        <v>193</v>
      </c>
      <c r="H613" s="126" t="s">
        <v>193</v>
      </c>
      <c r="I613" s="193" t="s">
        <v>27</v>
      </c>
      <c r="J613" s="127" t="s">
        <v>193</v>
      </c>
      <c r="K613" s="312"/>
      <c r="L613" s="179">
        <f>L614+L616+L618</f>
        <v>357.3</v>
      </c>
      <c r="M613" s="178">
        <f>M614+M616+M618</f>
        <v>0</v>
      </c>
      <c r="N613" s="313">
        <f>N614+N616+N618</f>
        <v>357.3</v>
      </c>
    </row>
    <row r="614" spans="1:14" s="9" customFormat="1" ht="25.5">
      <c r="A614" s="176" t="s">
        <v>91</v>
      </c>
      <c r="B614" s="167" t="s">
        <v>167</v>
      </c>
      <c r="C614" s="130" t="s">
        <v>120</v>
      </c>
      <c r="D614" s="130" t="s">
        <v>114</v>
      </c>
      <c r="E614" s="125" t="s">
        <v>114</v>
      </c>
      <c r="F614" s="126" t="s">
        <v>195</v>
      </c>
      <c r="G614" s="126" t="s">
        <v>193</v>
      </c>
      <c r="H614" s="126" t="s">
        <v>193</v>
      </c>
      <c r="I614" s="193" t="s">
        <v>27</v>
      </c>
      <c r="J614" s="127" t="s">
        <v>193</v>
      </c>
      <c r="K614" s="318" t="s">
        <v>92</v>
      </c>
      <c r="L614" s="174">
        <f>L615</f>
        <v>137.3</v>
      </c>
      <c r="M614" s="173">
        <f>M615</f>
        <v>0</v>
      </c>
      <c r="N614" s="317">
        <f>N615</f>
        <v>137.3</v>
      </c>
    </row>
    <row r="615" spans="1:14" s="9" customFormat="1" ht="25.5">
      <c r="A615" s="176" t="s">
        <v>93</v>
      </c>
      <c r="B615" s="167" t="s">
        <v>167</v>
      </c>
      <c r="C615" s="130" t="s">
        <v>120</v>
      </c>
      <c r="D615" s="130" t="s">
        <v>114</v>
      </c>
      <c r="E615" s="125" t="s">
        <v>114</v>
      </c>
      <c r="F615" s="126" t="s">
        <v>195</v>
      </c>
      <c r="G615" s="126" t="s">
        <v>193</v>
      </c>
      <c r="H615" s="126" t="s">
        <v>193</v>
      </c>
      <c r="I615" s="193" t="s">
        <v>27</v>
      </c>
      <c r="J615" s="127" t="s">
        <v>193</v>
      </c>
      <c r="K615" s="318" t="s">
        <v>94</v>
      </c>
      <c r="L615" s="174">
        <v>137.3</v>
      </c>
      <c r="M615" s="173">
        <v>0</v>
      </c>
      <c r="N615" s="317">
        <f>M615+L615</f>
        <v>137.3</v>
      </c>
    </row>
    <row r="616" spans="1:14" s="9" customFormat="1" ht="12.75">
      <c r="A616" s="176" t="s">
        <v>147</v>
      </c>
      <c r="B616" s="167" t="s">
        <v>167</v>
      </c>
      <c r="C616" s="130" t="s">
        <v>120</v>
      </c>
      <c r="D616" s="130" t="s">
        <v>114</v>
      </c>
      <c r="E616" s="125" t="s">
        <v>114</v>
      </c>
      <c r="F616" s="126" t="s">
        <v>195</v>
      </c>
      <c r="G616" s="126" t="s">
        <v>193</v>
      </c>
      <c r="H616" s="126" t="s">
        <v>193</v>
      </c>
      <c r="I616" s="126" t="s">
        <v>27</v>
      </c>
      <c r="J616" s="127" t="s">
        <v>193</v>
      </c>
      <c r="K616" s="318" t="s">
        <v>161</v>
      </c>
      <c r="L616" s="174">
        <f>L617</f>
        <v>30</v>
      </c>
      <c r="M616" s="173">
        <f>M617</f>
        <v>0</v>
      </c>
      <c r="N616" s="317">
        <f>N617</f>
        <v>30</v>
      </c>
    </row>
    <row r="617" spans="1:14" s="9" customFormat="1" ht="12.75">
      <c r="A617" s="176" t="s">
        <v>108</v>
      </c>
      <c r="B617" s="167" t="s">
        <v>167</v>
      </c>
      <c r="C617" s="130" t="s">
        <v>120</v>
      </c>
      <c r="D617" s="130" t="s">
        <v>114</v>
      </c>
      <c r="E617" s="125" t="s">
        <v>114</v>
      </c>
      <c r="F617" s="126" t="s">
        <v>195</v>
      </c>
      <c r="G617" s="126" t="s">
        <v>193</v>
      </c>
      <c r="H617" s="126" t="s">
        <v>193</v>
      </c>
      <c r="I617" s="126" t="s">
        <v>27</v>
      </c>
      <c r="J617" s="127" t="s">
        <v>193</v>
      </c>
      <c r="K617" s="318" t="s">
        <v>112</v>
      </c>
      <c r="L617" s="174">
        <v>30</v>
      </c>
      <c r="M617" s="173">
        <v>0</v>
      </c>
      <c r="N617" s="317">
        <f>M617+L617</f>
        <v>30</v>
      </c>
    </row>
    <row r="618" spans="1:14" s="9" customFormat="1" ht="25.5">
      <c r="A618" s="176" t="s">
        <v>37</v>
      </c>
      <c r="B618" s="167" t="s">
        <v>167</v>
      </c>
      <c r="C618" s="130" t="s">
        <v>120</v>
      </c>
      <c r="D618" s="130" t="s">
        <v>114</v>
      </c>
      <c r="E618" s="125" t="s">
        <v>114</v>
      </c>
      <c r="F618" s="126" t="s">
        <v>195</v>
      </c>
      <c r="G618" s="126" t="s">
        <v>193</v>
      </c>
      <c r="H618" s="126" t="s">
        <v>193</v>
      </c>
      <c r="I618" s="193" t="s">
        <v>27</v>
      </c>
      <c r="J618" s="127" t="s">
        <v>193</v>
      </c>
      <c r="K618" s="264">
        <v>600</v>
      </c>
      <c r="L618" s="174">
        <f>L619</f>
        <v>190</v>
      </c>
      <c r="M618" s="173">
        <f>M619</f>
        <v>0</v>
      </c>
      <c r="N618" s="317">
        <f>N619</f>
        <v>190</v>
      </c>
    </row>
    <row r="619" spans="1:14" s="9" customFormat="1" ht="12.75">
      <c r="A619" s="176" t="s">
        <v>38</v>
      </c>
      <c r="B619" s="167" t="s">
        <v>167</v>
      </c>
      <c r="C619" s="130" t="s">
        <v>120</v>
      </c>
      <c r="D619" s="130" t="s">
        <v>114</v>
      </c>
      <c r="E619" s="125" t="s">
        <v>114</v>
      </c>
      <c r="F619" s="126" t="s">
        <v>195</v>
      </c>
      <c r="G619" s="126" t="s">
        <v>193</v>
      </c>
      <c r="H619" s="126" t="s">
        <v>193</v>
      </c>
      <c r="I619" s="126" t="s">
        <v>27</v>
      </c>
      <c r="J619" s="127" t="s">
        <v>193</v>
      </c>
      <c r="K619" s="264" t="s">
        <v>39</v>
      </c>
      <c r="L619" s="174">
        <v>190</v>
      </c>
      <c r="M619" s="173">
        <v>0</v>
      </c>
      <c r="N619" s="317">
        <f>M619+L619</f>
        <v>190</v>
      </c>
    </row>
    <row r="620" spans="1:14" s="9" customFormat="1" ht="12.75">
      <c r="A620" s="176" t="s">
        <v>208</v>
      </c>
      <c r="B620" s="320">
        <v>334</v>
      </c>
      <c r="C620" s="130" t="s">
        <v>120</v>
      </c>
      <c r="D620" s="130" t="s">
        <v>114</v>
      </c>
      <c r="E620" s="227" t="s">
        <v>114</v>
      </c>
      <c r="F620" s="193" t="s">
        <v>195</v>
      </c>
      <c r="G620" s="126" t="s">
        <v>193</v>
      </c>
      <c r="H620" s="126" t="s">
        <v>193</v>
      </c>
      <c r="I620" s="184" t="s">
        <v>209</v>
      </c>
      <c r="J620" s="127" t="s">
        <v>193</v>
      </c>
      <c r="K620" s="264"/>
      <c r="L620" s="179">
        <f aca="true" t="shared" si="107" ref="L620:N621">L621</f>
        <v>11222.5</v>
      </c>
      <c r="M620" s="178">
        <f t="shared" si="107"/>
        <v>-179.5</v>
      </c>
      <c r="N620" s="313">
        <f t="shared" si="107"/>
        <v>11043</v>
      </c>
    </row>
    <row r="621" spans="1:14" s="9" customFormat="1" ht="25.5">
      <c r="A621" s="176" t="s">
        <v>37</v>
      </c>
      <c r="B621" s="320">
        <v>334</v>
      </c>
      <c r="C621" s="130" t="s">
        <v>120</v>
      </c>
      <c r="D621" s="130" t="s">
        <v>114</v>
      </c>
      <c r="E621" s="227" t="s">
        <v>114</v>
      </c>
      <c r="F621" s="193" t="s">
        <v>195</v>
      </c>
      <c r="G621" s="126" t="s">
        <v>193</v>
      </c>
      <c r="H621" s="126" t="s">
        <v>193</v>
      </c>
      <c r="I621" s="184" t="s">
        <v>209</v>
      </c>
      <c r="J621" s="127" t="s">
        <v>193</v>
      </c>
      <c r="K621" s="264">
        <v>600</v>
      </c>
      <c r="L621" s="179">
        <f t="shared" si="107"/>
        <v>11222.5</v>
      </c>
      <c r="M621" s="178">
        <f t="shared" si="107"/>
        <v>-179.5</v>
      </c>
      <c r="N621" s="313">
        <f t="shared" si="107"/>
        <v>11043</v>
      </c>
    </row>
    <row r="622" spans="1:14" s="9" customFormat="1" ht="12.75">
      <c r="A622" s="176" t="s">
        <v>38</v>
      </c>
      <c r="B622" s="320">
        <v>334</v>
      </c>
      <c r="C622" s="130" t="s">
        <v>120</v>
      </c>
      <c r="D622" s="130" t="s">
        <v>114</v>
      </c>
      <c r="E622" s="227" t="s">
        <v>114</v>
      </c>
      <c r="F622" s="193" t="s">
        <v>195</v>
      </c>
      <c r="G622" s="126" t="s">
        <v>193</v>
      </c>
      <c r="H622" s="126" t="s">
        <v>193</v>
      </c>
      <c r="I622" s="184" t="s">
        <v>209</v>
      </c>
      <c r="J622" s="127" t="s">
        <v>193</v>
      </c>
      <c r="K622" s="264" t="s">
        <v>39</v>
      </c>
      <c r="L622" s="179">
        <v>11222.5</v>
      </c>
      <c r="M622" s="178">
        <v>-179.5</v>
      </c>
      <c r="N622" s="313">
        <f>M622+L622</f>
        <v>11043</v>
      </c>
    </row>
    <row r="623" spans="1:14" s="9" customFormat="1" ht="12.75">
      <c r="A623" s="176" t="s">
        <v>210</v>
      </c>
      <c r="B623" s="320">
        <v>334</v>
      </c>
      <c r="C623" s="130" t="s">
        <v>120</v>
      </c>
      <c r="D623" s="130" t="s">
        <v>114</v>
      </c>
      <c r="E623" s="227" t="s">
        <v>114</v>
      </c>
      <c r="F623" s="193" t="s">
        <v>195</v>
      </c>
      <c r="G623" s="126" t="s">
        <v>193</v>
      </c>
      <c r="H623" s="126" t="s">
        <v>193</v>
      </c>
      <c r="I623" s="184" t="s">
        <v>211</v>
      </c>
      <c r="J623" s="127" t="s">
        <v>193</v>
      </c>
      <c r="K623" s="264"/>
      <c r="L623" s="179">
        <f aca="true" t="shared" si="108" ref="L623:N624">L624</f>
        <v>15788.6</v>
      </c>
      <c r="M623" s="178">
        <f t="shared" si="108"/>
        <v>0</v>
      </c>
      <c r="N623" s="313">
        <f t="shared" si="108"/>
        <v>15788.6</v>
      </c>
    </row>
    <row r="624" spans="1:14" s="9" customFormat="1" ht="25.5">
      <c r="A624" s="176" t="s">
        <v>37</v>
      </c>
      <c r="B624" s="320">
        <v>334</v>
      </c>
      <c r="C624" s="130" t="s">
        <v>120</v>
      </c>
      <c r="D624" s="130" t="s">
        <v>114</v>
      </c>
      <c r="E624" s="227" t="s">
        <v>114</v>
      </c>
      <c r="F624" s="193" t="s">
        <v>195</v>
      </c>
      <c r="G624" s="126" t="s">
        <v>193</v>
      </c>
      <c r="H624" s="126" t="s">
        <v>193</v>
      </c>
      <c r="I624" s="184" t="s">
        <v>211</v>
      </c>
      <c r="J624" s="127" t="s">
        <v>193</v>
      </c>
      <c r="K624" s="264">
        <v>600</v>
      </c>
      <c r="L624" s="179">
        <f t="shared" si="108"/>
        <v>15788.6</v>
      </c>
      <c r="M624" s="178">
        <f t="shared" si="108"/>
        <v>0</v>
      </c>
      <c r="N624" s="313">
        <f t="shared" si="108"/>
        <v>15788.6</v>
      </c>
    </row>
    <row r="625" spans="1:14" s="9" customFormat="1" ht="12.75">
      <c r="A625" s="176" t="s">
        <v>38</v>
      </c>
      <c r="B625" s="320">
        <v>334</v>
      </c>
      <c r="C625" s="130" t="s">
        <v>120</v>
      </c>
      <c r="D625" s="130" t="s">
        <v>114</v>
      </c>
      <c r="E625" s="227" t="s">
        <v>114</v>
      </c>
      <c r="F625" s="193" t="s">
        <v>195</v>
      </c>
      <c r="G625" s="126" t="s">
        <v>193</v>
      </c>
      <c r="H625" s="126" t="s">
        <v>193</v>
      </c>
      <c r="I625" s="184" t="s">
        <v>211</v>
      </c>
      <c r="J625" s="127" t="s">
        <v>193</v>
      </c>
      <c r="K625" s="264" t="s">
        <v>39</v>
      </c>
      <c r="L625" s="179">
        <v>15788.6</v>
      </c>
      <c r="M625" s="178">
        <v>0</v>
      </c>
      <c r="N625" s="313">
        <v>15788.6</v>
      </c>
    </row>
    <row r="626" spans="1:14" s="9" customFormat="1" ht="57.75" customHeight="1">
      <c r="A626" s="166" t="s">
        <v>310</v>
      </c>
      <c r="B626" s="320">
        <v>334</v>
      </c>
      <c r="C626" s="130" t="s">
        <v>120</v>
      </c>
      <c r="D626" s="130" t="s">
        <v>114</v>
      </c>
      <c r="E626" s="125" t="s">
        <v>114</v>
      </c>
      <c r="F626" s="183" t="s">
        <v>195</v>
      </c>
      <c r="G626" s="126" t="s">
        <v>193</v>
      </c>
      <c r="H626" s="126" t="s">
        <v>193</v>
      </c>
      <c r="I626" s="184" t="s">
        <v>292</v>
      </c>
      <c r="J626" s="127" t="s">
        <v>193</v>
      </c>
      <c r="K626" s="264"/>
      <c r="L626" s="179">
        <f aca="true" t="shared" si="109" ref="L626:N627">L627</f>
        <v>696.7</v>
      </c>
      <c r="M626" s="178">
        <f t="shared" si="109"/>
        <v>0</v>
      </c>
      <c r="N626" s="313">
        <f t="shared" si="109"/>
        <v>696.7</v>
      </c>
    </row>
    <row r="627" spans="1:14" s="9" customFormat="1" ht="25.5">
      <c r="A627" s="176" t="s">
        <v>37</v>
      </c>
      <c r="B627" s="320">
        <v>334</v>
      </c>
      <c r="C627" s="130" t="s">
        <v>120</v>
      </c>
      <c r="D627" s="130" t="s">
        <v>114</v>
      </c>
      <c r="E627" s="125" t="s">
        <v>114</v>
      </c>
      <c r="F627" s="183" t="s">
        <v>195</v>
      </c>
      <c r="G627" s="126" t="s">
        <v>193</v>
      </c>
      <c r="H627" s="126" t="s">
        <v>193</v>
      </c>
      <c r="I627" s="184" t="s">
        <v>293</v>
      </c>
      <c r="J627" s="127" t="s">
        <v>193</v>
      </c>
      <c r="K627" s="264" t="s">
        <v>214</v>
      </c>
      <c r="L627" s="179">
        <f t="shared" si="109"/>
        <v>696.7</v>
      </c>
      <c r="M627" s="178">
        <f t="shared" si="109"/>
        <v>0</v>
      </c>
      <c r="N627" s="313">
        <f t="shared" si="109"/>
        <v>696.7</v>
      </c>
    </row>
    <row r="628" spans="1:14" s="9" customFormat="1" ht="12.75">
      <c r="A628" s="176" t="s">
        <v>38</v>
      </c>
      <c r="B628" s="320">
        <v>334</v>
      </c>
      <c r="C628" s="130" t="s">
        <v>120</v>
      </c>
      <c r="D628" s="130" t="s">
        <v>114</v>
      </c>
      <c r="E628" s="125" t="s">
        <v>114</v>
      </c>
      <c r="F628" s="183" t="s">
        <v>195</v>
      </c>
      <c r="G628" s="126" t="s">
        <v>193</v>
      </c>
      <c r="H628" s="126" t="s">
        <v>193</v>
      </c>
      <c r="I628" s="184" t="s">
        <v>293</v>
      </c>
      <c r="J628" s="127" t="s">
        <v>193</v>
      </c>
      <c r="K628" s="264" t="s">
        <v>39</v>
      </c>
      <c r="L628" s="179">
        <v>696.7</v>
      </c>
      <c r="M628" s="178">
        <v>0</v>
      </c>
      <c r="N628" s="313">
        <v>696.7</v>
      </c>
    </row>
    <row r="629" spans="1:14" s="9" customFormat="1" ht="51">
      <c r="A629" s="195" t="s">
        <v>250</v>
      </c>
      <c r="B629" s="320">
        <v>334</v>
      </c>
      <c r="C629" s="130" t="s">
        <v>120</v>
      </c>
      <c r="D629" s="130" t="s">
        <v>114</v>
      </c>
      <c r="E629" s="227" t="s">
        <v>114</v>
      </c>
      <c r="F629" s="193" t="s">
        <v>195</v>
      </c>
      <c r="G629" s="126" t="s">
        <v>193</v>
      </c>
      <c r="H629" s="126" t="s">
        <v>193</v>
      </c>
      <c r="I629" s="184" t="s">
        <v>228</v>
      </c>
      <c r="J629" s="127" t="s">
        <v>193</v>
      </c>
      <c r="K629" s="264"/>
      <c r="L629" s="179">
        <f aca="true" t="shared" si="110" ref="L629:N630">L630</f>
        <v>16799.9</v>
      </c>
      <c r="M629" s="178">
        <f t="shared" si="110"/>
        <v>0</v>
      </c>
      <c r="N629" s="313">
        <f t="shared" si="110"/>
        <v>16799.9</v>
      </c>
    </row>
    <row r="630" spans="1:14" s="9" customFormat="1" ht="25.5">
      <c r="A630" s="176" t="s">
        <v>37</v>
      </c>
      <c r="B630" s="320">
        <v>334</v>
      </c>
      <c r="C630" s="130" t="s">
        <v>120</v>
      </c>
      <c r="D630" s="130" t="s">
        <v>114</v>
      </c>
      <c r="E630" s="227" t="s">
        <v>114</v>
      </c>
      <c r="F630" s="193" t="s">
        <v>195</v>
      </c>
      <c r="G630" s="126" t="s">
        <v>193</v>
      </c>
      <c r="H630" s="126" t="s">
        <v>193</v>
      </c>
      <c r="I630" s="184" t="s">
        <v>228</v>
      </c>
      <c r="J630" s="127" t="s">
        <v>193</v>
      </c>
      <c r="K630" s="264">
        <v>600</v>
      </c>
      <c r="L630" s="179">
        <f t="shared" si="110"/>
        <v>16799.9</v>
      </c>
      <c r="M630" s="178">
        <f t="shared" si="110"/>
        <v>0</v>
      </c>
      <c r="N630" s="313">
        <f t="shared" si="110"/>
        <v>16799.9</v>
      </c>
    </row>
    <row r="631" spans="1:14" s="9" customFormat="1" ht="12.75">
      <c r="A631" s="176" t="s">
        <v>38</v>
      </c>
      <c r="B631" s="320">
        <v>334</v>
      </c>
      <c r="C631" s="130" t="s">
        <v>120</v>
      </c>
      <c r="D631" s="130" t="s">
        <v>114</v>
      </c>
      <c r="E631" s="227" t="s">
        <v>114</v>
      </c>
      <c r="F631" s="193" t="s">
        <v>195</v>
      </c>
      <c r="G631" s="126" t="s">
        <v>193</v>
      </c>
      <c r="H631" s="126" t="s">
        <v>193</v>
      </c>
      <c r="I631" s="184" t="s">
        <v>228</v>
      </c>
      <c r="J631" s="127" t="s">
        <v>193</v>
      </c>
      <c r="K631" s="264" t="s">
        <v>39</v>
      </c>
      <c r="L631" s="179">
        <v>16799.9</v>
      </c>
      <c r="M631" s="178">
        <v>0</v>
      </c>
      <c r="N631" s="313">
        <v>16799.9</v>
      </c>
    </row>
    <row r="632" spans="1:14" s="9" customFormat="1" ht="12.75">
      <c r="A632" s="176" t="s">
        <v>349</v>
      </c>
      <c r="B632" s="320">
        <v>334</v>
      </c>
      <c r="C632" s="130" t="s">
        <v>120</v>
      </c>
      <c r="D632" s="130" t="s">
        <v>114</v>
      </c>
      <c r="E632" s="227" t="s">
        <v>114</v>
      </c>
      <c r="F632" s="193" t="s">
        <v>195</v>
      </c>
      <c r="G632" s="126" t="s">
        <v>193</v>
      </c>
      <c r="H632" s="126" t="s">
        <v>193</v>
      </c>
      <c r="I632" s="184" t="s">
        <v>345</v>
      </c>
      <c r="J632" s="127" t="s">
        <v>193</v>
      </c>
      <c r="K632" s="264"/>
      <c r="L632" s="179">
        <f>L633+L635</f>
        <v>112.7</v>
      </c>
      <c r="M632" s="178">
        <f>M633+M635</f>
        <v>0</v>
      </c>
      <c r="N632" s="313">
        <f>N633+N635</f>
        <v>112.7</v>
      </c>
    </row>
    <row r="633" spans="1:14" s="9" customFormat="1" ht="15.75" customHeight="1">
      <c r="A633" s="265" t="s">
        <v>223</v>
      </c>
      <c r="B633" s="320">
        <v>334</v>
      </c>
      <c r="C633" s="130" t="s">
        <v>120</v>
      </c>
      <c r="D633" s="130" t="s">
        <v>114</v>
      </c>
      <c r="E633" s="227" t="s">
        <v>114</v>
      </c>
      <c r="F633" s="193" t="s">
        <v>195</v>
      </c>
      <c r="G633" s="126" t="s">
        <v>193</v>
      </c>
      <c r="H633" s="126" t="s">
        <v>193</v>
      </c>
      <c r="I633" s="184" t="s">
        <v>345</v>
      </c>
      <c r="J633" s="127" t="s">
        <v>193</v>
      </c>
      <c r="K633" s="264" t="s">
        <v>96</v>
      </c>
      <c r="L633" s="179">
        <f>L634</f>
        <v>2.7</v>
      </c>
      <c r="M633" s="178">
        <f>M634</f>
        <v>0</v>
      </c>
      <c r="N633" s="313">
        <f>N634</f>
        <v>2.7</v>
      </c>
    </row>
    <row r="634" spans="1:14" s="9" customFormat="1" ht="12.75">
      <c r="A634" s="176" t="s">
        <v>224</v>
      </c>
      <c r="B634" s="320">
        <v>334</v>
      </c>
      <c r="C634" s="130" t="s">
        <v>120</v>
      </c>
      <c r="D634" s="130" t="s">
        <v>114</v>
      </c>
      <c r="E634" s="227" t="s">
        <v>114</v>
      </c>
      <c r="F634" s="193" t="s">
        <v>195</v>
      </c>
      <c r="G634" s="126" t="s">
        <v>193</v>
      </c>
      <c r="H634" s="126" t="s">
        <v>193</v>
      </c>
      <c r="I634" s="184" t="s">
        <v>345</v>
      </c>
      <c r="J634" s="127" t="s">
        <v>193</v>
      </c>
      <c r="K634" s="264" t="s">
        <v>222</v>
      </c>
      <c r="L634" s="179">
        <v>2.7</v>
      </c>
      <c r="M634" s="178">
        <v>0</v>
      </c>
      <c r="N634" s="313">
        <v>2.7</v>
      </c>
    </row>
    <row r="635" spans="1:14" s="9" customFormat="1" ht="25.5">
      <c r="A635" s="176" t="s">
        <v>37</v>
      </c>
      <c r="B635" s="320">
        <v>334</v>
      </c>
      <c r="C635" s="130" t="s">
        <v>120</v>
      </c>
      <c r="D635" s="130" t="s">
        <v>114</v>
      </c>
      <c r="E635" s="227" t="s">
        <v>114</v>
      </c>
      <c r="F635" s="193" t="s">
        <v>195</v>
      </c>
      <c r="G635" s="126" t="s">
        <v>193</v>
      </c>
      <c r="H635" s="126" t="s">
        <v>193</v>
      </c>
      <c r="I635" s="184" t="s">
        <v>345</v>
      </c>
      <c r="J635" s="127" t="s">
        <v>193</v>
      </c>
      <c r="K635" s="264">
        <v>600</v>
      </c>
      <c r="L635" s="179">
        <f>L636</f>
        <v>110</v>
      </c>
      <c r="M635" s="178">
        <f>M636</f>
        <v>0</v>
      </c>
      <c r="N635" s="313">
        <f>N636</f>
        <v>110</v>
      </c>
    </row>
    <row r="636" spans="1:14" s="9" customFormat="1" ht="12.75">
      <c r="A636" s="176" t="s">
        <v>38</v>
      </c>
      <c r="B636" s="320">
        <v>334</v>
      </c>
      <c r="C636" s="130" t="s">
        <v>120</v>
      </c>
      <c r="D636" s="130" t="s">
        <v>114</v>
      </c>
      <c r="E636" s="227" t="s">
        <v>114</v>
      </c>
      <c r="F636" s="193" t="s">
        <v>195</v>
      </c>
      <c r="G636" s="126" t="s">
        <v>193</v>
      </c>
      <c r="H636" s="126" t="s">
        <v>193</v>
      </c>
      <c r="I636" s="184" t="s">
        <v>345</v>
      </c>
      <c r="J636" s="127" t="s">
        <v>193</v>
      </c>
      <c r="K636" s="264" t="s">
        <v>39</v>
      </c>
      <c r="L636" s="179">
        <v>110</v>
      </c>
      <c r="M636" s="178">
        <v>0</v>
      </c>
      <c r="N636" s="313">
        <v>110</v>
      </c>
    </row>
    <row r="637" spans="1:14" s="9" customFormat="1" ht="74.25" customHeight="1">
      <c r="A637" s="176" t="s">
        <v>340</v>
      </c>
      <c r="B637" s="320">
        <v>334</v>
      </c>
      <c r="C637" s="130" t="s">
        <v>120</v>
      </c>
      <c r="D637" s="130" t="s">
        <v>114</v>
      </c>
      <c r="E637" s="227" t="s">
        <v>114</v>
      </c>
      <c r="F637" s="193" t="s">
        <v>195</v>
      </c>
      <c r="G637" s="126" t="s">
        <v>193</v>
      </c>
      <c r="H637" s="126" t="s">
        <v>193</v>
      </c>
      <c r="I637" s="184" t="s">
        <v>339</v>
      </c>
      <c r="J637" s="127" t="s">
        <v>193</v>
      </c>
      <c r="K637" s="264"/>
      <c r="L637" s="179">
        <f aca="true" t="shared" si="111" ref="L637:N638">L638</f>
        <v>75</v>
      </c>
      <c r="M637" s="178">
        <f t="shared" si="111"/>
        <v>0</v>
      </c>
      <c r="N637" s="313">
        <f t="shared" si="111"/>
        <v>75</v>
      </c>
    </row>
    <row r="638" spans="1:14" s="9" customFormat="1" ht="25.5">
      <c r="A638" s="176" t="s">
        <v>37</v>
      </c>
      <c r="B638" s="320">
        <v>334</v>
      </c>
      <c r="C638" s="130" t="s">
        <v>120</v>
      </c>
      <c r="D638" s="130" t="s">
        <v>114</v>
      </c>
      <c r="E638" s="227" t="s">
        <v>114</v>
      </c>
      <c r="F638" s="193" t="s">
        <v>195</v>
      </c>
      <c r="G638" s="126" t="s">
        <v>193</v>
      </c>
      <c r="H638" s="126" t="s">
        <v>193</v>
      </c>
      <c r="I638" s="184" t="s">
        <v>339</v>
      </c>
      <c r="J638" s="127" t="s">
        <v>193</v>
      </c>
      <c r="K638" s="264">
        <v>600</v>
      </c>
      <c r="L638" s="179">
        <f t="shared" si="111"/>
        <v>75</v>
      </c>
      <c r="M638" s="178">
        <f t="shared" si="111"/>
        <v>0</v>
      </c>
      <c r="N638" s="313">
        <f t="shared" si="111"/>
        <v>75</v>
      </c>
    </row>
    <row r="639" spans="1:14" s="9" customFormat="1" ht="12.75">
      <c r="A639" s="176" t="s">
        <v>38</v>
      </c>
      <c r="B639" s="320">
        <v>334</v>
      </c>
      <c r="C639" s="130" t="s">
        <v>120</v>
      </c>
      <c r="D639" s="130" t="s">
        <v>114</v>
      </c>
      <c r="E639" s="227" t="s">
        <v>114</v>
      </c>
      <c r="F639" s="193" t="s">
        <v>195</v>
      </c>
      <c r="G639" s="126" t="s">
        <v>193</v>
      </c>
      <c r="H639" s="126" t="s">
        <v>193</v>
      </c>
      <c r="I639" s="184" t="s">
        <v>339</v>
      </c>
      <c r="J639" s="127" t="s">
        <v>193</v>
      </c>
      <c r="K639" s="264" t="s">
        <v>39</v>
      </c>
      <c r="L639" s="179">
        <v>75</v>
      </c>
      <c r="M639" s="178">
        <v>0</v>
      </c>
      <c r="N639" s="313">
        <v>75</v>
      </c>
    </row>
    <row r="640" spans="1:14" s="9" customFormat="1" ht="12.75">
      <c r="A640" s="176" t="s">
        <v>358</v>
      </c>
      <c r="B640" s="320">
        <v>334</v>
      </c>
      <c r="C640" s="130" t="s">
        <v>120</v>
      </c>
      <c r="D640" s="130" t="s">
        <v>114</v>
      </c>
      <c r="E640" s="227" t="s">
        <v>114</v>
      </c>
      <c r="F640" s="193" t="s">
        <v>195</v>
      </c>
      <c r="G640" s="126" t="s">
        <v>193</v>
      </c>
      <c r="H640" s="126" t="s">
        <v>193</v>
      </c>
      <c r="I640" s="184" t="s">
        <v>346</v>
      </c>
      <c r="J640" s="127" t="s">
        <v>193</v>
      </c>
      <c r="K640" s="264"/>
      <c r="L640" s="179">
        <f>L641+L643</f>
        <v>75.2</v>
      </c>
      <c r="M640" s="178">
        <f>M641+M643</f>
        <v>0</v>
      </c>
      <c r="N640" s="313">
        <f>N641+N643</f>
        <v>75.2</v>
      </c>
    </row>
    <row r="641" spans="1:14" s="9" customFormat="1" ht="14.25" customHeight="1">
      <c r="A641" s="265" t="s">
        <v>223</v>
      </c>
      <c r="B641" s="320">
        <v>334</v>
      </c>
      <c r="C641" s="130" t="s">
        <v>120</v>
      </c>
      <c r="D641" s="130" t="s">
        <v>114</v>
      </c>
      <c r="E641" s="227" t="s">
        <v>114</v>
      </c>
      <c r="F641" s="193" t="s">
        <v>195</v>
      </c>
      <c r="G641" s="126" t="s">
        <v>193</v>
      </c>
      <c r="H641" s="126" t="s">
        <v>193</v>
      </c>
      <c r="I641" s="184" t="s">
        <v>346</v>
      </c>
      <c r="J641" s="127" t="s">
        <v>193</v>
      </c>
      <c r="K641" s="264" t="s">
        <v>96</v>
      </c>
      <c r="L641" s="179">
        <f>L642</f>
        <v>50</v>
      </c>
      <c r="M641" s="178">
        <f>M642</f>
        <v>0</v>
      </c>
      <c r="N641" s="313">
        <f>N642</f>
        <v>50</v>
      </c>
    </row>
    <row r="642" spans="1:14" s="9" customFormat="1" ht="12.75">
      <c r="A642" s="176" t="s">
        <v>224</v>
      </c>
      <c r="B642" s="320">
        <v>334</v>
      </c>
      <c r="C642" s="130" t="s">
        <v>120</v>
      </c>
      <c r="D642" s="130" t="s">
        <v>114</v>
      </c>
      <c r="E642" s="227" t="s">
        <v>114</v>
      </c>
      <c r="F642" s="193" t="s">
        <v>195</v>
      </c>
      <c r="G642" s="126" t="s">
        <v>193</v>
      </c>
      <c r="H642" s="126" t="s">
        <v>193</v>
      </c>
      <c r="I642" s="184" t="s">
        <v>346</v>
      </c>
      <c r="J642" s="127" t="s">
        <v>193</v>
      </c>
      <c r="K642" s="264" t="s">
        <v>222</v>
      </c>
      <c r="L642" s="179">
        <v>50</v>
      </c>
      <c r="M642" s="178">
        <v>0</v>
      </c>
      <c r="N642" s="313">
        <v>50</v>
      </c>
    </row>
    <row r="643" spans="1:14" s="9" customFormat="1" ht="25.5">
      <c r="A643" s="176" t="s">
        <v>37</v>
      </c>
      <c r="B643" s="320">
        <v>334</v>
      </c>
      <c r="C643" s="130" t="s">
        <v>120</v>
      </c>
      <c r="D643" s="130" t="s">
        <v>114</v>
      </c>
      <c r="E643" s="227" t="s">
        <v>114</v>
      </c>
      <c r="F643" s="193" t="s">
        <v>195</v>
      </c>
      <c r="G643" s="126" t="s">
        <v>193</v>
      </c>
      <c r="H643" s="126" t="s">
        <v>193</v>
      </c>
      <c r="I643" s="184" t="s">
        <v>346</v>
      </c>
      <c r="J643" s="127" t="s">
        <v>193</v>
      </c>
      <c r="K643" s="264">
        <v>600</v>
      </c>
      <c r="L643" s="179">
        <f>L644</f>
        <v>25.2</v>
      </c>
      <c r="M643" s="178">
        <f>M644</f>
        <v>0</v>
      </c>
      <c r="N643" s="313">
        <f>N644</f>
        <v>25.2</v>
      </c>
    </row>
    <row r="644" spans="1:14" s="9" customFormat="1" ht="12.75">
      <c r="A644" s="176" t="s">
        <v>38</v>
      </c>
      <c r="B644" s="320">
        <v>334</v>
      </c>
      <c r="C644" s="130" t="s">
        <v>120</v>
      </c>
      <c r="D644" s="130" t="s">
        <v>114</v>
      </c>
      <c r="E644" s="227" t="s">
        <v>114</v>
      </c>
      <c r="F644" s="193" t="s">
        <v>195</v>
      </c>
      <c r="G644" s="126" t="s">
        <v>193</v>
      </c>
      <c r="H644" s="126" t="s">
        <v>193</v>
      </c>
      <c r="I644" s="184" t="s">
        <v>346</v>
      </c>
      <c r="J644" s="127" t="s">
        <v>193</v>
      </c>
      <c r="K644" s="264" t="s">
        <v>39</v>
      </c>
      <c r="L644" s="179">
        <v>25.2</v>
      </c>
      <c r="M644" s="178">
        <v>0</v>
      </c>
      <c r="N644" s="313">
        <v>25.2</v>
      </c>
    </row>
    <row r="645" spans="1:14" s="9" customFormat="1" ht="63.75">
      <c r="A645" s="176" t="s">
        <v>357</v>
      </c>
      <c r="B645" s="320">
        <v>334</v>
      </c>
      <c r="C645" s="130" t="s">
        <v>120</v>
      </c>
      <c r="D645" s="130" t="s">
        <v>114</v>
      </c>
      <c r="E645" s="227" t="s">
        <v>114</v>
      </c>
      <c r="F645" s="193" t="s">
        <v>195</v>
      </c>
      <c r="G645" s="126" t="s">
        <v>193</v>
      </c>
      <c r="H645" s="126" t="s">
        <v>193</v>
      </c>
      <c r="I645" s="184" t="s">
        <v>347</v>
      </c>
      <c r="J645" s="127" t="s">
        <v>193</v>
      </c>
      <c r="K645" s="264"/>
      <c r="L645" s="179">
        <f aca="true" t="shared" si="112" ref="L645:N646">L646</f>
        <v>467.7</v>
      </c>
      <c r="M645" s="178">
        <f t="shared" si="112"/>
        <v>0</v>
      </c>
      <c r="N645" s="313">
        <f t="shared" si="112"/>
        <v>467.7</v>
      </c>
    </row>
    <row r="646" spans="1:14" s="9" customFormat="1" ht="25.5">
      <c r="A646" s="176" t="s">
        <v>37</v>
      </c>
      <c r="B646" s="320">
        <v>334</v>
      </c>
      <c r="C646" s="130" t="s">
        <v>120</v>
      </c>
      <c r="D646" s="130" t="s">
        <v>114</v>
      </c>
      <c r="E646" s="227" t="s">
        <v>114</v>
      </c>
      <c r="F646" s="193" t="s">
        <v>195</v>
      </c>
      <c r="G646" s="126" t="s">
        <v>193</v>
      </c>
      <c r="H646" s="126" t="s">
        <v>193</v>
      </c>
      <c r="I646" s="184" t="s">
        <v>347</v>
      </c>
      <c r="J646" s="127" t="s">
        <v>193</v>
      </c>
      <c r="K646" s="264">
        <v>600</v>
      </c>
      <c r="L646" s="179">
        <f t="shared" si="112"/>
        <v>467.7</v>
      </c>
      <c r="M646" s="178">
        <f t="shared" si="112"/>
        <v>0</v>
      </c>
      <c r="N646" s="313">
        <f t="shared" si="112"/>
        <v>467.7</v>
      </c>
    </row>
    <row r="647" spans="1:14" s="9" customFormat="1" ht="12.75">
      <c r="A647" s="176" t="s">
        <v>38</v>
      </c>
      <c r="B647" s="320">
        <v>334</v>
      </c>
      <c r="C647" s="130" t="s">
        <v>120</v>
      </c>
      <c r="D647" s="130" t="s">
        <v>114</v>
      </c>
      <c r="E647" s="227" t="s">
        <v>114</v>
      </c>
      <c r="F647" s="193" t="s">
        <v>195</v>
      </c>
      <c r="G647" s="126" t="s">
        <v>193</v>
      </c>
      <c r="H647" s="126" t="s">
        <v>193</v>
      </c>
      <c r="I647" s="184" t="s">
        <v>347</v>
      </c>
      <c r="J647" s="127" t="s">
        <v>193</v>
      </c>
      <c r="K647" s="264" t="s">
        <v>39</v>
      </c>
      <c r="L647" s="179">
        <v>467.7</v>
      </c>
      <c r="M647" s="178">
        <v>0</v>
      </c>
      <c r="N647" s="313">
        <v>467.7</v>
      </c>
    </row>
    <row r="648" spans="1:14" s="9" customFormat="1" ht="25.5">
      <c r="A648" s="176" t="s">
        <v>382</v>
      </c>
      <c r="B648" s="320">
        <v>334</v>
      </c>
      <c r="C648" s="130" t="s">
        <v>120</v>
      </c>
      <c r="D648" s="130" t="s">
        <v>114</v>
      </c>
      <c r="E648" s="227" t="s">
        <v>114</v>
      </c>
      <c r="F648" s="193" t="s">
        <v>195</v>
      </c>
      <c r="G648" s="126" t="s">
        <v>193</v>
      </c>
      <c r="H648" s="126" t="s">
        <v>193</v>
      </c>
      <c r="I648" s="184" t="s">
        <v>381</v>
      </c>
      <c r="J648" s="127" t="s">
        <v>193</v>
      </c>
      <c r="K648" s="264"/>
      <c r="L648" s="179">
        <f>L649+L651</f>
        <v>190</v>
      </c>
      <c r="M648" s="178">
        <f>M649+M651</f>
        <v>0</v>
      </c>
      <c r="N648" s="313">
        <f>N649+N651</f>
        <v>190</v>
      </c>
    </row>
    <row r="649" spans="1:14" s="9" customFormat="1" ht="12.75">
      <c r="A649" s="176" t="s">
        <v>147</v>
      </c>
      <c r="B649" s="320">
        <v>334</v>
      </c>
      <c r="C649" s="130" t="s">
        <v>120</v>
      </c>
      <c r="D649" s="130" t="s">
        <v>114</v>
      </c>
      <c r="E649" s="227" t="s">
        <v>114</v>
      </c>
      <c r="F649" s="193" t="s">
        <v>195</v>
      </c>
      <c r="G649" s="126" t="s">
        <v>193</v>
      </c>
      <c r="H649" s="126" t="s">
        <v>193</v>
      </c>
      <c r="I649" s="184" t="s">
        <v>381</v>
      </c>
      <c r="J649" s="127" t="s">
        <v>193</v>
      </c>
      <c r="K649" s="264" t="s">
        <v>161</v>
      </c>
      <c r="L649" s="179">
        <f>L650</f>
        <v>40</v>
      </c>
      <c r="M649" s="178">
        <f>M650</f>
        <v>0</v>
      </c>
      <c r="N649" s="313">
        <f>N650</f>
        <v>40</v>
      </c>
    </row>
    <row r="650" spans="1:14" s="9" customFormat="1" ht="12.75">
      <c r="A650" s="176" t="s">
        <v>108</v>
      </c>
      <c r="B650" s="320">
        <v>334</v>
      </c>
      <c r="C650" s="130" t="s">
        <v>120</v>
      </c>
      <c r="D650" s="130" t="s">
        <v>114</v>
      </c>
      <c r="E650" s="227" t="s">
        <v>114</v>
      </c>
      <c r="F650" s="193" t="s">
        <v>195</v>
      </c>
      <c r="G650" s="126" t="s">
        <v>193</v>
      </c>
      <c r="H650" s="126" t="s">
        <v>193</v>
      </c>
      <c r="I650" s="184" t="s">
        <v>381</v>
      </c>
      <c r="J650" s="127" t="s">
        <v>193</v>
      </c>
      <c r="K650" s="264" t="s">
        <v>112</v>
      </c>
      <c r="L650" s="179">
        <v>40</v>
      </c>
      <c r="M650" s="178">
        <v>0</v>
      </c>
      <c r="N650" s="313">
        <f>M650+L650</f>
        <v>40</v>
      </c>
    </row>
    <row r="651" spans="1:14" s="9" customFormat="1" ht="25.5">
      <c r="A651" s="176" t="s">
        <v>37</v>
      </c>
      <c r="B651" s="320">
        <v>334</v>
      </c>
      <c r="C651" s="130" t="s">
        <v>120</v>
      </c>
      <c r="D651" s="130" t="s">
        <v>114</v>
      </c>
      <c r="E651" s="227" t="s">
        <v>114</v>
      </c>
      <c r="F651" s="193" t="s">
        <v>195</v>
      </c>
      <c r="G651" s="126" t="s">
        <v>193</v>
      </c>
      <c r="H651" s="126" t="s">
        <v>193</v>
      </c>
      <c r="I651" s="184" t="s">
        <v>381</v>
      </c>
      <c r="J651" s="127" t="s">
        <v>193</v>
      </c>
      <c r="K651" s="264" t="s">
        <v>214</v>
      </c>
      <c r="L651" s="179">
        <f>L652</f>
        <v>150</v>
      </c>
      <c r="M651" s="178">
        <f>M652</f>
        <v>0</v>
      </c>
      <c r="N651" s="313">
        <f>N652</f>
        <v>150</v>
      </c>
    </row>
    <row r="652" spans="1:14" s="9" customFormat="1" ht="12.75">
      <c r="A652" s="176" t="s">
        <v>38</v>
      </c>
      <c r="B652" s="320">
        <v>334</v>
      </c>
      <c r="C652" s="130" t="s">
        <v>120</v>
      </c>
      <c r="D652" s="130" t="s">
        <v>114</v>
      </c>
      <c r="E652" s="227" t="s">
        <v>114</v>
      </c>
      <c r="F652" s="193" t="s">
        <v>195</v>
      </c>
      <c r="G652" s="126" t="s">
        <v>193</v>
      </c>
      <c r="H652" s="126" t="s">
        <v>193</v>
      </c>
      <c r="I652" s="184" t="s">
        <v>381</v>
      </c>
      <c r="J652" s="127" t="s">
        <v>193</v>
      </c>
      <c r="K652" s="264" t="s">
        <v>39</v>
      </c>
      <c r="L652" s="179">
        <v>150</v>
      </c>
      <c r="M652" s="178">
        <v>0</v>
      </c>
      <c r="N652" s="313">
        <f>L652+M652</f>
        <v>150</v>
      </c>
    </row>
    <row r="653" spans="1:14" s="9" customFormat="1" ht="12.75">
      <c r="A653" s="176" t="s">
        <v>374</v>
      </c>
      <c r="B653" s="320">
        <v>334</v>
      </c>
      <c r="C653" s="130" t="s">
        <v>120</v>
      </c>
      <c r="D653" s="130" t="s">
        <v>114</v>
      </c>
      <c r="E653" s="227" t="s">
        <v>370</v>
      </c>
      <c r="F653" s="193" t="s">
        <v>193</v>
      </c>
      <c r="G653" s="126" t="s">
        <v>193</v>
      </c>
      <c r="H653" s="126" t="s">
        <v>193</v>
      </c>
      <c r="I653" s="184" t="s">
        <v>194</v>
      </c>
      <c r="J653" s="127" t="s">
        <v>193</v>
      </c>
      <c r="K653" s="264"/>
      <c r="L653" s="179">
        <f>L654</f>
        <v>576</v>
      </c>
      <c r="M653" s="178">
        <f>M654</f>
        <v>0</v>
      </c>
      <c r="N653" s="313">
        <f>N654</f>
        <v>576</v>
      </c>
    </row>
    <row r="654" spans="1:14" s="9" customFormat="1" ht="12.75">
      <c r="A654" s="176" t="s">
        <v>372</v>
      </c>
      <c r="B654" s="320">
        <v>334</v>
      </c>
      <c r="C654" s="130" t="s">
        <v>120</v>
      </c>
      <c r="D654" s="130" t="s">
        <v>114</v>
      </c>
      <c r="E654" s="227" t="s">
        <v>370</v>
      </c>
      <c r="F654" s="193" t="s">
        <v>193</v>
      </c>
      <c r="G654" s="126" t="s">
        <v>193</v>
      </c>
      <c r="H654" s="126" t="s">
        <v>193</v>
      </c>
      <c r="I654" s="184" t="s">
        <v>371</v>
      </c>
      <c r="J654" s="127" t="s">
        <v>193</v>
      </c>
      <c r="K654" s="264"/>
      <c r="L654" s="179">
        <f>L655+L657</f>
        <v>576</v>
      </c>
      <c r="M654" s="178">
        <f>M655+M657</f>
        <v>0</v>
      </c>
      <c r="N654" s="313">
        <f>N655+N657</f>
        <v>576</v>
      </c>
    </row>
    <row r="655" spans="1:14" s="9" customFormat="1" ht="12.75">
      <c r="A655" s="176" t="s">
        <v>147</v>
      </c>
      <c r="B655" s="320">
        <v>334</v>
      </c>
      <c r="C655" s="130" t="s">
        <v>120</v>
      </c>
      <c r="D655" s="130" t="s">
        <v>114</v>
      </c>
      <c r="E655" s="227" t="s">
        <v>370</v>
      </c>
      <c r="F655" s="193" t="s">
        <v>193</v>
      </c>
      <c r="G655" s="126" t="s">
        <v>193</v>
      </c>
      <c r="H655" s="126" t="s">
        <v>193</v>
      </c>
      <c r="I655" s="184" t="s">
        <v>371</v>
      </c>
      <c r="J655" s="127" t="s">
        <v>193</v>
      </c>
      <c r="K655" s="264" t="s">
        <v>161</v>
      </c>
      <c r="L655" s="179">
        <f>L656</f>
        <v>224.1</v>
      </c>
      <c r="M655" s="178">
        <f>M656</f>
        <v>0</v>
      </c>
      <c r="N655" s="313">
        <f>N656</f>
        <v>224.1</v>
      </c>
    </row>
    <row r="656" spans="1:14" s="9" customFormat="1" ht="12.75">
      <c r="A656" s="176" t="s">
        <v>373</v>
      </c>
      <c r="B656" s="320">
        <v>334</v>
      </c>
      <c r="C656" s="130" t="s">
        <v>120</v>
      </c>
      <c r="D656" s="130" t="s">
        <v>114</v>
      </c>
      <c r="E656" s="227" t="s">
        <v>370</v>
      </c>
      <c r="F656" s="193" t="s">
        <v>193</v>
      </c>
      <c r="G656" s="126" t="s">
        <v>193</v>
      </c>
      <c r="H656" s="126" t="s">
        <v>193</v>
      </c>
      <c r="I656" s="184" t="s">
        <v>371</v>
      </c>
      <c r="J656" s="127" t="s">
        <v>193</v>
      </c>
      <c r="K656" s="264" t="s">
        <v>206</v>
      </c>
      <c r="L656" s="179">
        <v>224.1</v>
      </c>
      <c r="M656" s="178">
        <v>0</v>
      </c>
      <c r="N656" s="313">
        <f>L656+M656</f>
        <v>224.1</v>
      </c>
    </row>
    <row r="657" spans="1:14" s="9" customFormat="1" ht="25.5">
      <c r="A657" s="176" t="s">
        <v>37</v>
      </c>
      <c r="B657" s="320">
        <v>334</v>
      </c>
      <c r="C657" s="130" t="s">
        <v>120</v>
      </c>
      <c r="D657" s="130" t="s">
        <v>114</v>
      </c>
      <c r="E657" s="227" t="s">
        <v>370</v>
      </c>
      <c r="F657" s="193" t="s">
        <v>193</v>
      </c>
      <c r="G657" s="126" t="s">
        <v>193</v>
      </c>
      <c r="H657" s="126" t="s">
        <v>193</v>
      </c>
      <c r="I657" s="184" t="s">
        <v>371</v>
      </c>
      <c r="J657" s="127" t="s">
        <v>193</v>
      </c>
      <c r="K657" s="264" t="s">
        <v>214</v>
      </c>
      <c r="L657" s="179">
        <f>L658</f>
        <v>351.9</v>
      </c>
      <c r="M657" s="178">
        <f>M658</f>
        <v>0</v>
      </c>
      <c r="N657" s="313">
        <f>N658</f>
        <v>351.9</v>
      </c>
    </row>
    <row r="658" spans="1:14" s="9" customFormat="1" ht="12.75">
      <c r="A658" s="176" t="s">
        <v>38</v>
      </c>
      <c r="B658" s="320">
        <v>334</v>
      </c>
      <c r="C658" s="130" t="s">
        <v>120</v>
      </c>
      <c r="D658" s="130" t="s">
        <v>114</v>
      </c>
      <c r="E658" s="227" t="s">
        <v>370</v>
      </c>
      <c r="F658" s="193" t="s">
        <v>193</v>
      </c>
      <c r="G658" s="126" t="s">
        <v>193</v>
      </c>
      <c r="H658" s="126" t="s">
        <v>193</v>
      </c>
      <c r="I658" s="184" t="s">
        <v>371</v>
      </c>
      <c r="J658" s="127" t="s">
        <v>193</v>
      </c>
      <c r="K658" s="264" t="s">
        <v>39</v>
      </c>
      <c r="L658" s="179">
        <v>351.9</v>
      </c>
      <c r="M658" s="178">
        <v>0</v>
      </c>
      <c r="N658" s="313">
        <f>L658+M658</f>
        <v>351.9</v>
      </c>
    </row>
    <row r="659" spans="1:14" s="9" customFormat="1" ht="12.75">
      <c r="A659" s="166" t="s">
        <v>176</v>
      </c>
      <c r="B659" s="320">
        <v>334</v>
      </c>
      <c r="C659" s="130" t="s">
        <v>120</v>
      </c>
      <c r="D659" s="130" t="s">
        <v>116</v>
      </c>
      <c r="E659" s="322"/>
      <c r="F659" s="323"/>
      <c r="G659" s="126"/>
      <c r="H659" s="126"/>
      <c r="I659" s="132"/>
      <c r="J659" s="127"/>
      <c r="K659" s="314"/>
      <c r="L659" s="174">
        <f aca="true" t="shared" si="113" ref="L659:N661">L660</f>
        <v>3929.4</v>
      </c>
      <c r="M659" s="173">
        <f t="shared" si="113"/>
        <v>0</v>
      </c>
      <c r="N659" s="317">
        <f t="shared" si="113"/>
        <v>3929.4</v>
      </c>
    </row>
    <row r="660" spans="1:14" s="9" customFormat="1" ht="38.25">
      <c r="A660" s="176" t="s">
        <v>317</v>
      </c>
      <c r="B660" s="167" t="s">
        <v>167</v>
      </c>
      <c r="C660" s="130" t="s">
        <v>120</v>
      </c>
      <c r="D660" s="130" t="s">
        <v>116</v>
      </c>
      <c r="E660" s="227" t="s">
        <v>114</v>
      </c>
      <c r="F660" s="193" t="s">
        <v>193</v>
      </c>
      <c r="G660" s="126" t="s">
        <v>193</v>
      </c>
      <c r="H660" s="126" t="s">
        <v>193</v>
      </c>
      <c r="I660" s="193" t="s">
        <v>194</v>
      </c>
      <c r="J660" s="127" t="s">
        <v>193</v>
      </c>
      <c r="K660" s="314"/>
      <c r="L660" s="174">
        <f t="shared" si="113"/>
        <v>3929.4</v>
      </c>
      <c r="M660" s="173">
        <f t="shared" si="113"/>
        <v>0</v>
      </c>
      <c r="N660" s="317">
        <f t="shared" si="113"/>
        <v>3929.4</v>
      </c>
    </row>
    <row r="661" spans="1:14" s="9" customFormat="1" ht="25.5">
      <c r="A661" s="192" t="s">
        <v>23</v>
      </c>
      <c r="B661" s="167" t="s">
        <v>167</v>
      </c>
      <c r="C661" s="130" t="s">
        <v>120</v>
      </c>
      <c r="D661" s="130" t="s">
        <v>116</v>
      </c>
      <c r="E661" s="227" t="s">
        <v>114</v>
      </c>
      <c r="F661" s="193" t="s">
        <v>195</v>
      </c>
      <c r="G661" s="126" t="s">
        <v>193</v>
      </c>
      <c r="H661" s="126" t="s">
        <v>193</v>
      </c>
      <c r="I661" s="193" t="s">
        <v>194</v>
      </c>
      <c r="J661" s="127" t="s">
        <v>193</v>
      </c>
      <c r="K661" s="318"/>
      <c r="L661" s="179">
        <f t="shared" si="113"/>
        <v>3929.4</v>
      </c>
      <c r="M661" s="178">
        <f t="shared" si="113"/>
        <v>0</v>
      </c>
      <c r="N661" s="313">
        <f t="shared" si="113"/>
        <v>3929.4</v>
      </c>
    </row>
    <row r="662" spans="1:14" s="9" customFormat="1" ht="25.5">
      <c r="A662" s="197" t="s">
        <v>51</v>
      </c>
      <c r="B662" s="320">
        <v>334</v>
      </c>
      <c r="C662" s="130" t="s">
        <v>120</v>
      </c>
      <c r="D662" s="130" t="s">
        <v>116</v>
      </c>
      <c r="E662" s="125" t="s">
        <v>114</v>
      </c>
      <c r="F662" s="126" t="s">
        <v>195</v>
      </c>
      <c r="G662" s="126" t="s">
        <v>193</v>
      </c>
      <c r="H662" s="126" t="s">
        <v>193</v>
      </c>
      <c r="I662" s="126" t="s">
        <v>47</v>
      </c>
      <c r="J662" s="127" t="s">
        <v>193</v>
      </c>
      <c r="K662" s="318"/>
      <c r="L662" s="179">
        <f>L663+L665</f>
        <v>3929.4</v>
      </c>
      <c r="M662" s="178">
        <f>M663+M665</f>
        <v>0</v>
      </c>
      <c r="N662" s="313">
        <f>N663+N665</f>
        <v>3929.4</v>
      </c>
    </row>
    <row r="663" spans="1:14" s="9" customFormat="1" ht="51">
      <c r="A663" s="176" t="s">
        <v>111</v>
      </c>
      <c r="B663" s="320">
        <v>334</v>
      </c>
      <c r="C663" s="130" t="s">
        <v>120</v>
      </c>
      <c r="D663" s="130" t="s">
        <v>116</v>
      </c>
      <c r="E663" s="125" t="s">
        <v>114</v>
      </c>
      <c r="F663" s="126" t="s">
        <v>195</v>
      </c>
      <c r="G663" s="126" t="s">
        <v>193</v>
      </c>
      <c r="H663" s="126" t="s">
        <v>193</v>
      </c>
      <c r="I663" s="126" t="s">
        <v>47</v>
      </c>
      <c r="J663" s="127" t="s">
        <v>193</v>
      </c>
      <c r="K663" s="318">
        <v>100</v>
      </c>
      <c r="L663" s="179">
        <f>L664</f>
        <v>3823.1</v>
      </c>
      <c r="M663" s="178">
        <f>M664</f>
        <v>0</v>
      </c>
      <c r="N663" s="313">
        <f>N664</f>
        <v>3823.1</v>
      </c>
    </row>
    <row r="664" spans="1:14" s="9" customFormat="1" ht="25.5">
      <c r="A664" s="176" t="s">
        <v>100</v>
      </c>
      <c r="B664" s="320">
        <v>334</v>
      </c>
      <c r="C664" s="130" t="s">
        <v>120</v>
      </c>
      <c r="D664" s="130" t="s">
        <v>116</v>
      </c>
      <c r="E664" s="125" t="s">
        <v>114</v>
      </c>
      <c r="F664" s="126" t="s">
        <v>195</v>
      </c>
      <c r="G664" s="126" t="s">
        <v>193</v>
      </c>
      <c r="H664" s="126" t="s">
        <v>193</v>
      </c>
      <c r="I664" s="126" t="s">
        <v>47</v>
      </c>
      <c r="J664" s="127" t="s">
        <v>193</v>
      </c>
      <c r="K664" s="318">
        <v>120</v>
      </c>
      <c r="L664" s="179">
        <v>3823.1</v>
      </c>
      <c r="M664" s="178">
        <v>0</v>
      </c>
      <c r="N664" s="313">
        <v>3823.1</v>
      </c>
    </row>
    <row r="665" spans="1:14" s="9" customFormat="1" ht="25.5">
      <c r="A665" s="176" t="s">
        <v>91</v>
      </c>
      <c r="B665" s="320">
        <v>334</v>
      </c>
      <c r="C665" s="130" t="s">
        <v>120</v>
      </c>
      <c r="D665" s="130" t="s">
        <v>116</v>
      </c>
      <c r="E665" s="125" t="s">
        <v>114</v>
      </c>
      <c r="F665" s="126" t="s">
        <v>195</v>
      </c>
      <c r="G665" s="126" t="s">
        <v>193</v>
      </c>
      <c r="H665" s="126" t="s">
        <v>193</v>
      </c>
      <c r="I665" s="126" t="s">
        <v>47</v>
      </c>
      <c r="J665" s="127" t="s">
        <v>193</v>
      </c>
      <c r="K665" s="318">
        <v>200</v>
      </c>
      <c r="L665" s="179">
        <f>L666</f>
        <v>106.3</v>
      </c>
      <c r="M665" s="178">
        <f>M666</f>
        <v>0</v>
      </c>
      <c r="N665" s="313">
        <f>N666</f>
        <v>106.3</v>
      </c>
    </row>
    <row r="666" spans="1:14" s="9" customFormat="1" ht="25.5">
      <c r="A666" s="324" t="s">
        <v>93</v>
      </c>
      <c r="B666" s="320">
        <v>334</v>
      </c>
      <c r="C666" s="131" t="s">
        <v>120</v>
      </c>
      <c r="D666" s="124" t="s">
        <v>116</v>
      </c>
      <c r="E666" s="125" t="s">
        <v>114</v>
      </c>
      <c r="F666" s="126" t="s">
        <v>195</v>
      </c>
      <c r="G666" s="126" t="s">
        <v>193</v>
      </c>
      <c r="H666" s="126" t="s">
        <v>193</v>
      </c>
      <c r="I666" s="126" t="s">
        <v>47</v>
      </c>
      <c r="J666" s="127" t="s">
        <v>193</v>
      </c>
      <c r="K666" s="318">
        <v>240</v>
      </c>
      <c r="L666" s="179">
        <v>106.3</v>
      </c>
      <c r="M666" s="178">
        <v>0</v>
      </c>
      <c r="N666" s="321">
        <v>106.3</v>
      </c>
    </row>
    <row r="667" spans="1:14" s="9" customFormat="1" ht="12.75">
      <c r="A667" s="308" t="s">
        <v>179</v>
      </c>
      <c r="B667" s="320">
        <v>334</v>
      </c>
      <c r="C667" s="130" t="s">
        <v>141</v>
      </c>
      <c r="D667" s="130" t="s">
        <v>401</v>
      </c>
      <c r="E667" s="125"/>
      <c r="F667" s="126"/>
      <c r="G667" s="126"/>
      <c r="H667" s="126"/>
      <c r="I667" s="126"/>
      <c r="J667" s="127"/>
      <c r="K667" s="318"/>
      <c r="L667" s="179">
        <f aca="true" t="shared" si="114" ref="L667:N668">L668</f>
        <v>0</v>
      </c>
      <c r="M667" s="178">
        <f t="shared" si="114"/>
        <v>21.5</v>
      </c>
      <c r="N667" s="313">
        <f t="shared" si="114"/>
        <v>21.5</v>
      </c>
    </row>
    <row r="668" spans="1:14" s="9" customFormat="1" ht="12.75">
      <c r="A668" s="308" t="s">
        <v>178</v>
      </c>
      <c r="B668" s="320">
        <v>334</v>
      </c>
      <c r="C668" s="130" t="s">
        <v>141</v>
      </c>
      <c r="D668" s="130" t="s">
        <v>114</v>
      </c>
      <c r="E668" s="125"/>
      <c r="F668" s="126"/>
      <c r="G668" s="126"/>
      <c r="H668" s="126"/>
      <c r="I668" s="126"/>
      <c r="J668" s="127"/>
      <c r="K668" s="318"/>
      <c r="L668" s="179">
        <f t="shared" si="114"/>
        <v>0</v>
      </c>
      <c r="M668" s="178">
        <f t="shared" si="114"/>
        <v>21.5</v>
      </c>
      <c r="N668" s="313">
        <f t="shared" si="114"/>
        <v>21.5</v>
      </c>
    </row>
    <row r="669" spans="1:14" s="9" customFormat="1" ht="25.5">
      <c r="A669" s="176" t="s">
        <v>403</v>
      </c>
      <c r="B669" s="320">
        <v>334</v>
      </c>
      <c r="C669" s="130" t="s">
        <v>141</v>
      </c>
      <c r="D669" s="130" t="s">
        <v>114</v>
      </c>
      <c r="E669" s="125" t="s">
        <v>402</v>
      </c>
      <c r="F669" s="126" t="s">
        <v>193</v>
      </c>
      <c r="G669" s="126" t="s">
        <v>193</v>
      </c>
      <c r="H669" s="126" t="s">
        <v>193</v>
      </c>
      <c r="I669" s="126" t="s">
        <v>194</v>
      </c>
      <c r="J669" s="127" t="s">
        <v>193</v>
      </c>
      <c r="K669" s="318"/>
      <c r="L669" s="179">
        <f>L669</f>
        <v>0</v>
      </c>
      <c r="M669" s="178">
        <f aca="true" t="shared" si="115" ref="M669:N671">M670</f>
        <v>21.5</v>
      </c>
      <c r="N669" s="313">
        <f t="shared" si="115"/>
        <v>21.5</v>
      </c>
    </row>
    <row r="670" spans="1:14" s="9" customFormat="1" ht="12.75">
      <c r="A670" s="176" t="s">
        <v>372</v>
      </c>
      <c r="B670" s="320">
        <v>334</v>
      </c>
      <c r="C670" s="130" t="s">
        <v>141</v>
      </c>
      <c r="D670" s="130" t="s">
        <v>114</v>
      </c>
      <c r="E670" s="125" t="s">
        <v>402</v>
      </c>
      <c r="F670" s="126" t="s">
        <v>193</v>
      </c>
      <c r="G670" s="126" t="s">
        <v>193</v>
      </c>
      <c r="H670" s="126" t="s">
        <v>193</v>
      </c>
      <c r="I670" s="126" t="s">
        <v>371</v>
      </c>
      <c r="J670" s="127" t="s">
        <v>193</v>
      </c>
      <c r="K670" s="318"/>
      <c r="L670" s="179">
        <f>L671</f>
        <v>0</v>
      </c>
      <c r="M670" s="178">
        <f t="shared" si="115"/>
        <v>21.5</v>
      </c>
      <c r="N670" s="313">
        <f t="shared" si="115"/>
        <v>21.5</v>
      </c>
    </row>
    <row r="671" spans="1:14" s="9" customFormat="1" ht="12.75">
      <c r="A671" s="176" t="s">
        <v>147</v>
      </c>
      <c r="B671" s="320">
        <v>334</v>
      </c>
      <c r="C671" s="130" t="s">
        <v>141</v>
      </c>
      <c r="D671" s="130" t="s">
        <v>114</v>
      </c>
      <c r="E671" s="125" t="s">
        <v>402</v>
      </c>
      <c r="F671" s="126" t="s">
        <v>193</v>
      </c>
      <c r="G671" s="126" t="s">
        <v>193</v>
      </c>
      <c r="H671" s="126" t="s">
        <v>193</v>
      </c>
      <c r="I671" s="126" t="s">
        <v>371</v>
      </c>
      <c r="J671" s="127" t="s">
        <v>193</v>
      </c>
      <c r="K671" s="318" t="s">
        <v>161</v>
      </c>
      <c r="L671" s="179">
        <f>L672</f>
        <v>0</v>
      </c>
      <c r="M671" s="178">
        <f t="shared" si="115"/>
        <v>21.5</v>
      </c>
      <c r="N671" s="313">
        <f t="shared" si="115"/>
        <v>21.5</v>
      </c>
    </row>
    <row r="672" spans="1:14" s="9" customFormat="1" ht="12.75">
      <c r="A672" s="199" t="s">
        <v>373</v>
      </c>
      <c r="B672" s="325">
        <v>334</v>
      </c>
      <c r="C672" s="278" t="s">
        <v>141</v>
      </c>
      <c r="D672" s="278" t="s">
        <v>114</v>
      </c>
      <c r="E672" s="280" t="s">
        <v>402</v>
      </c>
      <c r="F672" s="238" t="s">
        <v>193</v>
      </c>
      <c r="G672" s="238" t="s">
        <v>193</v>
      </c>
      <c r="H672" s="238" t="s">
        <v>193</v>
      </c>
      <c r="I672" s="238" t="s">
        <v>371</v>
      </c>
      <c r="J672" s="240" t="s">
        <v>193</v>
      </c>
      <c r="K672" s="326" t="s">
        <v>206</v>
      </c>
      <c r="L672" s="208">
        <v>0</v>
      </c>
      <c r="M672" s="207">
        <v>21.5</v>
      </c>
      <c r="N672" s="327">
        <v>21.5</v>
      </c>
    </row>
    <row r="673" spans="1:14" s="8" customFormat="1" ht="25.5">
      <c r="A673" s="303" t="s">
        <v>63</v>
      </c>
      <c r="B673" s="328">
        <v>335</v>
      </c>
      <c r="C673" s="283"/>
      <c r="D673" s="283"/>
      <c r="E673" s="304"/>
      <c r="F673" s="284"/>
      <c r="G673" s="126"/>
      <c r="H673" s="126"/>
      <c r="I673" s="284"/>
      <c r="J673" s="284"/>
      <c r="K673" s="329"/>
      <c r="L673" s="330">
        <f aca="true" t="shared" si="116" ref="L673:N676">L674</f>
        <v>1657</v>
      </c>
      <c r="M673" s="331">
        <f t="shared" si="116"/>
        <v>0</v>
      </c>
      <c r="N673" s="332">
        <f t="shared" si="116"/>
        <v>1657</v>
      </c>
    </row>
    <row r="674" spans="1:14" s="91" customFormat="1" ht="12.75">
      <c r="A674" s="166" t="s">
        <v>129</v>
      </c>
      <c r="B674" s="320">
        <v>335</v>
      </c>
      <c r="C674" s="130" t="s">
        <v>114</v>
      </c>
      <c r="D674" s="130"/>
      <c r="E674" s="304"/>
      <c r="F674" s="284"/>
      <c r="G674" s="126"/>
      <c r="H674" s="126"/>
      <c r="I674" s="284"/>
      <c r="J674" s="284"/>
      <c r="K674" s="333"/>
      <c r="L674" s="309">
        <f t="shared" si="116"/>
        <v>1657</v>
      </c>
      <c r="M674" s="310">
        <f t="shared" si="116"/>
        <v>0</v>
      </c>
      <c r="N674" s="311">
        <f t="shared" si="116"/>
        <v>1657</v>
      </c>
    </row>
    <row r="675" spans="1:14" s="91" customFormat="1" ht="38.25">
      <c r="A675" s="166" t="s">
        <v>150</v>
      </c>
      <c r="B675" s="334" t="s">
        <v>64</v>
      </c>
      <c r="C675" s="189" t="s">
        <v>114</v>
      </c>
      <c r="D675" s="189" t="s">
        <v>115</v>
      </c>
      <c r="E675" s="304"/>
      <c r="F675" s="284"/>
      <c r="G675" s="126"/>
      <c r="H675" s="126"/>
      <c r="I675" s="284"/>
      <c r="J675" s="284"/>
      <c r="K675" s="333"/>
      <c r="L675" s="309">
        <f t="shared" si="116"/>
        <v>1657</v>
      </c>
      <c r="M675" s="310">
        <f t="shared" si="116"/>
        <v>0</v>
      </c>
      <c r="N675" s="311">
        <f t="shared" si="116"/>
        <v>1657</v>
      </c>
    </row>
    <row r="676" spans="1:14" ht="12.75">
      <c r="A676" s="176" t="s">
        <v>53</v>
      </c>
      <c r="B676" s="334" t="s">
        <v>64</v>
      </c>
      <c r="C676" s="189" t="s">
        <v>114</v>
      </c>
      <c r="D676" s="189" t="s">
        <v>115</v>
      </c>
      <c r="E676" s="274" t="s">
        <v>11</v>
      </c>
      <c r="F676" s="270" t="s">
        <v>193</v>
      </c>
      <c r="G676" s="126" t="s">
        <v>193</v>
      </c>
      <c r="H676" s="126" t="s">
        <v>193</v>
      </c>
      <c r="I676" s="270" t="s">
        <v>194</v>
      </c>
      <c r="J676" s="126" t="s">
        <v>193</v>
      </c>
      <c r="K676" s="333"/>
      <c r="L676" s="309">
        <f t="shared" si="116"/>
        <v>1657</v>
      </c>
      <c r="M676" s="310">
        <f t="shared" si="116"/>
        <v>0</v>
      </c>
      <c r="N676" s="311">
        <f t="shared" si="116"/>
        <v>1657</v>
      </c>
    </row>
    <row r="677" spans="1:14" s="91" customFormat="1" ht="25.5">
      <c r="A677" s="197" t="s">
        <v>51</v>
      </c>
      <c r="B677" s="334" t="s">
        <v>64</v>
      </c>
      <c r="C677" s="189" t="s">
        <v>114</v>
      </c>
      <c r="D677" s="189" t="s">
        <v>115</v>
      </c>
      <c r="E677" s="125" t="s">
        <v>11</v>
      </c>
      <c r="F677" s="126" t="s">
        <v>193</v>
      </c>
      <c r="G677" s="126" t="s">
        <v>193</v>
      </c>
      <c r="H677" s="126" t="s">
        <v>193</v>
      </c>
      <c r="I677" s="126" t="s">
        <v>47</v>
      </c>
      <c r="J677" s="126" t="s">
        <v>193</v>
      </c>
      <c r="K677" s="335"/>
      <c r="L677" s="179">
        <f>L678+L680</f>
        <v>1657</v>
      </c>
      <c r="M677" s="178">
        <f>M678+M680</f>
        <v>0</v>
      </c>
      <c r="N677" s="313">
        <f>N678+N680</f>
        <v>1657</v>
      </c>
    </row>
    <row r="678" spans="1:14" s="8" customFormat="1" ht="51">
      <c r="A678" s="176" t="s">
        <v>111</v>
      </c>
      <c r="B678" s="334" t="s">
        <v>64</v>
      </c>
      <c r="C678" s="189" t="s">
        <v>114</v>
      </c>
      <c r="D678" s="189" t="s">
        <v>115</v>
      </c>
      <c r="E678" s="125" t="s">
        <v>11</v>
      </c>
      <c r="F678" s="126" t="s">
        <v>193</v>
      </c>
      <c r="G678" s="126" t="s">
        <v>193</v>
      </c>
      <c r="H678" s="126" t="s">
        <v>193</v>
      </c>
      <c r="I678" s="126" t="s">
        <v>47</v>
      </c>
      <c r="J678" s="126" t="s">
        <v>193</v>
      </c>
      <c r="K678" s="336">
        <v>100</v>
      </c>
      <c r="L678" s="179">
        <f>L679</f>
        <v>1619.2</v>
      </c>
      <c r="M678" s="178">
        <f>M679</f>
        <v>0</v>
      </c>
      <c r="N678" s="313">
        <f>N679</f>
        <v>1619.2</v>
      </c>
    </row>
    <row r="679" spans="1:14" s="91" customFormat="1" ht="25.5">
      <c r="A679" s="176" t="s">
        <v>100</v>
      </c>
      <c r="B679" s="334" t="s">
        <v>64</v>
      </c>
      <c r="C679" s="189" t="s">
        <v>114</v>
      </c>
      <c r="D679" s="189" t="s">
        <v>115</v>
      </c>
      <c r="E679" s="125" t="s">
        <v>11</v>
      </c>
      <c r="F679" s="126" t="s">
        <v>193</v>
      </c>
      <c r="G679" s="126" t="s">
        <v>193</v>
      </c>
      <c r="H679" s="126" t="s">
        <v>193</v>
      </c>
      <c r="I679" s="126" t="s">
        <v>47</v>
      </c>
      <c r="J679" s="126" t="s">
        <v>193</v>
      </c>
      <c r="K679" s="336">
        <v>120</v>
      </c>
      <c r="L679" s="179">
        <v>1619.2</v>
      </c>
      <c r="M679" s="178">
        <v>0</v>
      </c>
      <c r="N679" s="313">
        <v>1619.2</v>
      </c>
    </row>
    <row r="680" spans="1:14" s="8" customFormat="1" ht="25.5">
      <c r="A680" s="176" t="s">
        <v>91</v>
      </c>
      <c r="B680" s="334" t="s">
        <v>64</v>
      </c>
      <c r="C680" s="189" t="s">
        <v>114</v>
      </c>
      <c r="D680" s="189" t="s">
        <v>115</v>
      </c>
      <c r="E680" s="125" t="s">
        <v>11</v>
      </c>
      <c r="F680" s="126" t="s">
        <v>193</v>
      </c>
      <c r="G680" s="126" t="s">
        <v>193</v>
      </c>
      <c r="H680" s="126" t="s">
        <v>193</v>
      </c>
      <c r="I680" s="126" t="s">
        <v>47</v>
      </c>
      <c r="J680" s="126" t="s">
        <v>193</v>
      </c>
      <c r="K680" s="336" t="s">
        <v>92</v>
      </c>
      <c r="L680" s="179">
        <f>L681</f>
        <v>37.8</v>
      </c>
      <c r="M680" s="178">
        <f>M681</f>
        <v>0</v>
      </c>
      <c r="N680" s="313">
        <f>N681</f>
        <v>37.8</v>
      </c>
    </row>
    <row r="681" spans="1:14" s="91" customFormat="1" ht="26.25" thickBot="1">
      <c r="A681" s="176" t="s">
        <v>93</v>
      </c>
      <c r="B681" s="334" t="s">
        <v>64</v>
      </c>
      <c r="C681" s="189" t="s">
        <v>114</v>
      </c>
      <c r="D681" s="189" t="s">
        <v>115</v>
      </c>
      <c r="E681" s="280" t="s">
        <v>11</v>
      </c>
      <c r="F681" s="238" t="s">
        <v>193</v>
      </c>
      <c r="G681" s="238" t="s">
        <v>193</v>
      </c>
      <c r="H681" s="238" t="s">
        <v>193</v>
      </c>
      <c r="I681" s="238" t="s">
        <v>47</v>
      </c>
      <c r="J681" s="238" t="s">
        <v>193</v>
      </c>
      <c r="K681" s="336">
        <v>240</v>
      </c>
      <c r="L681" s="208">
        <v>37.8</v>
      </c>
      <c r="M681" s="337">
        <v>0</v>
      </c>
      <c r="N681" s="327">
        <v>37.8</v>
      </c>
    </row>
    <row r="682" spans="1:14" ht="18.75" thickBot="1">
      <c r="A682" s="338" t="s">
        <v>125</v>
      </c>
      <c r="B682" s="339" t="s">
        <v>128</v>
      </c>
      <c r="C682" s="340" t="s">
        <v>128</v>
      </c>
      <c r="D682" s="340" t="s">
        <v>128</v>
      </c>
      <c r="E682" s="577" t="s">
        <v>128</v>
      </c>
      <c r="F682" s="577"/>
      <c r="G682" s="577"/>
      <c r="H682" s="577"/>
      <c r="I682" s="577"/>
      <c r="J682" s="577"/>
      <c r="K682" s="341"/>
      <c r="L682" s="342">
        <f>L177+L423+L444+L533+L115+L15+L673</f>
        <v>979017.2</v>
      </c>
      <c r="M682" s="343">
        <f>M177+M423+M444+M533+M115+M15+M673</f>
        <v>56430.3</v>
      </c>
      <c r="N682" s="344">
        <f>N177+N423+N444+N533+N115+N15+N673</f>
        <v>1035447.5</v>
      </c>
    </row>
    <row r="683" spans="1:14" ht="12.75">
      <c r="A683" s="345"/>
      <c r="B683" s="273"/>
      <c r="C683" s="346"/>
      <c r="D683" s="346"/>
      <c r="E683" s="346"/>
      <c r="F683" s="346"/>
      <c r="G683" s="346"/>
      <c r="H683" s="346"/>
      <c r="I683" s="346"/>
      <c r="J683" s="346"/>
      <c r="K683" s="347"/>
      <c r="L683" s="348"/>
      <c r="M683" s="348"/>
      <c r="N683" s="349"/>
    </row>
    <row r="684" spans="1:14" ht="12.75">
      <c r="A684" s="345"/>
      <c r="B684" s="273"/>
      <c r="C684" s="346"/>
      <c r="D684" s="346"/>
      <c r="E684" s="346"/>
      <c r="F684" s="346"/>
      <c r="G684" s="346"/>
      <c r="H684" s="346"/>
      <c r="I684" s="346"/>
      <c r="J684" s="346"/>
      <c r="K684" s="133"/>
      <c r="L684" s="348"/>
      <c r="M684" s="348"/>
      <c r="N684" s="349"/>
    </row>
    <row r="685" spans="1:14" s="57" customFormat="1" ht="21" customHeight="1">
      <c r="A685" s="350"/>
      <c r="B685" s="351"/>
      <c r="C685" s="352"/>
      <c r="D685" s="352"/>
      <c r="E685" s="352"/>
      <c r="F685" s="352"/>
      <c r="G685" s="352"/>
      <c r="H685" s="352"/>
      <c r="I685" s="352"/>
      <c r="J685" s="352"/>
      <c r="K685" s="353"/>
      <c r="L685" s="354"/>
      <c r="M685" s="355"/>
      <c r="N685" s="356"/>
    </row>
    <row r="686" spans="1:14" s="93" customFormat="1" ht="15.75">
      <c r="A686" s="350"/>
      <c r="B686" s="351"/>
      <c r="C686" s="357"/>
      <c r="D686" s="357"/>
      <c r="E686" s="357"/>
      <c r="F686" s="357"/>
      <c r="G686" s="357"/>
      <c r="H686" s="357"/>
      <c r="I686" s="357"/>
      <c r="J686" s="357"/>
      <c r="K686" s="353"/>
      <c r="L686" s="355"/>
      <c r="M686" s="355"/>
      <c r="N686" s="356"/>
    </row>
    <row r="687" spans="1:14" s="57" customFormat="1" ht="15.75">
      <c r="A687" s="263"/>
      <c r="B687" s="351"/>
      <c r="C687" s="358"/>
      <c r="D687" s="358"/>
      <c r="E687" s="358"/>
      <c r="F687" s="358"/>
      <c r="G687" s="358"/>
      <c r="H687" s="358"/>
      <c r="I687" s="358"/>
      <c r="J687" s="358"/>
      <c r="K687" s="359"/>
      <c r="L687" s="355"/>
      <c r="M687" s="355"/>
      <c r="N687" s="356"/>
    </row>
    <row r="688" spans="1:14" s="57" customFormat="1" ht="15.75">
      <c r="A688" s="350"/>
      <c r="B688" s="351"/>
      <c r="C688" s="360"/>
      <c r="D688" s="360"/>
      <c r="E688" s="360"/>
      <c r="F688" s="360"/>
      <c r="G688" s="360"/>
      <c r="H688" s="360"/>
      <c r="I688" s="360"/>
      <c r="J688" s="360"/>
      <c r="K688" s="361"/>
      <c r="L688" s="355"/>
      <c r="M688" s="355"/>
      <c r="N688" s="356"/>
    </row>
    <row r="689" spans="1:14" s="57" customFormat="1" ht="15.75">
      <c r="A689" s="350"/>
      <c r="B689" s="351"/>
      <c r="C689" s="358"/>
      <c r="D689" s="360"/>
      <c r="E689" s="360"/>
      <c r="F689" s="360"/>
      <c r="G689" s="360"/>
      <c r="H689" s="360"/>
      <c r="I689" s="360"/>
      <c r="J689" s="360"/>
      <c r="K689" s="362"/>
      <c r="L689" s="363"/>
      <c r="M689" s="355"/>
      <c r="N689" s="356"/>
    </row>
    <row r="690" spans="1:14" s="57" customFormat="1" ht="15.75">
      <c r="A690" s="350"/>
      <c r="B690" s="351"/>
      <c r="C690" s="364"/>
      <c r="D690" s="364"/>
      <c r="E690" s="364"/>
      <c r="F690" s="364"/>
      <c r="G690" s="364"/>
      <c r="H690" s="364"/>
      <c r="I690" s="364"/>
      <c r="J690" s="364"/>
      <c r="K690" s="365"/>
      <c r="L690" s="354"/>
      <c r="M690" s="355"/>
      <c r="N690" s="356"/>
    </row>
    <row r="691" spans="1:14" s="57" customFormat="1" ht="15.75">
      <c r="A691" s="350"/>
      <c r="B691" s="351"/>
      <c r="C691" s="358"/>
      <c r="D691" s="360"/>
      <c r="E691" s="360"/>
      <c r="F691" s="360"/>
      <c r="G691" s="360"/>
      <c r="H691" s="360"/>
      <c r="I691" s="351"/>
      <c r="J691" s="360"/>
      <c r="K691" s="365"/>
      <c r="L691" s="355"/>
      <c r="M691" s="355"/>
      <c r="N691" s="356"/>
    </row>
    <row r="692" spans="1:14" s="57" customFormat="1" ht="15.75">
      <c r="A692" s="350"/>
      <c r="B692" s="351"/>
      <c r="C692" s="360"/>
      <c r="D692" s="360"/>
      <c r="E692" s="360"/>
      <c r="F692" s="360"/>
      <c r="G692" s="360"/>
      <c r="H692" s="360"/>
      <c r="I692" s="360"/>
      <c r="J692" s="360"/>
      <c r="K692" s="366"/>
      <c r="L692" s="363"/>
      <c r="M692" s="355"/>
      <c r="N692" s="356"/>
    </row>
    <row r="693" spans="1:14" s="93" customFormat="1" ht="15.75">
      <c r="A693" s="350"/>
      <c r="B693" s="351"/>
      <c r="C693" s="357"/>
      <c r="D693" s="357"/>
      <c r="E693" s="357"/>
      <c r="F693" s="357"/>
      <c r="G693" s="357"/>
      <c r="H693" s="357"/>
      <c r="I693" s="357"/>
      <c r="J693" s="357"/>
      <c r="K693" s="365"/>
      <c r="L693" s="355"/>
      <c r="M693" s="355"/>
      <c r="N693" s="356"/>
    </row>
    <row r="694" spans="1:14" s="93" customFormat="1" ht="15.75">
      <c r="A694" s="350"/>
      <c r="B694" s="351"/>
      <c r="C694" s="357"/>
      <c r="D694" s="357"/>
      <c r="E694" s="357"/>
      <c r="F694" s="357"/>
      <c r="G694" s="357"/>
      <c r="H694" s="357"/>
      <c r="I694" s="357"/>
      <c r="J694" s="357"/>
      <c r="K694" s="365"/>
      <c r="L694" s="355"/>
      <c r="M694" s="355"/>
      <c r="N694" s="356"/>
    </row>
    <row r="695" spans="1:14" s="93" customFormat="1" ht="15.75">
      <c r="A695" s="350"/>
      <c r="B695" s="367"/>
      <c r="C695" s="368"/>
      <c r="D695" s="368"/>
      <c r="E695" s="368"/>
      <c r="F695" s="368"/>
      <c r="G695" s="368"/>
      <c r="H695" s="368"/>
      <c r="I695" s="368"/>
      <c r="J695" s="368"/>
      <c r="K695" s="361"/>
      <c r="L695" s="355"/>
      <c r="M695" s="355"/>
      <c r="N695" s="356"/>
    </row>
    <row r="696" spans="1:14" s="93" customFormat="1" ht="15.75">
      <c r="A696" s="350"/>
      <c r="B696" s="358"/>
      <c r="C696" s="368"/>
      <c r="D696" s="368"/>
      <c r="E696" s="368"/>
      <c r="F696" s="368"/>
      <c r="G696" s="368"/>
      <c r="H696" s="368"/>
      <c r="I696" s="368"/>
      <c r="J696" s="368"/>
      <c r="K696" s="361"/>
      <c r="L696" s="355"/>
      <c r="M696" s="355"/>
      <c r="N696" s="356"/>
    </row>
    <row r="697" spans="1:14" s="93" customFormat="1" ht="15.75">
      <c r="A697" s="350"/>
      <c r="B697" s="358"/>
      <c r="C697" s="364"/>
      <c r="D697" s="364"/>
      <c r="E697" s="364"/>
      <c r="F697" s="364"/>
      <c r="G697" s="364"/>
      <c r="H697" s="364"/>
      <c r="I697" s="364"/>
      <c r="J697" s="364"/>
      <c r="K697" s="369"/>
      <c r="L697" s="355"/>
      <c r="M697" s="355"/>
      <c r="N697" s="356"/>
    </row>
    <row r="698" spans="1:14" s="93" customFormat="1" ht="15.75">
      <c r="A698" s="350"/>
      <c r="B698" s="352"/>
      <c r="C698" s="364"/>
      <c r="D698" s="364"/>
      <c r="E698" s="364"/>
      <c r="F698" s="364"/>
      <c r="G698" s="364"/>
      <c r="H698" s="364"/>
      <c r="I698" s="364"/>
      <c r="J698" s="364"/>
      <c r="K698" s="369"/>
      <c r="L698" s="355"/>
      <c r="M698" s="355"/>
      <c r="N698" s="356"/>
    </row>
    <row r="699" spans="1:14" s="93" customFormat="1" ht="15.75">
      <c r="A699" s="350"/>
      <c r="B699" s="351"/>
      <c r="C699" s="364"/>
      <c r="D699" s="364"/>
      <c r="E699" s="364"/>
      <c r="F699" s="364"/>
      <c r="G699" s="364"/>
      <c r="H699" s="364"/>
      <c r="I699" s="364"/>
      <c r="J699" s="364"/>
      <c r="K699" s="366"/>
      <c r="L699" s="355"/>
      <c r="M699" s="355"/>
      <c r="N699" s="356"/>
    </row>
    <row r="700" spans="1:14" s="93" customFormat="1" ht="15.75">
      <c r="A700" s="350"/>
      <c r="B700" s="351"/>
      <c r="C700" s="364"/>
      <c r="D700" s="364"/>
      <c r="E700" s="364"/>
      <c r="F700" s="364"/>
      <c r="G700" s="364"/>
      <c r="H700" s="364"/>
      <c r="I700" s="364"/>
      <c r="J700" s="364"/>
      <c r="K700" s="366"/>
      <c r="L700" s="355"/>
      <c r="M700" s="355"/>
      <c r="N700" s="356"/>
    </row>
    <row r="701" spans="1:14" s="93" customFormat="1" ht="15.75">
      <c r="A701" s="350"/>
      <c r="B701" s="352"/>
      <c r="C701" s="364"/>
      <c r="D701" s="364"/>
      <c r="E701" s="364"/>
      <c r="F701" s="364"/>
      <c r="G701" s="364"/>
      <c r="H701" s="364"/>
      <c r="I701" s="364"/>
      <c r="J701" s="364"/>
      <c r="K701" s="366"/>
      <c r="L701" s="355"/>
      <c r="M701" s="355"/>
      <c r="N701" s="356"/>
    </row>
    <row r="702" spans="1:14" s="93" customFormat="1" ht="15.75">
      <c r="A702" s="350"/>
      <c r="B702" s="351"/>
      <c r="C702" s="364"/>
      <c r="D702" s="364"/>
      <c r="E702" s="364"/>
      <c r="F702" s="364"/>
      <c r="G702" s="364"/>
      <c r="H702" s="364"/>
      <c r="I702" s="364"/>
      <c r="J702" s="364"/>
      <c r="K702" s="366"/>
      <c r="L702" s="355"/>
      <c r="M702" s="355"/>
      <c r="N702" s="356"/>
    </row>
    <row r="703" spans="1:14" s="93" customFormat="1" ht="15.75">
      <c r="A703" s="350"/>
      <c r="B703" s="352"/>
      <c r="C703" s="364"/>
      <c r="D703" s="364"/>
      <c r="E703" s="364"/>
      <c r="F703" s="364"/>
      <c r="G703" s="364"/>
      <c r="H703" s="364"/>
      <c r="I703" s="364"/>
      <c r="J703" s="364"/>
      <c r="K703" s="366"/>
      <c r="L703" s="355"/>
      <c r="M703" s="355"/>
      <c r="N703" s="356"/>
    </row>
    <row r="704" spans="1:14" s="57" customFormat="1" ht="15.75">
      <c r="A704" s="350"/>
      <c r="B704" s="273"/>
      <c r="C704" s="273"/>
      <c r="D704" s="273"/>
      <c r="E704" s="273"/>
      <c r="F704" s="273"/>
      <c r="G704" s="273"/>
      <c r="H704" s="273"/>
      <c r="I704" s="273"/>
      <c r="J704" s="273"/>
      <c r="K704" s="366"/>
      <c r="L704" s="355"/>
      <c r="M704" s="355"/>
      <c r="N704" s="356"/>
    </row>
    <row r="705" spans="1:14" s="57" customFormat="1" ht="15.75">
      <c r="A705" s="350"/>
      <c r="B705" s="273"/>
      <c r="C705" s="273"/>
      <c r="D705" s="273"/>
      <c r="E705" s="273"/>
      <c r="F705" s="273"/>
      <c r="G705" s="273"/>
      <c r="H705" s="273"/>
      <c r="I705" s="273"/>
      <c r="J705" s="273"/>
      <c r="K705" s="366"/>
      <c r="L705" s="355"/>
      <c r="M705" s="355"/>
      <c r="N705" s="356"/>
    </row>
    <row r="706" spans="1:14" s="57" customFormat="1" ht="15">
      <c r="A706" s="350"/>
      <c r="B706" s="273"/>
      <c r="C706" s="273"/>
      <c r="D706" s="273"/>
      <c r="E706" s="273"/>
      <c r="F706" s="273"/>
      <c r="G706" s="273"/>
      <c r="H706" s="273"/>
      <c r="I706" s="273"/>
      <c r="J706" s="273"/>
      <c r="K706" s="276"/>
      <c r="L706" s="355"/>
      <c r="M706" s="355"/>
      <c r="N706" s="356"/>
    </row>
    <row r="707" spans="1:14" s="57" customFormat="1" ht="15">
      <c r="A707" s="350"/>
      <c r="B707" s="273"/>
      <c r="C707" s="273"/>
      <c r="D707" s="273"/>
      <c r="E707" s="273"/>
      <c r="F707" s="273"/>
      <c r="G707" s="273"/>
      <c r="H707" s="273"/>
      <c r="I707" s="273"/>
      <c r="J707" s="273"/>
      <c r="K707" s="276"/>
      <c r="L707" s="355"/>
      <c r="M707" s="355"/>
      <c r="N707" s="356"/>
    </row>
    <row r="708" spans="1:14" s="57" customFormat="1" ht="15">
      <c r="A708" s="350"/>
      <c r="B708" s="273"/>
      <c r="C708" s="273"/>
      <c r="D708" s="273"/>
      <c r="E708" s="273"/>
      <c r="F708" s="273"/>
      <c r="G708" s="273"/>
      <c r="H708" s="273"/>
      <c r="I708" s="273"/>
      <c r="J708" s="273"/>
      <c r="K708" s="276"/>
      <c r="L708" s="355"/>
      <c r="M708" s="355"/>
      <c r="N708" s="356"/>
    </row>
    <row r="709" spans="1:14" s="57" customFormat="1" ht="15">
      <c r="A709" s="350"/>
      <c r="B709" s="273"/>
      <c r="C709" s="273"/>
      <c r="D709" s="273"/>
      <c r="E709" s="273"/>
      <c r="F709" s="273"/>
      <c r="G709" s="273"/>
      <c r="H709" s="273"/>
      <c r="I709" s="273"/>
      <c r="J709" s="273"/>
      <c r="K709" s="276"/>
      <c r="L709" s="355"/>
      <c r="M709" s="355"/>
      <c r="N709" s="356"/>
    </row>
    <row r="710" spans="1:14" s="57" customFormat="1" ht="15">
      <c r="A710" s="350"/>
      <c r="B710" s="273"/>
      <c r="C710" s="273"/>
      <c r="D710" s="273"/>
      <c r="E710" s="273"/>
      <c r="F710" s="273"/>
      <c r="G710" s="273"/>
      <c r="H710" s="273"/>
      <c r="I710" s="273"/>
      <c r="J710" s="273"/>
      <c r="K710" s="276"/>
      <c r="L710" s="355"/>
      <c r="M710" s="355"/>
      <c r="N710" s="356"/>
    </row>
    <row r="711" spans="1:14" s="57" customFormat="1" ht="15">
      <c r="A711" s="350"/>
      <c r="B711" s="273"/>
      <c r="C711" s="273"/>
      <c r="D711" s="273"/>
      <c r="E711" s="273"/>
      <c r="F711" s="273"/>
      <c r="G711" s="273"/>
      <c r="H711" s="273"/>
      <c r="I711" s="273"/>
      <c r="J711" s="273"/>
      <c r="K711" s="276"/>
      <c r="L711" s="355"/>
      <c r="M711" s="355"/>
      <c r="N711" s="356"/>
    </row>
    <row r="712" spans="1:14" s="57" customFormat="1" ht="15">
      <c r="A712" s="350"/>
      <c r="B712" s="273"/>
      <c r="C712" s="273"/>
      <c r="D712" s="273"/>
      <c r="E712" s="273"/>
      <c r="F712" s="273"/>
      <c r="G712" s="273"/>
      <c r="H712" s="273"/>
      <c r="I712" s="273"/>
      <c r="J712" s="273"/>
      <c r="K712" s="276"/>
      <c r="L712" s="355"/>
      <c r="M712" s="355"/>
      <c r="N712" s="356"/>
    </row>
    <row r="713" spans="1:14" s="57" customFormat="1" ht="15">
      <c r="A713" s="350"/>
      <c r="B713" s="273"/>
      <c r="C713" s="273"/>
      <c r="D713" s="273"/>
      <c r="E713" s="273"/>
      <c r="F713" s="273"/>
      <c r="G713" s="273"/>
      <c r="H713" s="273"/>
      <c r="I713" s="273"/>
      <c r="J713" s="273"/>
      <c r="K713" s="276"/>
      <c r="L713" s="355"/>
      <c r="M713" s="355"/>
      <c r="N713" s="356"/>
    </row>
    <row r="714" spans="1:14" s="57" customFormat="1" ht="12.75">
      <c r="A714" s="263"/>
      <c r="B714" s="273"/>
      <c r="C714" s="273"/>
      <c r="D714" s="273"/>
      <c r="E714" s="273"/>
      <c r="F714" s="273"/>
      <c r="G714" s="273"/>
      <c r="H714" s="273"/>
      <c r="I714" s="273"/>
      <c r="J714" s="273"/>
      <c r="K714" s="276"/>
      <c r="L714" s="355"/>
      <c r="M714" s="355"/>
      <c r="N714" s="356"/>
    </row>
    <row r="715" spans="1:14" s="57" customFormat="1" ht="12.75">
      <c r="A715" s="263"/>
      <c r="B715" s="273"/>
      <c r="C715" s="273"/>
      <c r="D715" s="273"/>
      <c r="E715" s="273"/>
      <c r="F715" s="273"/>
      <c r="G715" s="273"/>
      <c r="H715" s="273"/>
      <c r="I715" s="273"/>
      <c r="J715" s="273"/>
      <c r="K715" s="276"/>
      <c r="L715" s="355"/>
      <c r="M715" s="355"/>
      <c r="N715" s="356"/>
    </row>
    <row r="716" spans="1:14" s="57" customFormat="1" ht="12.75">
      <c r="A716" s="263"/>
      <c r="B716" s="273"/>
      <c r="C716" s="273"/>
      <c r="D716" s="273"/>
      <c r="E716" s="273"/>
      <c r="F716" s="273"/>
      <c r="G716" s="273"/>
      <c r="H716" s="273"/>
      <c r="I716" s="273"/>
      <c r="J716" s="273"/>
      <c r="K716" s="276"/>
      <c r="L716" s="355"/>
      <c r="M716" s="355"/>
      <c r="N716" s="356"/>
    </row>
    <row r="717" spans="1:14" s="57" customFormat="1" ht="12.75">
      <c r="A717" s="263"/>
      <c r="B717" s="273"/>
      <c r="C717" s="273"/>
      <c r="D717" s="273"/>
      <c r="E717" s="273"/>
      <c r="F717" s="273"/>
      <c r="G717" s="273"/>
      <c r="H717" s="273"/>
      <c r="I717" s="273"/>
      <c r="J717" s="273"/>
      <c r="K717" s="276"/>
      <c r="L717" s="355"/>
      <c r="M717" s="355"/>
      <c r="N717" s="356"/>
    </row>
    <row r="718" spans="1:14" s="57" customFormat="1" ht="12.75">
      <c r="A718" s="263"/>
      <c r="B718" s="273"/>
      <c r="C718" s="273"/>
      <c r="D718" s="273"/>
      <c r="E718" s="273"/>
      <c r="F718" s="273"/>
      <c r="G718" s="273"/>
      <c r="H718" s="273"/>
      <c r="I718" s="273"/>
      <c r="J718" s="273"/>
      <c r="K718" s="276"/>
      <c r="L718" s="355"/>
      <c r="M718" s="355"/>
      <c r="N718" s="356"/>
    </row>
    <row r="719" spans="1:14" s="57" customFormat="1" ht="12.75">
      <c r="A719" s="263"/>
      <c r="B719" s="273"/>
      <c r="C719" s="273"/>
      <c r="D719" s="273"/>
      <c r="E719" s="273"/>
      <c r="F719" s="273"/>
      <c r="G719" s="273"/>
      <c r="H719" s="273"/>
      <c r="I719" s="273"/>
      <c r="J719" s="273"/>
      <c r="K719" s="276"/>
      <c r="L719" s="355"/>
      <c r="M719" s="355"/>
      <c r="N719" s="356"/>
    </row>
    <row r="720" spans="1:14" s="57" customFormat="1" ht="12.75">
      <c r="A720" s="263"/>
      <c r="B720" s="273"/>
      <c r="C720" s="273"/>
      <c r="D720" s="273"/>
      <c r="E720" s="273"/>
      <c r="F720" s="273"/>
      <c r="G720" s="273"/>
      <c r="H720" s="273"/>
      <c r="I720" s="273"/>
      <c r="J720" s="273"/>
      <c r="K720" s="276"/>
      <c r="L720" s="355"/>
      <c r="M720" s="355"/>
      <c r="N720" s="356"/>
    </row>
    <row r="721" spans="1:14" s="57" customFormat="1" ht="12.75">
      <c r="A721" s="263"/>
      <c r="B721" s="273"/>
      <c r="C721" s="273"/>
      <c r="D721" s="273"/>
      <c r="E721" s="273"/>
      <c r="F721" s="273"/>
      <c r="G721" s="273"/>
      <c r="H721" s="273"/>
      <c r="I721" s="273"/>
      <c r="J721" s="273"/>
      <c r="K721" s="276"/>
      <c r="L721" s="355"/>
      <c r="M721" s="355"/>
      <c r="N721" s="356"/>
    </row>
    <row r="722" spans="1:14" s="57" customFormat="1" ht="12.75">
      <c r="A722" s="263"/>
      <c r="B722" s="273"/>
      <c r="C722" s="273"/>
      <c r="D722" s="273"/>
      <c r="E722" s="273"/>
      <c r="F722" s="273"/>
      <c r="G722" s="273"/>
      <c r="H722" s="273"/>
      <c r="I722" s="273"/>
      <c r="J722" s="273"/>
      <c r="K722" s="276"/>
      <c r="L722" s="355"/>
      <c r="M722" s="355"/>
      <c r="N722" s="356"/>
    </row>
    <row r="723" spans="1:14" s="57" customFormat="1" ht="12.75">
      <c r="A723" s="263"/>
      <c r="B723" s="273"/>
      <c r="C723" s="273"/>
      <c r="D723" s="273"/>
      <c r="E723" s="273"/>
      <c r="F723" s="273"/>
      <c r="G723" s="273"/>
      <c r="H723" s="273"/>
      <c r="I723" s="273"/>
      <c r="J723" s="273"/>
      <c r="K723" s="276"/>
      <c r="L723" s="355"/>
      <c r="M723" s="355"/>
      <c r="N723" s="356"/>
    </row>
    <row r="724" spans="1:14" s="57" customFormat="1" ht="12.75">
      <c r="A724" s="263"/>
      <c r="B724" s="273"/>
      <c r="C724" s="273"/>
      <c r="D724" s="273"/>
      <c r="E724" s="273"/>
      <c r="F724" s="273"/>
      <c r="G724" s="273"/>
      <c r="H724" s="273"/>
      <c r="I724" s="273"/>
      <c r="J724" s="273"/>
      <c r="K724" s="276"/>
      <c r="L724" s="355"/>
      <c r="M724" s="355"/>
      <c r="N724" s="356"/>
    </row>
    <row r="725" spans="1:14" s="57" customFormat="1" ht="12.75">
      <c r="A725" s="263"/>
      <c r="B725" s="273"/>
      <c r="C725" s="273"/>
      <c r="D725" s="273"/>
      <c r="E725" s="273"/>
      <c r="F725" s="273"/>
      <c r="G725" s="273"/>
      <c r="H725" s="273"/>
      <c r="I725" s="273"/>
      <c r="J725" s="273"/>
      <c r="K725" s="276"/>
      <c r="L725" s="355"/>
      <c r="M725" s="355"/>
      <c r="N725" s="356"/>
    </row>
    <row r="726" spans="1:14" s="57" customFormat="1" ht="12.75">
      <c r="A726" s="263"/>
      <c r="B726" s="273"/>
      <c r="C726" s="273"/>
      <c r="D726" s="273"/>
      <c r="E726" s="273"/>
      <c r="F726" s="273"/>
      <c r="G726" s="273"/>
      <c r="H726" s="273"/>
      <c r="I726" s="273"/>
      <c r="J726" s="273"/>
      <c r="K726" s="276"/>
      <c r="L726" s="355"/>
      <c r="M726" s="355"/>
      <c r="N726" s="356"/>
    </row>
    <row r="727" spans="1:14" s="57" customFormat="1" ht="12.75">
      <c r="A727" s="263"/>
      <c r="B727" s="273"/>
      <c r="C727" s="273"/>
      <c r="D727" s="273"/>
      <c r="E727" s="273"/>
      <c r="F727" s="273"/>
      <c r="G727" s="273"/>
      <c r="H727" s="273"/>
      <c r="I727" s="273"/>
      <c r="J727" s="273"/>
      <c r="K727" s="276"/>
      <c r="L727" s="355"/>
      <c r="M727" s="355"/>
      <c r="N727" s="356"/>
    </row>
    <row r="728" spans="1:14" s="57" customFormat="1" ht="12.75">
      <c r="A728" s="263"/>
      <c r="B728" s="273"/>
      <c r="C728" s="273"/>
      <c r="D728" s="273"/>
      <c r="E728" s="273"/>
      <c r="F728" s="273"/>
      <c r="G728" s="273"/>
      <c r="H728" s="273"/>
      <c r="I728" s="273"/>
      <c r="J728" s="273"/>
      <c r="K728" s="276"/>
      <c r="L728" s="355"/>
      <c r="M728" s="355"/>
      <c r="N728" s="356"/>
    </row>
    <row r="729" spans="1:14" s="57" customFormat="1" ht="12.75">
      <c r="A729" s="263"/>
      <c r="B729" s="273"/>
      <c r="C729" s="273"/>
      <c r="D729" s="273"/>
      <c r="E729" s="273"/>
      <c r="F729" s="273"/>
      <c r="G729" s="273"/>
      <c r="H729" s="273"/>
      <c r="I729" s="273"/>
      <c r="J729" s="273"/>
      <c r="K729" s="276"/>
      <c r="L729" s="355"/>
      <c r="M729" s="355"/>
      <c r="N729" s="356"/>
    </row>
    <row r="730" spans="1:14" s="57" customFormat="1" ht="12.75">
      <c r="A730" s="263"/>
      <c r="B730" s="273"/>
      <c r="C730" s="273"/>
      <c r="D730" s="273"/>
      <c r="E730" s="273"/>
      <c r="F730" s="273"/>
      <c r="G730" s="273"/>
      <c r="H730" s="273"/>
      <c r="I730" s="273"/>
      <c r="J730" s="273"/>
      <c r="K730" s="276"/>
      <c r="L730" s="355"/>
      <c r="M730" s="355"/>
      <c r="N730" s="356"/>
    </row>
    <row r="731" spans="1:14" s="57" customFormat="1" ht="12.75">
      <c r="A731" s="263"/>
      <c r="B731" s="273"/>
      <c r="C731" s="273"/>
      <c r="D731" s="273"/>
      <c r="E731" s="273"/>
      <c r="F731" s="273"/>
      <c r="G731" s="273"/>
      <c r="H731" s="273"/>
      <c r="I731" s="273"/>
      <c r="J731" s="273"/>
      <c r="K731" s="276"/>
      <c r="L731" s="355"/>
      <c r="M731" s="355"/>
      <c r="N731" s="356"/>
    </row>
    <row r="732" spans="1:14" s="57" customFormat="1" ht="12.75">
      <c r="A732" s="263"/>
      <c r="B732" s="273"/>
      <c r="C732" s="273"/>
      <c r="D732" s="273"/>
      <c r="E732" s="273"/>
      <c r="F732" s="273"/>
      <c r="G732" s="273"/>
      <c r="H732" s="273"/>
      <c r="I732" s="273"/>
      <c r="J732" s="273"/>
      <c r="K732" s="276"/>
      <c r="L732" s="355"/>
      <c r="M732" s="355"/>
      <c r="N732" s="356"/>
    </row>
    <row r="733" spans="1:14" s="57" customFormat="1" ht="12.75">
      <c r="A733" s="263"/>
      <c r="B733" s="273"/>
      <c r="C733" s="273"/>
      <c r="D733" s="273"/>
      <c r="E733" s="273"/>
      <c r="F733" s="273"/>
      <c r="G733" s="273"/>
      <c r="H733" s="273"/>
      <c r="I733" s="273"/>
      <c r="J733" s="273"/>
      <c r="K733" s="276"/>
      <c r="L733" s="355"/>
      <c r="M733" s="355"/>
      <c r="N733" s="356"/>
    </row>
    <row r="734" spans="1:14" s="57" customFormat="1" ht="12.75">
      <c r="A734" s="263"/>
      <c r="B734" s="273"/>
      <c r="C734" s="273"/>
      <c r="D734" s="273"/>
      <c r="E734" s="273"/>
      <c r="F734" s="273"/>
      <c r="G734" s="273"/>
      <c r="H734" s="273"/>
      <c r="I734" s="273"/>
      <c r="J734" s="273"/>
      <c r="K734" s="276"/>
      <c r="L734" s="355"/>
      <c r="M734" s="355"/>
      <c r="N734" s="356"/>
    </row>
    <row r="735" spans="1:14" s="57" customFormat="1" ht="12.75">
      <c r="A735" s="263"/>
      <c r="B735" s="273"/>
      <c r="C735" s="273"/>
      <c r="D735" s="273"/>
      <c r="E735" s="273"/>
      <c r="F735" s="273"/>
      <c r="G735" s="273"/>
      <c r="H735" s="273"/>
      <c r="I735" s="273"/>
      <c r="J735" s="273"/>
      <c r="K735" s="276"/>
      <c r="L735" s="355"/>
      <c r="M735" s="355"/>
      <c r="N735" s="356"/>
    </row>
    <row r="736" spans="1:14" s="57" customFormat="1" ht="12.75">
      <c r="A736" s="263"/>
      <c r="B736" s="273"/>
      <c r="C736" s="273"/>
      <c r="D736" s="273"/>
      <c r="E736" s="273"/>
      <c r="F736" s="273"/>
      <c r="G736" s="273"/>
      <c r="H736" s="273"/>
      <c r="I736" s="273"/>
      <c r="J736" s="273"/>
      <c r="K736" s="276"/>
      <c r="L736" s="355"/>
      <c r="M736" s="355"/>
      <c r="N736" s="356"/>
    </row>
    <row r="737" spans="1:14" s="57" customFormat="1" ht="12.75">
      <c r="A737" s="263"/>
      <c r="B737" s="273"/>
      <c r="C737" s="273"/>
      <c r="D737" s="273"/>
      <c r="E737" s="273"/>
      <c r="F737" s="273"/>
      <c r="G737" s="273"/>
      <c r="H737" s="273"/>
      <c r="I737" s="273"/>
      <c r="J737" s="273"/>
      <c r="K737" s="276"/>
      <c r="L737" s="355"/>
      <c r="M737" s="355"/>
      <c r="N737" s="356"/>
    </row>
    <row r="738" spans="1:14" s="57" customFormat="1" ht="12.75">
      <c r="A738" s="263"/>
      <c r="B738" s="273"/>
      <c r="C738" s="273"/>
      <c r="D738" s="273"/>
      <c r="E738" s="273"/>
      <c r="F738" s="273"/>
      <c r="G738" s="273"/>
      <c r="H738" s="273"/>
      <c r="I738" s="273"/>
      <c r="J738" s="273"/>
      <c r="K738" s="276"/>
      <c r="L738" s="355"/>
      <c r="M738" s="355"/>
      <c r="N738" s="356"/>
    </row>
    <row r="739" spans="1:14" s="57" customFormat="1" ht="12.75">
      <c r="A739" s="263"/>
      <c r="B739" s="273"/>
      <c r="C739" s="273"/>
      <c r="D739" s="273"/>
      <c r="E739" s="273"/>
      <c r="F739" s="273"/>
      <c r="G739" s="273"/>
      <c r="H739" s="273"/>
      <c r="I739" s="273"/>
      <c r="J739" s="273"/>
      <c r="K739" s="276"/>
      <c r="L739" s="355"/>
      <c r="M739" s="355"/>
      <c r="N739" s="356"/>
    </row>
    <row r="740" spans="1:14" s="57" customFormat="1" ht="12.75">
      <c r="A740" s="263"/>
      <c r="B740" s="273"/>
      <c r="C740" s="273"/>
      <c r="D740" s="273"/>
      <c r="E740" s="273"/>
      <c r="F740" s="273"/>
      <c r="G740" s="273"/>
      <c r="H740" s="273"/>
      <c r="I740" s="273"/>
      <c r="J740" s="273"/>
      <c r="K740" s="276"/>
      <c r="L740" s="355"/>
      <c r="M740" s="355"/>
      <c r="N740" s="356"/>
    </row>
    <row r="741" spans="1:14" s="57" customFormat="1" ht="12.75">
      <c r="A741" s="263"/>
      <c r="B741" s="273"/>
      <c r="C741" s="273"/>
      <c r="D741" s="273"/>
      <c r="E741" s="273"/>
      <c r="F741" s="273"/>
      <c r="G741" s="273"/>
      <c r="H741" s="273"/>
      <c r="I741" s="273"/>
      <c r="J741" s="273"/>
      <c r="K741" s="276"/>
      <c r="L741" s="355"/>
      <c r="M741" s="355"/>
      <c r="N741" s="356"/>
    </row>
    <row r="742" spans="1:14" s="57" customFormat="1" ht="12.75">
      <c r="A742" s="263"/>
      <c r="B742" s="273"/>
      <c r="C742" s="273"/>
      <c r="D742" s="273"/>
      <c r="E742" s="273"/>
      <c r="F742" s="273"/>
      <c r="G742" s="273"/>
      <c r="H742" s="273"/>
      <c r="I742" s="273"/>
      <c r="J742" s="273"/>
      <c r="K742" s="276"/>
      <c r="L742" s="355"/>
      <c r="M742" s="355"/>
      <c r="N742" s="356"/>
    </row>
    <row r="743" spans="1:14" s="57" customFormat="1" ht="12.75">
      <c r="A743" s="263"/>
      <c r="B743" s="273"/>
      <c r="C743" s="273"/>
      <c r="D743" s="273"/>
      <c r="E743" s="273"/>
      <c r="F743" s="273"/>
      <c r="G743" s="273"/>
      <c r="H743" s="273"/>
      <c r="I743" s="273"/>
      <c r="J743" s="273"/>
      <c r="K743" s="276"/>
      <c r="L743" s="355"/>
      <c r="M743" s="355"/>
      <c r="N743" s="356"/>
    </row>
    <row r="744" spans="1:14" s="57" customFormat="1" ht="12.75">
      <c r="A744" s="263"/>
      <c r="B744" s="273"/>
      <c r="C744" s="273"/>
      <c r="D744" s="273"/>
      <c r="E744" s="273"/>
      <c r="F744" s="273"/>
      <c r="G744" s="273"/>
      <c r="H744" s="273"/>
      <c r="I744" s="273"/>
      <c r="J744" s="273"/>
      <c r="K744" s="276"/>
      <c r="L744" s="355"/>
      <c r="M744" s="355"/>
      <c r="N744" s="356"/>
    </row>
    <row r="745" spans="1:14" s="57" customFormat="1" ht="12.75">
      <c r="A745" s="263"/>
      <c r="B745" s="273"/>
      <c r="C745" s="273"/>
      <c r="D745" s="273"/>
      <c r="E745" s="273"/>
      <c r="F745" s="273"/>
      <c r="G745" s="273"/>
      <c r="H745" s="273"/>
      <c r="I745" s="273"/>
      <c r="J745" s="273"/>
      <c r="K745" s="276"/>
      <c r="L745" s="355"/>
      <c r="M745" s="355"/>
      <c r="N745" s="356"/>
    </row>
    <row r="746" spans="1:14" s="57" customFormat="1" ht="12.75">
      <c r="A746" s="263"/>
      <c r="B746" s="273"/>
      <c r="C746" s="273"/>
      <c r="D746" s="273"/>
      <c r="E746" s="273"/>
      <c r="F746" s="273"/>
      <c r="G746" s="273"/>
      <c r="H746" s="273"/>
      <c r="I746" s="273"/>
      <c r="J746" s="273"/>
      <c r="K746" s="276"/>
      <c r="L746" s="355"/>
      <c r="M746" s="355"/>
      <c r="N746" s="356"/>
    </row>
    <row r="747" spans="1:14" s="57" customFormat="1" ht="12.75">
      <c r="A747" s="263"/>
      <c r="B747" s="273"/>
      <c r="C747" s="273"/>
      <c r="D747" s="273"/>
      <c r="E747" s="273"/>
      <c r="F747" s="273"/>
      <c r="G747" s="273"/>
      <c r="H747" s="273"/>
      <c r="I747" s="273"/>
      <c r="J747" s="273"/>
      <c r="K747" s="276"/>
      <c r="L747" s="355"/>
      <c r="M747" s="355"/>
      <c r="N747" s="356"/>
    </row>
    <row r="748" spans="1:14" s="57" customFormat="1" ht="12.75">
      <c r="A748" s="263"/>
      <c r="B748" s="273"/>
      <c r="C748" s="273"/>
      <c r="D748" s="273"/>
      <c r="E748" s="273"/>
      <c r="F748" s="273"/>
      <c r="G748" s="273"/>
      <c r="H748" s="273"/>
      <c r="I748" s="273"/>
      <c r="J748" s="273"/>
      <c r="K748" s="276"/>
      <c r="L748" s="355"/>
      <c r="M748" s="355"/>
      <c r="N748" s="356"/>
    </row>
    <row r="749" spans="1:14" s="57" customFormat="1" ht="12.75">
      <c r="A749" s="263"/>
      <c r="B749" s="273"/>
      <c r="C749" s="273"/>
      <c r="D749" s="273"/>
      <c r="E749" s="273"/>
      <c r="F749" s="273"/>
      <c r="G749" s="273"/>
      <c r="H749" s="273"/>
      <c r="I749" s="273"/>
      <c r="J749" s="273"/>
      <c r="K749" s="276"/>
      <c r="L749" s="355"/>
      <c r="M749" s="355"/>
      <c r="N749" s="356"/>
    </row>
    <row r="750" spans="1:14" s="57" customFormat="1" ht="12.75">
      <c r="A750" s="263"/>
      <c r="B750" s="273"/>
      <c r="C750" s="273"/>
      <c r="D750" s="273"/>
      <c r="E750" s="273"/>
      <c r="F750" s="273"/>
      <c r="G750" s="273"/>
      <c r="H750" s="273"/>
      <c r="I750" s="273"/>
      <c r="J750" s="273"/>
      <c r="K750" s="276"/>
      <c r="L750" s="355"/>
      <c r="M750" s="355"/>
      <c r="N750" s="356"/>
    </row>
    <row r="751" spans="1:14" s="57" customFormat="1" ht="12.75">
      <c r="A751" s="263"/>
      <c r="B751" s="273"/>
      <c r="C751" s="273"/>
      <c r="D751" s="273"/>
      <c r="E751" s="273"/>
      <c r="F751" s="273"/>
      <c r="G751" s="273"/>
      <c r="H751" s="273"/>
      <c r="I751" s="273"/>
      <c r="J751" s="273"/>
      <c r="K751" s="276"/>
      <c r="L751" s="355"/>
      <c r="M751" s="355"/>
      <c r="N751" s="356"/>
    </row>
    <row r="752" spans="1:14" s="57" customFormat="1" ht="12.75">
      <c r="A752" s="263"/>
      <c r="B752" s="273"/>
      <c r="C752" s="273"/>
      <c r="D752" s="273"/>
      <c r="E752" s="273"/>
      <c r="F752" s="273"/>
      <c r="G752" s="273"/>
      <c r="H752" s="273"/>
      <c r="I752" s="273"/>
      <c r="J752" s="273"/>
      <c r="K752" s="276"/>
      <c r="L752" s="355"/>
      <c r="M752" s="355"/>
      <c r="N752" s="356"/>
    </row>
    <row r="753" spans="1:14" s="57" customFormat="1" ht="12.75">
      <c r="A753" s="263"/>
      <c r="B753" s="273"/>
      <c r="C753" s="273"/>
      <c r="D753" s="273"/>
      <c r="E753" s="273"/>
      <c r="F753" s="273"/>
      <c r="G753" s="273"/>
      <c r="H753" s="273"/>
      <c r="I753" s="273"/>
      <c r="J753" s="273"/>
      <c r="K753" s="276"/>
      <c r="L753" s="355"/>
      <c r="M753" s="355"/>
      <c r="N753" s="356"/>
    </row>
    <row r="754" spans="1:14" s="57" customFormat="1" ht="12.75">
      <c r="A754" s="263"/>
      <c r="B754" s="273"/>
      <c r="C754" s="273"/>
      <c r="D754" s="273"/>
      <c r="E754" s="273"/>
      <c r="F754" s="273"/>
      <c r="G754" s="273"/>
      <c r="H754" s="273"/>
      <c r="I754" s="273"/>
      <c r="J754" s="273"/>
      <c r="K754" s="276"/>
      <c r="L754" s="355"/>
      <c r="M754" s="355"/>
      <c r="N754" s="356"/>
    </row>
    <row r="755" spans="1:14" s="57" customFormat="1" ht="12.75">
      <c r="A755" s="263"/>
      <c r="B755" s="273"/>
      <c r="C755" s="273"/>
      <c r="D755" s="273"/>
      <c r="E755" s="273"/>
      <c r="F755" s="273"/>
      <c r="G755" s="273"/>
      <c r="H755" s="273"/>
      <c r="I755" s="273"/>
      <c r="J755" s="273"/>
      <c r="K755" s="276"/>
      <c r="L755" s="355"/>
      <c r="M755" s="355"/>
      <c r="N755" s="356"/>
    </row>
    <row r="756" spans="1:14" s="57" customFormat="1" ht="12.75">
      <c r="A756" s="263"/>
      <c r="B756" s="273"/>
      <c r="C756" s="273"/>
      <c r="D756" s="273"/>
      <c r="E756" s="273"/>
      <c r="F756" s="273"/>
      <c r="G756" s="273"/>
      <c r="H756" s="273"/>
      <c r="I756" s="273"/>
      <c r="J756" s="273"/>
      <c r="K756" s="276"/>
      <c r="L756" s="355"/>
      <c r="M756" s="355"/>
      <c r="N756" s="356"/>
    </row>
    <row r="757" spans="1:14" s="57" customFormat="1" ht="12.75">
      <c r="A757" s="263"/>
      <c r="B757" s="273"/>
      <c r="C757" s="273"/>
      <c r="D757" s="273"/>
      <c r="E757" s="273"/>
      <c r="F757" s="273"/>
      <c r="G757" s="273"/>
      <c r="H757" s="273"/>
      <c r="I757" s="273"/>
      <c r="J757" s="273"/>
      <c r="K757" s="276"/>
      <c r="L757" s="355"/>
      <c r="M757" s="355"/>
      <c r="N757" s="356"/>
    </row>
    <row r="758" spans="1:14" s="57" customFormat="1" ht="12.75">
      <c r="A758" s="263"/>
      <c r="B758" s="273"/>
      <c r="C758" s="273"/>
      <c r="D758" s="273"/>
      <c r="E758" s="273"/>
      <c r="F758" s="273"/>
      <c r="G758" s="273"/>
      <c r="H758" s="273"/>
      <c r="I758" s="273"/>
      <c r="J758" s="273"/>
      <c r="K758" s="276"/>
      <c r="L758" s="355"/>
      <c r="M758" s="355"/>
      <c r="N758" s="356"/>
    </row>
    <row r="759" spans="1:14" s="57" customFormat="1" ht="12.75">
      <c r="A759" s="263"/>
      <c r="B759" s="273"/>
      <c r="C759" s="273"/>
      <c r="D759" s="273"/>
      <c r="E759" s="273"/>
      <c r="F759" s="273"/>
      <c r="G759" s="273"/>
      <c r="H759" s="273"/>
      <c r="I759" s="273"/>
      <c r="J759" s="273"/>
      <c r="K759" s="276"/>
      <c r="L759" s="355"/>
      <c r="M759" s="355"/>
      <c r="N759" s="356"/>
    </row>
    <row r="760" spans="1:14" s="57" customFormat="1" ht="12.75">
      <c r="A760" s="263"/>
      <c r="B760" s="273"/>
      <c r="C760" s="273"/>
      <c r="D760" s="273"/>
      <c r="E760" s="273"/>
      <c r="F760" s="273"/>
      <c r="G760" s="273"/>
      <c r="H760" s="273"/>
      <c r="I760" s="273"/>
      <c r="J760" s="273"/>
      <c r="K760" s="276"/>
      <c r="L760" s="355"/>
      <c r="M760" s="355"/>
      <c r="N760" s="356"/>
    </row>
    <row r="761" spans="1:14" s="57" customFormat="1" ht="12.75">
      <c r="A761" s="263"/>
      <c r="B761" s="273"/>
      <c r="C761" s="273"/>
      <c r="D761" s="273"/>
      <c r="E761" s="273"/>
      <c r="F761" s="273"/>
      <c r="G761" s="273"/>
      <c r="H761" s="273"/>
      <c r="I761" s="273"/>
      <c r="J761" s="273"/>
      <c r="K761" s="276"/>
      <c r="L761" s="355"/>
      <c r="M761" s="355"/>
      <c r="N761" s="356"/>
    </row>
    <row r="762" spans="1:14" s="57" customFormat="1" ht="12.75">
      <c r="A762" s="263"/>
      <c r="B762" s="273"/>
      <c r="C762" s="273"/>
      <c r="D762" s="273"/>
      <c r="E762" s="273"/>
      <c r="F762" s="273"/>
      <c r="G762" s="273"/>
      <c r="H762" s="273"/>
      <c r="I762" s="273"/>
      <c r="J762" s="273"/>
      <c r="K762" s="276"/>
      <c r="L762" s="355"/>
      <c r="M762" s="355"/>
      <c r="N762" s="356"/>
    </row>
    <row r="763" spans="1:14" ht="12.75">
      <c r="A763" s="345"/>
      <c r="B763" s="273"/>
      <c r="C763" s="346"/>
      <c r="D763" s="346"/>
      <c r="E763" s="346"/>
      <c r="F763" s="346"/>
      <c r="G763" s="346"/>
      <c r="H763" s="346"/>
      <c r="I763" s="346"/>
      <c r="J763" s="346"/>
      <c r="K763" s="276"/>
      <c r="L763" s="348"/>
      <c r="M763" s="348"/>
      <c r="N763" s="349"/>
    </row>
    <row r="764" spans="1:13" ht="12.75">
      <c r="A764" s="14"/>
      <c r="B764" s="58"/>
      <c r="C764" s="55"/>
      <c r="D764" s="55"/>
      <c r="E764" s="55"/>
      <c r="F764" s="55"/>
      <c r="G764" s="55"/>
      <c r="H764" s="55"/>
      <c r="I764" s="55"/>
      <c r="J764" s="55"/>
      <c r="K764" s="54"/>
      <c r="L764" s="145"/>
      <c r="M764" s="145"/>
    </row>
    <row r="765" spans="1:11" ht="12.75">
      <c r="A765" s="14"/>
      <c r="B765" s="58"/>
      <c r="C765" s="55"/>
      <c r="D765" s="55"/>
      <c r="E765" s="55"/>
      <c r="F765" s="55"/>
      <c r="G765" s="55"/>
      <c r="H765" s="55"/>
      <c r="I765" s="55"/>
      <c r="J765" s="55"/>
      <c r="K765" s="56"/>
    </row>
    <row r="766" spans="1:11" ht="12.75">
      <c r="A766" s="14"/>
      <c r="B766" s="58"/>
      <c r="C766" s="55"/>
      <c r="D766" s="55"/>
      <c r="E766" s="55"/>
      <c r="F766" s="55"/>
      <c r="G766" s="55"/>
      <c r="H766" s="55"/>
      <c r="I766" s="55"/>
      <c r="J766" s="55"/>
      <c r="K766" s="56"/>
    </row>
    <row r="767" spans="1:11" ht="12.75">
      <c r="A767" s="14"/>
      <c r="B767" s="58"/>
      <c r="C767" s="55"/>
      <c r="D767" s="55"/>
      <c r="E767" s="55"/>
      <c r="F767" s="55"/>
      <c r="G767" s="55"/>
      <c r="H767" s="55"/>
      <c r="I767" s="55"/>
      <c r="J767" s="55"/>
      <c r="K767" s="56"/>
    </row>
    <row r="768" spans="1:11" ht="12.75">
      <c r="A768" s="14"/>
      <c r="B768" s="58"/>
      <c r="C768" s="55"/>
      <c r="D768" s="55"/>
      <c r="E768" s="55"/>
      <c r="F768" s="55"/>
      <c r="G768" s="55"/>
      <c r="H768" s="55"/>
      <c r="I768" s="55"/>
      <c r="J768" s="55"/>
      <c r="K768" s="56"/>
    </row>
    <row r="769" spans="1:11" ht="12.75">
      <c r="A769" s="14"/>
      <c r="B769" s="58"/>
      <c r="C769" s="55"/>
      <c r="D769" s="55"/>
      <c r="E769" s="55"/>
      <c r="F769" s="55"/>
      <c r="G769" s="55"/>
      <c r="H769" s="55"/>
      <c r="I769" s="55"/>
      <c r="J769" s="55"/>
      <c r="K769" s="56"/>
    </row>
    <row r="770" spans="1:11" ht="12.75">
      <c r="A770" s="14"/>
      <c r="B770" s="58"/>
      <c r="C770" s="55"/>
      <c r="D770" s="55"/>
      <c r="E770" s="55"/>
      <c r="F770" s="55"/>
      <c r="G770" s="55"/>
      <c r="H770" s="55"/>
      <c r="I770" s="55"/>
      <c r="J770" s="55"/>
      <c r="K770" s="56"/>
    </row>
    <row r="771" spans="1:11" ht="12.75">
      <c r="A771" s="14"/>
      <c r="B771" s="58"/>
      <c r="C771" s="55"/>
      <c r="D771" s="55"/>
      <c r="E771" s="55"/>
      <c r="F771" s="55"/>
      <c r="G771" s="55"/>
      <c r="H771" s="55"/>
      <c r="I771" s="55"/>
      <c r="J771" s="55"/>
      <c r="K771" s="56"/>
    </row>
    <row r="772" ht="12.75">
      <c r="K772" s="56"/>
    </row>
    <row r="773" ht="12.75">
      <c r="K773" s="56"/>
    </row>
  </sheetData>
  <sheetProtection/>
  <protectedRanges>
    <protectedRange sqref="A258" name="Диапазон1"/>
    <protectedRange sqref="A493 A500" name="Диапазон1_3"/>
    <protectedRange sqref="A272" name="Диапазон1_2_1"/>
  </protectedRanges>
  <mergeCells count="20">
    <mergeCell ref="L10:L13"/>
    <mergeCell ref="A5:D7"/>
    <mergeCell ref="M10:M13"/>
    <mergeCell ref="D1:N1"/>
    <mergeCell ref="N10:N13"/>
    <mergeCell ref="E682:J682"/>
    <mergeCell ref="A9:K9"/>
    <mergeCell ref="C10:C13"/>
    <mergeCell ref="D10:D13"/>
    <mergeCell ref="E14:J14"/>
    <mergeCell ref="D2:N2"/>
    <mergeCell ref="D3:N3"/>
    <mergeCell ref="E5:N5"/>
    <mergeCell ref="F6:N6"/>
    <mergeCell ref="A10:A13"/>
    <mergeCell ref="B10:B13"/>
    <mergeCell ref="E10:J13"/>
    <mergeCell ref="K10:K13"/>
    <mergeCell ref="E7:N7"/>
    <mergeCell ref="A8:N8"/>
  </mergeCells>
  <printOptions gridLines="1"/>
  <pageMargins left="0.7874015748031497" right="0.7874015748031497" top="0.15748031496062992" bottom="0.1968503937007874" header="0.1968503937007874" footer="0"/>
  <pageSetup horizontalDpi="600" verticalDpi="600" orientation="portrait" paperSize="9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2"/>
  <sheetViews>
    <sheetView tabSelected="1" view="pageBreakPreview" zoomScale="60" workbookViewId="0" topLeftCell="B1">
      <selection activeCell="T15" sqref="T15"/>
    </sheetView>
  </sheetViews>
  <sheetFormatPr defaultColWidth="9.140625" defaultRowHeight="12.75"/>
  <cols>
    <col min="1" max="1" width="5.00390625" style="61" hidden="1" customWidth="1"/>
    <col min="2" max="2" width="63.8515625" style="49" customWidth="1"/>
    <col min="3" max="3" width="5.57421875" style="49" customWidth="1"/>
    <col min="4" max="4" width="2.8515625" style="50" customWidth="1"/>
    <col min="5" max="6" width="2.28125" style="50" customWidth="1"/>
    <col min="7" max="7" width="6.28125" style="49" customWidth="1"/>
    <col min="8" max="8" width="3.421875" style="49" customWidth="1"/>
    <col min="9" max="9" width="9.421875" style="50" customWidth="1"/>
    <col min="10" max="10" width="15.421875" style="49" hidden="1" customWidth="1"/>
    <col min="11" max="11" width="13.421875" style="49" hidden="1" customWidth="1"/>
    <col min="12" max="12" width="13.28125" style="49" customWidth="1"/>
    <col min="13" max="16384" width="9.140625" style="49" customWidth="1"/>
  </cols>
  <sheetData>
    <row r="1" spans="2:12" ht="12.75" customHeight="1">
      <c r="B1" s="62"/>
      <c r="C1" s="62"/>
      <c r="D1" s="63"/>
      <c r="E1" s="63"/>
      <c r="F1" s="63"/>
      <c r="G1" s="545" t="s">
        <v>386</v>
      </c>
      <c r="H1" s="545"/>
      <c r="I1" s="545"/>
      <c r="J1" s="545"/>
      <c r="K1" s="545"/>
      <c r="L1" s="545"/>
    </row>
    <row r="2" spans="2:12" ht="12.75" customHeight="1">
      <c r="B2" s="62"/>
      <c r="C2" s="62"/>
      <c r="D2" s="63"/>
      <c r="E2" s="63"/>
      <c r="F2" s="63"/>
      <c r="G2" s="545" t="s">
        <v>329</v>
      </c>
      <c r="H2" s="545"/>
      <c r="I2" s="545"/>
      <c r="J2" s="545"/>
      <c r="K2" s="545"/>
      <c r="L2" s="545"/>
    </row>
    <row r="3" spans="2:12" ht="12.75">
      <c r="B3" s="62"/>
      <c r="C3" s="62"/>
      <c r="D3" s="63"/>
      <c r="E3" s="63"/>
      <c r="F3" s="63"/>
      <c r="G3" s="546" t="s">
        <v>415</v>
      </c>
      <c r="H3" s="546"/>
      <c r="I3" s="546"/>
      <c r="J3" s="546"/>
      <c r="K3" s="546"/>
      <c r="L3" s="546"/>
    </row>
    <row r="4" spans="2:12" ht="12.75">
      <c r="B4" s="62"/>
      <c r="C4" s="62"/>
      <c r="D4" s="63"/>
      <c r="E4" s="63"/>
      <c r="F4" s="63"/>
      <c r="G4" s="62"/>
      <c r="H4" s="62"/>
      <c r="I4" s="63"/>
      <c r="J4" s="62"/>
      <c r="K4" s="62"/>
      <c r="L4" s="62"/>
    </row>
    <row r="5" spans="2:12" ht="12.75" customHeight="1">
      <c r="B5" s="62"/>
      <c r="C5" s="64"/>
      <c r="D5" s="65"/>
      <c r="E5" s="65"/>
      <c r="F5" s="65"/>
      <c r="G5" s="545" t="s">
        <v>333</v>
      </c>
      <c r="H5" s="545"/>
      <c r="I5" s="545"/>
      <c r="J5" s="545"/>
      <c r="K5" s="545"/>
      <c r="L5" s="545"/>
    </row>
    <row r="6" spans="2:12" ht="12.75" customHeight="1">
      <c r="B6" s="62"/>
      <c r="C6" s="64"/>
      <c r="D6" s="65"/>
      <c r="E6" s="65"/>
      <c r="F6" s="65"/>
      <c r="G6" s="545" t="s">
        <v>329</v>
      </c>
      <c r="H6" s="545"/>
      <c r="I6" s="545"/>
      <c r="J6" s="545"/>
      <c r="K6" s="545"/>
      <c r="L6" s="545"/>
    </row>
    <row r="7" spans="2:12" ht="14.25" customHeight="1">
      <c r="B7" s="62"/>
      <c r="C7" s="64"/>
      <c r="D7" s="65"/>
      <c r="E7" s="65"/>
      <c r="F7" s="65"/>
      <c r="G7" s="546" t="s">
        <v>328</v>
      </c>
      <c r="H7" s="546"/>
      <c r="I7" s="546"/>
      <c r="J7" s="546"/>
      <c r="K7" s="546"/>
      <c r="L7" s="546"/>
    </row>
    <row r="8" spans="2:12" ht="6.75" customHeight="1">
      <c r="B8" s="62"/>
      <c r="C8" s="64"/>
      <c r="D8" s="65"/>
      <c r="E8" s="65"/>
      <c r="F8" s="65"/>
      <c r="G8" s="53"/>
      <c r="H8" s="53"/>
      <c r="I8" s="53"/>
      <c r="J8" s="62"/>
      <c r="K8" s="62"/>
      <c r="L8" s="62"/>
    </row>
    <row r="9" spans="1:12" s="67" customFormat="1" ht="51" customHeight="1">
      <c r="A9" s="61"/>
      <c r="B9" s="595" t="s">
        <v>285</v>
      </c>
      <c r="C9" s="595"/>
      <c r="D9" s="595"/>
      <c r="E9" s="595"/>
      <c r="F9" s="595"/>
      <c r="G9" s="595"/>
      <c r="H9" s="595"/>
      <c r="I9" s="595"/>
      <c r="J9" s="595"/>
      <c r="K9" s="595"/>
      <c r="L9" s="595"/>
    </row>
    <row r="10" spans="1:12" s="67" customFormat="1" ht="12.75">
      <c r="A10" s="68"/>
      <c r="B10" s="69"/>
      <c r="C10" s="69"/>
      <c r="D10" s="69"/>
      <c r="E10" s="69"/>
      <c r="F10" s="69"/>
      <c r="G10" s="69"/>
      <c r="H10" s="69"/>
      <c r="I10" s="69"/>
      <c r="J10" s="66"/>
      <c r="K10" s="66"/>
      <c r="L10" s="66"/>
    </row>
    <row r="11" spans="1:12" s="67" customFormat="1" ht="57.75" customHeight="1">
      <c r="A11" s="70" t="s">
        <v>188</v>
      </c>
      <c r="B11" s="71" t="s">
        <v>126</v>
      </c>
      <c r="C11" s="590" t="s">
        <v>189</v>
      </c>
      <c r="D11" s="591"/>
      <c r="E11" s="591"/>
      <c r="F11" s="591"/>
      <c r="G11" s="591"/>
      <c r="H11" s="592"/>
      <c r="I11" s="72" t="s">
        <v>190</v>
      </c>
      <c r="J11" s="487" t="s">
        <v>248</v>
      </c>
      <c r="K11" s="487" t="s">
        <v>248</v>
      </c>
      <c r="L11" s="72" t="s">
        <v>248</v>
      </c>
    </row>
    <row r="12" spans="1:12" s="73" customFormat="1" ht="12.75">
      <c r="A12" s="15">
        <v>1</v>
      </c>
      <c r="B12" s="27">
        <v>1</v>
      </c>
      <c r="C12" s="593" t="s">
        <v>191</v>
      </c>
      <c r="D12" s="594"/>
      <c r="E12" s="594"/>
      <c r="F12" s="594"/>
      <c r="G12" s="594"/>
      <c r="H12" s="594"/>
      <c r="I12" s="26" t="s">
        <v>192</v>
      </c>
      <c r="J12" s="488">
        <v>4</v>
      </c>
      <c r="K12" s="488">
        <v>4</v>
      </c>
      <c r="L12" s="27">
        <v>4</v>
      </c>
    </row>
    <row r="13" spans="1:12" s="67" customFormat="1" ht="9" customHeight="1">
      <c r="A13" s="74"/>
      <c r="B13" s="596"/>
      <c r="C13" s="370"/>
      <c r="D13" s="371"/>
      <c r="E13" s="371"/>
      <c r="F13" s="371"/>
      <c r="G13" s="372"/>
      <c r="H13" s="373"/>
      <c r="I13" s="524"/>
      <c r="J13" s="523"/>
      <c r="K13" s="489"/>
      <c r="L13" s="374"/>
    </row>
    <row r="14" spans="1:12" ht="18.75">
      <c r="A14" s="11"/>
      <c r="B14" s="463" t="s">
        <v>185</v>
      </c>
      <c r="C14" s="375"/>
      <c r="D14" s="376"/>
      <c r="E14" s="376"/>
      <c r="F14" s="376"/>
      <c r="G14" s="377"/>
      <c r="H14" s="378"/>
      <c r="I14" s="525"/>
      <c r="J14" s="491">
        <f>J15+J126+J142+J152+J160+J177+J188+J202+J214+J222+J236+J248+J269+J329+J243+J98+J341+J348</f>
        <v>884129.8999999999</v>
      </c>
      <c r="K14" s="491">
        <f>K15+K126+K142+K152+K160+K177+K188+K202+K214+K222+K236+K248+K269+K329+K243+K98+K341+K348+K474</f>
        <v>23458.1</v>
      </c>
      <c r="L14" s="380">
        <f>L15+L126+L142+L152+L160+L177+L188+L202+L214+L222+L236+L248+L269+L329+L243+L98+L341+L348</f>
        <v>907588</v>
      </c>
    </row>
    <row r="15" spans="1:12" ht="47.25">
      <c r="A15" s="11"/>
      <c r="B15" s="438" t="s">
        <v>316</v>
      </c>
      <c r="C15" s="381" t="s">
        <v>114</v>
      </c>
      <c r="D15" s="382" t="s">
        <v>193</v>
      </c>
      <c r="E15" s="382" t="s">
        <v>193</v>
      </c>
      <c r="F15" s="382" t="s">
        <v>193</v>
      </c>
      <c r="G15" s="382" t="s">
        <v>194</v>
      </c>
      <c r="H15" s="383" t="s">
        <v>193</v>
      </c>
      <c r="I15" s="526"/>
      <c r="J15" s="491">
        <f>J16+J91</f>
        <v>57091.09999999999</v>
      </c>
      <c r="K15" s="491">
        <f>K16+K91</f>
        <v>19116.1</v>
      </c>
      <c r="L15" s="380">
        <f>L16+L91</f>
        <v>76207.2</v>
      </c>
    </row>
    <row r="16" spans="1:12" s="75" customFormat="1" ht="25.5">
      <c r="A16" s="12"/>
      <c r="B16" s="464" t="s">
        <v>23</v>
      </c>
      <c r="C16" s="381" t="s">
        <v>114</v>
      </c>
      <c r="D16" s="382" t="s">
        <v>195</v>
      </c>
      <c r="E16" s="382" t="s">
        <v>193</v>
      </c>
      <c r="F16" s="382" t="s">
        <v>193</v>
      </c>
      <c r="G16" s="382" t="s">
        <v>194</v>
      </c>
      <c r="H16" s="383" t="s">
        <v>193</v>
      </c>
      <c r="I16" s="526"/>
      <c r="J16" s="491">
        <f>J44+J17+J53+J56+J65+J39+J59+J62+J73+J34+J68+J78+J83+J86+J20+J26+J23+J31</f>
        <v>56971.09999999999</v>
      </c>
      <c r="K16" s="490">
        <f>K44+K17+K53+K56+K65+K39+K59+K62+K73+K34+K68+K78+K83+K86+K20+K26+K23+K31</f>
        <v>19116.1</v>
      </c>
      <c r="L16" s="379">
        <f>L44+L17+L53+L56+L65+L39+L59+L62+L73+L34+L68+L78+L83+L86+L20+L26+L23+L31</f>
        <v>76087.2</v>
      </c>
    </row>
    <row r="17" spans="1:12" s="75" customFormat="1" ht="76.5">
      <c r="A17" s="12"/>
      <c r="B17" s="406" t="s">
        <v>220</v>
      </c>
      <c r="C17" s="262" t="s">
        <v>114</v>
      </c>
      <c r="D17" s="128" t="s">
        <v>195</v>
      </c>
      <c r="E17" s="128" t="s">
        <v>193</v>
      </c>
      <c r="F17" s="128" t="s">
        <v>193</v>
      </c>
      <c r="G17" s="128" t="s">
        <v>219</v>
      </c>
      <c r="H17" s="384" t="s">
        <v>193</v>
      </c>
      <c r="I17" s="336"/>
      <c r="J17" s="493">
        <f aca="true" t="shared" si="0" ref="J17:L18">J18</f>
        <v>32.6</v>
      </c>
      <c r="K17" s="493">
        <f t="shared" si="0"/>
        <v>0</v>
      </c>
      <c r="L17" s="386">
        <f t="shared" si="0"/>
        <v>32.6</v>
      </c>
    </row>
    <row r="18" spans="1:12" s="7" customFormat="1" ht="25.5">
      <c r="A18" s="12"/>
      <c r="B18" s="404" t="s">
        <v>37</v>
      </c>
      <c r="C18" s="262" t="s">
        <v>114</v>
      </c>
      <c r="D18" s="128" t="s">
        <v>195</v>
      </c>
      <c r="E18" s="128" t="s">
        <v>193</v>
      </c>
      <c r="F18" s="128" t="s">
        <v>193</v>
      </c>
      <c r="G18" s="181" t="s">
        <v>219</v>
      </c>
      <c r="H18" s="387" t="s">
        <v>193</v>
      </c>
      <c r="I18" s="399">
        <v>600</v>
      </c>
      <c r="J18" s="493">
        <f t="shared" si="0"/>
        <v>32.6</v>
      </c>
      <c r="K18" s="493">
        <f t="shared" si="0"/>
        <v>0</v>
      </c>
      <c r="L18" s="386">
        <f t="shared" si="0"/>
        <v>32.6</v>
      </c>
    </row>
    <row r="19" spans="1:12" s="7" customFormat="1" ht="18.75">
      <c r="A19" s="12"/>
      <c r="B19" s="404" t="s">
        <v>38</v>
      </c>
      <c r="C19" s="262" t="s">
        <v>114</v>
      </c>
      <c r="D19" s="128" t="s">
        <v>195</v>
      </c>
      <c r="E19" s="128" t="s">
        <v>193</v>
      </c>
      <c r="F19" s="128" t="s">
        <v>193</v>
      </c>
      <c r="G19" s="181" t="s">
        <v>219</v>
      </c>
      <c r="H19" s="387" t="s">
        <v>193</v>
      </c>
      <c r="I19" s="399" t="s">
        <v>39</v>
      </c>
      <c r="J19" s="493">
        <v>32.6</v>
      </c>
      <c r="K19" s="493">
        <v>0</v>
      </c>
      <c r="L19" s="386">
        <v>32.6</v>
      </c>
    </row>
    <row r="20" spans="1:12" s="7" customFormat="1" ht="63.75">
      <c r="A20" s="12"/>
      <c r="B20" s="597" t="s">
        <v>396</v>
      </c>
      <c r="C20" s="125" t="s">
        <v>114</v>
      </c>
      <c r="D20" s="126" t="s">
        <v>195</v>
      </c>
      <c r="E20" s="126" t="s">
        <v>193</v>
      </c>
      <c r="F20" s="126" t="s">
        <v>193</v>
      </c>
      <c r="G20" s="126" t="s">
        <v>393</v>
      </c>
      <c r="H20" s="127" t="s">
        <v>193</v>
      </c>
      <c r="I20" s="399"/>
      <c r="J20" s="493">
        <f aca="true" t="shared" si="1" ref="J20:L21">J21</f>
        <v>0</v>
      </c>
      <c r="K20" s="493">
        <f t="shared" si="1"/>
        <v>810.3</v>
      </c>
      <c r="L20" s="386">
        <f t="shared" si="1"/>
        <v>810.3</v>
      </c>
    </row>
    <row r="21" spans="1:12" s="7" customFormat="1" ht="25.5">
      <c r="A21" s="12"/>
      <c r="B21" s="404" t="s">
        <v>37</v>
      </c>
      <c r="C21" s="125" t="s">
        <v>114</v>
      </c>
      <c r="D21" s="126" t="s">
        <v>195</v>
      </c>
      <c r="E21" s="126" t="s">
        <v>193</v>
      </c>
      <c r="F21" s="126" t="s">
        <v>193</v>
      </c>
      <c r="G21" s="126" t="s">
        <v>393</v>
      </c>
      <c r="H21" s="127" t="s">
        <v>193</v>
      </c>
      <c r="I21" s="399" t="s">
        <v>214</v>
      </c>
      <c r="J21" s="493">
        <f t="shared" si="1"/>
        <v>0</v>
      </c>
      <c r="K21" s="493">
        <f t="shared" si="1"/>
        <v>810.3</v>
      </c>
      <c r="L21" s="386">
        <f t="shared" si="1"/>
        <v>810.3</v>
      </c>
    </row>
    <row r="22" spans="1:12" s="7" customFormat="1" ht="18.75">
      <c r="A22" s="12"/>
      <c r="B22" s="404" t="s">
        <v>38</v>
      </c>
      <c r="C22" s="125" t="s">
        <v>114</v>
      </c>
      <c r="D22" s="126" t="s">
        <v>195</v>
      </c>
      <c r="E22" s="126" t="s">
        <v>193</v>
      </c>
      <c r="F22" s="126" t="s">
        <v>193</v>
      </c>
      <c r="G22" s="126" t="s">
        <v>393</v>
      </c>
      <c r="H22" s="127" t="s">
        <v>193</v>
      </c>
      <c r="I22" s="399" t="s">
        <v>39</v>
      </c>
      <c r="J22" s="493">
        <v>0</v>
      </c>
      <c r="K22" s="493">
        <v>810.3</v>
      </c>
      <c r="L22" s="386">
        <v>810.3</v>
      </c>
    </row>
    <row r="23" spans="1:12" s="7" customFormat="1" ht="63.75">
      <c r="A23" s="12"/>
      <c r="B23" s="597" t="s">
        <v>408</v>
      </c>
      <c r="C23" s="125" t="s">
        <v>114</v>
      </c>
      <c r="D23" s="126" t="s">
        <v>195</v>
      </c>
      <c r="E23" s="126" t="s">
        <v>193</v>
      </c>
      <c r="F23" s="126" t="s">
        <v>193</v>
      </c>
      <c r="G23" s="126" t="s">
        <v>406</v>
      </c>
      <c r="H23" s="127" t="s">
        <v>193</v>
      </c>
      <c r="I23" s="399"/>
      <c r="J23" s="493">
        <f aca="true" t="shared" si="2" ref="J23:L24">J24</f>
        <v>0</v>
      </c>
      <c r="K23" s="493">
        <f t="shared" si="2"/>
        <v>540.1</v>
      </c>
      <c r="L23" s="386">
        <f t="shared" si="2"/>
        <v>540.1</v>
      </c>
    </row>
    <row r="24" spans="1:12" s="7" customFormat="1" ht="25.5">
      <c r="A24" s="12"/>
      <c r="B24" s="404" t="s">
        <v>37</v>
      </c>
      <c r="C24" s="125" t="s">
        <v>114</v>
      </c>
      <c r="D24" s="126" t="s">
        <v>195</v>
      </c>
      <c r="E24" s="126" t="s">
        <v>193</v>
      </c>
      <c r="F24" s="126" t="s">
        <v>193</v>
      </c>
      <c r="G24" s="126" t="s">
        <v>406</v>
      </c>
      <c r="H24" s="127" t="s">
        <v>193</v>
      </c>
      <c r="I24" s="399" t="s">
        <v>214</v>
      </c>
      <c r="J24" s="493">
        <f t="shared" si="2"/>
        <v>0</v>
      </c>
      <c r="K24" s="493">
        <f t="shared" si="2"/>
        <v>540.1</v>
      </c>
      <c r="L24" s="386">
        <f t="shared" si="2"/>
        <v>540.1</v>
      </c>
    </row>
    <row r="25" spans="1:12" s="7" customFormat="1" ht="18.75">
      <c r="A25" s="12"/>
      <c r="B25" s="404" t="s">
        <v>38</v>
      </c>
      <c r="C25" s="125" t="s">
        <v>114</v>
      </c>
      <c r="D25" s="126" t="s">
        <v>195</v>
      </c>
      <c r="E25" s="126" t="s">
        <v>193</v>
      </c>
      <c r="F25" s="126" t="s">
        <v>193</v>
      </c>
      <c r="G25" s="126" t="s">
        <v>406</v>
      </c>
      <c r="H25" s="127" t="s">
        <v>193</v>
      </c>
      <c r="I25" s="399" t="s">
        <v>39</v>
      </c>
      <c r="J25" s="493">
        <v>0</v>
      </c>
      <c r="K25" s="493">
        <v>540.1</v>
      </c>
      <c r="L25" s="386">
        <v>540.1</v>
      </c>
    </row>
    <row r="26" spans="1:12" s="7" customFormat="1" ht="51">
      <c r="A26" s="12"/>
      <c r="B26" s="404" t="s">
        <v>398</v>
      </c>
      <c r="C26" s="262" t="s">
        <v>114</v>
      </c>
      <c r="D26" s="128" t="s">
        <v>195</v>
      </c>
      <c r="E26" s="126" t="s">
        <v>193</v>
      </c>
      <c r="F26" s="126" t="s">
        <v>193</v>
      </c>
      <c r="G26" s="181" t="s">
        <v>397</v>
      </c>
      <c r="H26" s="127" t="s">
        <v>193</v>
      </c>
      <c r="I26" s="399"/>
      <c r="J26" s="493">
        <f>J27+J29</f>
        <v>0</v>
      </c>
      <c r="K26" s="492">
        <f>K27+K29</f>
        <v>17765.7</v>
      </c>
      <c r="L26" s="385">
        <f>L27+L29</f>
        <v>17765.7</v>
      </c>
    </row>
    <row r="27" spans="1:13" s="7" customFormat="1" ht="18.75">
      <c r="A27" s="12"/>
      <c r="B27" s="598" t="s">
        <v>147</v>
      </c>
      <c r="C27" s="481" t="s">
        <v>114</v>
      </c>
      <c r="D27" s="482" t="s">
        <v>195</v>
      </c>
      <c r="E27" s="483" t="s">
        <v>193</v>
      </c>
      <c r="F27" s="483" t="s">
        <v>193</v>
      </c>
      <c r="G27" s="484" t="s">
        <v>397</v>
      </c>
      <c r="H27" s="485" t="s">
        <v>193</v>
      </c>
      <c r="I27" s="527" t="s">
        <v>161</v>
      </c>
      <c r="J27" s="493">
        <f>J28</f>
        <v>0</v>
      </c>
      <c r="K27" s="493">
        <f>K28</f>
        <v>5562.6</v>
      </c>
      <c r="L27" s="486">
        <f>L28</f>
        <v>5562.6</v>
      </c>
      <c r="M27" s="75"/>
    </row>
    <row r="28" spans="1:13" s="7" customFormat="1" ht="18.75">
      <c r="A28" s="12"/>
      <c r="B28" s="598" t="s">
        <v>108</v>
      </c>
      <c r="C28" s="481" t="s">
        <v>114</v>
      </c>
      <c r="D28" s="482" t="s">
        <v>195</v>
      </c>
      <c r="E28" s="483" t="s">
        <v>193</v>
      </c>
      <c r="F28" s="483" t="s">
        <v>193</v>
      </c>
      <c r="G28" s="484" t="s">
        <v>397</v>
      </c>
      <c r="H28" s="485" t="s">
        <v>193</v>
      </c>
      <c r="I28" s="527" t="s">
        <v>112</v>
      </c>
      <c r="J28" s="493">
        <v>0</v>
      </c>
      <c r="K28" s="493">
        <v>5562.6</v>
      </c>
      <c r="L28" s="486">
        <v>5562.6</v>
      </c>
      <c r="M28" s="75"/>
    </row>
    <row r="29" spans="1:13" s="7" customFormat="1" ht="25.5">
      <c r="A29" s="12"/>
      <c r="B29" s="598" t="s">
        <v>37</v>
      </c>
      <c r="C29" s="481" t="s">
        <v>114</v>
      </c>
      <c r="D29" s="482" t="s">
        <v>195</v>
      </c>
      <c r="E29" s="483" t="s">
        <v>193</v>
      </c>
      <c r="F29" s="483" t="s">
        <v>193</v>
      </c>
      <c r="G29" s="484" t="s">
        <v>397</v>
      </c>
      <c r="H29" s="485" t="s">
        <v>193</v>
      </c>
      <c r="I29" s="527" t="s">
        <v>214</v>
      </c>
      <c r="J29" s="493">
        <f>J30</f>
        <v>0</v>
      </c>
      <c r="K29" s="493">
        <f>K30</f>
        <v>12203.1</v>
      </c>
      <c r="L29" s="486">
        <f>L30</f>
        <v>12203.1</v>
      </c>
      <c r="M29" s="75"/>
    </row>
    <row r="30" spans="1:13" s="7" customFormat="1" ht="18.75">
      <c r="A30" s="12"/>
      <c r="B30" s="598" t="s">
        <v>38</v>
      </c>
      <c r="C30" s="481" t="s">
        <v>114</v>
      </c>
      <c r="D30" s="482" t="s">
        <v>195</v>
      </c>
      <c r="E30" s="483" t="s">
        <v>193</v>
      </c>
      <c r="F30" s="483" t="s">
        <v>193</v>
      </c>
      <c r="G30" s="484" t="s">
        <v>397</v>
      </c>
      <c r="H30" s="485" t="s">
        <v>193</v>
      </c>
      <c r="I30" s="527" t="s">
        <v>39</v>
      </c>
      <c r="J30" s="493">
        <v>0</v>
      </c>
      <c r="K30" s="493">
        <v>12203.1</v>
      </c>
      <c r="L30" s="486">
        <v>12203.1</v>
      </c>
      <c r="M30" s="75"/>
    </row>
    <row r="31" spans="1:12" s="7" customFormat="1" ht="54.75" customHeight="1">
      <c r="A31" s="12"/>
      <c r="B31" s="404" t="s">
        <v>412</v>
      </c>
      <c r="C31" s="262" t="s">
        <v>114</v>
      </c>
      <c r="D31" s="128" t="s">
        <v>195</v>
      </c>
      <c r="E31" s="126" t="s">
        <v>193</v>
      </c>
      <c r="F31" s="126" t="s">
        <v>193</v>
      </c>
      <c r="G31" s="181" t="s">
        <v>409</v>
      </c>
      <c r="H31" s="127" t="s">
        <v>193</v>
      </c>
      <c r="I31" s="399"/>
      <c r="J31" s="493">
        <f aca="true" t="shared" si="3" ref="J31:L32">J32</f>
        <v>0</v>
      </c>
      <c r="K31" s="493">
        <f t="shared" si="3"/>
        <v>179.5</v>
      </c>
      <c r="L31" s="386">
        <f t="shared" si="3"/>
        <v>179.5</v>
      </c>
    </row>
    <row r="32" spans="1:12" s="7" customFormat="1" ht="25.5">
      <c r="A32" s="12"/>
      <c r="B32" s="404" t="s">
        <v>37</v>
      </c>
      <c r="C32" s="262" t="s">
        <v>114</v>
      </c>
      <c r="D32" s="128" t="s">
        <v>195</v>
      </c>
      <c r="E32" s="126" t="s">
        <v>193</v>
      </c>
      <c r="F32" s="126" t="s">
        <v>193</v>
      </c>
      <c r="G32" s="181" t="s">
        <v>409</v>
      </c>
      <c r="H32" s="127" t="s">
        <v>193</v>
      </c>
      <c r="I32" s="399" t="s">
        <v>214</v>
      </c>
      <c r="J32" s="493">
        <f t="shared" si="3"/>
        <v>0</v>
      </c>
      <c r="K32" s="493">
        <f t="shared" si="3"/>
        <v>179.5</v>
      </c>
      <c r="L32" s="386">
        <f t="shared" si="3"/>
        <v>179.5</v>
      </c>
    </row>
    <row r="33" spans="1:12" s="7" customFormat="1" ht="18.75">
      <c r="A33" s="12"/>
      <c r="B33" s="404" t="s">
        <v>38</v>
      </c>
      <c r="C33" s="262" t="s">
        <v>114</v>
      </c>
      <c r="D33" s="128" t="s">
        <v>195</v>
      </c>
      <c r="E33" s="126" t="s">
        <v>193</v>
      </c>
      <c r="F33" s="126" t="s">
        <v>193</v>
      </c>
      <c r="G33" s="181" t="s">
        <v>409</v>
      </c>
      <c r="H33" s="127" t="s">
        <v>193</v>
      </c>
      <c r="I33" s="399" t="s">
        <v>39</v>
      </c>
      <c r="J33" s="493">
        <f>0</f>
        <v>0</v>
      </c>
      <c r="K33" s="493">
        <v>179.5</v>
      </c>
      <c r="L33" s="386">
        <v>179.5</v>
      </c>
    </row>
    <row r="34" spans="1:12" s="75" customFormat="1" ht="25.5">
      <c r="A34" s="12"/>
      <c r="B34" s="404" t="s">
        <v>348</v>
      </c>
      <c r="C34" s="262" t="s">
        <v>114</v>
      </c>
      <c r="D34" s="128" t="s">
        <v>195</v>
      </c>
      <c r="E34" s="126" t="s">
        <v>193</v>
      </c>
      <c r="F34" s="126" t="s">
        <v>193</v>
      </c>
      <c r="G34" s="128" t="s">
        <v>344</v>
      </c>
      <c r="H34" s="127" t="s">
        <v>193</v>
      </c>
      <c r="I34" s="336"/>
      <c r="J34" s="493">
        <f>J35+J37</f>
        <v>370</v>
      </c>
      <c r="K34" s="493">
        <f>K35+K37</f>
        <v>0</v>
      </c>
      <c r="L34" s="386">
        <f>L35+L37</f>
        <v>370</v>
      </c>
    </row>
    <row r="35" spans="1:12" s="7" customFormat="1" ht="18.75">
      <c r="A35" s="12"/>
      <c r="B35" s="404" t="s">
        <v>147</v>
      </c>
      <c r="C35" s="262" t="s">
        <v>114</v>
      </c>
      <c r="D35" s="128" t="s">
        <v>195</v>
      </c>
      <c r="E35" s="126" t="s">
        <v>193</v>
      </c>
      <c r="F35" s="126" t="s">
        <v>193</v>
      </c>
      <c r="G35" s="181" t="s">
        <v>344</v>
      </c>
      <c r="H35" s="127" t="s">
        <v>193</v>
      </c>
      <c r="I35" s="399" t="s">
        <v>161</v>
      </c>
      <c r="J35" s="493">
        <f>J36</f>
        <v>120</v>
      </c>
      <c r="K35" s="493">
        <f>K36</f>
        <v>0</v>
      </c>
      <c r="L35" s="386">
        <f>L36</f>
        <v>120</v>
      </c>
    </row>
    <row r="36" spans="1:12" s="7" customFormat="1" ht="18.75">
      <c r="A36" s="12"/>
      <c r="B36" s="404" t="s">
        <v>108</v>
      </c>
      <c r="C36" s="262" t="s">
        <v>114</v>
      </c>
      <c r="D36" s="128" t="s">
        <v>195</v>
      </c>
      <c r="E36" s="126" t="s">
        <v>193</v>
      </c>
      <c r="F36" s="126" t="s">
        <v>193</v>
      </c>
      <c r="G36" s="181" t="s">
        <v>344</v>
      </c>
      <c r="H36" s="127" t="s">
        <v>193</v>
      </c>
      <c r="I36" s="399" t="s">
        <v>112</v>
      </c>
      <c r="J36" s="493">
        <v>120</v>
      </c>
      <c r="K36" s="493"/>
      <c r="L36" s="386">
        <v>120</v>
      </c>
    </row>
    <row r="37" spans="1:12" s="7" customFormat="1" ht="25.5">
      <c r="A37" s="12"/>
      <c r="B37" s="404" t="s">
        <v>37</v>
      </c>
      <c r="C37" s="262" t="s">
        <v>114</v>
      </c>
      <c r="D37" s="128" t="s">
        <v>195</v>
      </c>
      <c r="E37" s="126" t="s">
        <v>193</v>
      </c>
      <c r="F37" s="126" t="s">
        <v>193</v>
      </c>
      <c r="G37" s="181" t="s">
        <v>344</v>
      </c>
      <c r="H37" s="127" t="s">
        <v>193</v>
      </c>
      <c r="I37" s="399" t="s">
        <v>214</v>
      </c>
      <c r="J37" s="493">
        <f>J38</f>
        <v>250</v>
      </c>
      <c r="K37" s="493">
        <f>K38</f>
        <v>0</v>
      </c>
      <c r="L37" s="386">
        <f>L38</f>
        <v>250</v>
      </c>
    </row>
    <row r="38" spans="1:12" s="7" customFormat="1" ht="18.75">
      <c r="A38" s="12"/>
      <c r="B38" s="404" t="s">
        <v>38</v>
      </c>
      <c r="C38" s="262" t="s">
        <v>114</v>
      </c>
      <c r="D38" s="128" t="s">
        <v>195</v>
      </c>
      <c r="E38" s="126" t="s">
        <v>193</v>
      </c>
      <c r="F38" s="126" t="s">
        <v>193</v>
      </c>
      <c r="G38" s="181" t="s">
        <v>344</v>
      </c>
      <c r="H38" s="127" t="s">
        <v>193</v>
      </c>
      <c r="I38" s="399" t="s">
        <v>39</v>
      </c>
      <c r="J38" s="493">
        <v>250</v>
      </c>
      <c r="K38" s="493"/>
      <c r="L38" s="386">
        <v>250</v>
      </c>
    </row>
    <row r="39" spans="1:12" s="75" customFormat="1" ht="25.5">
      <c r="A39" s="12"/>
      <c r="B39" s="455" t="s">
        <v>51</v>
      </c>
      <c r="C39" s="125" t="s">
        <v>114</v>
      </c>
      <c r="D39" s="126" t="s">
        <v>195</v>
      </c>
      <c r="E39" s="128" t="s">
        <v>193</v>
      </c>
      <c r="F39" s="128" t="s">
        <v>193</v>
      </c>
      <c r="G39" s="126" t="s">
        <v>47</v>
      </c>
      <c r="H39" s="127" t="s">
        <v>193</v>
      </c>
      <c r="I39" s="336"/>
      <c r="J39" s="493">
        <f>J40+J42</f>
        <v>3929.4</v>
      </c>
      <c r="K39" s="493">
        <f>K40+K42</f>
        <v>0</v>
      </c>
      <c r="L39" s="386">
        <f>L40+L42</f>
        <v>3929.4</v>
      </c>
    </row>
    <row r="40" spans="1:12" s="75" customFormat="1" ht="51">
      <c r="A40" s="12"/>
      <c r="B40" s="404" t="s">
        <v>111</v>
      </c>
      <c r="C40" s="125" t="s">
        <v>114</v>
      </c>
      <c r="D40" s="126" t="s">
        <v>195</v>
      </c>
      <c r="E40" s="128" t="s">
        <v>193</v>
      </c>
      <c r="F40" s="128" t="s">
        <v>193</v>
      </c>
      <c r="G40" s="126" t="s">
        <v>47</v>
      </c>
      <c r="H40" s="127" t="s">
        <v>193</v>
      </c>
      <c r="I40" s="336">
        <v>100</v>
      </c>
      <c r="J40" s="493">
        <f>J41</f>
        <v>3823.1</v>
      </c>
      <c r="K40" s="493">
        <f>K41</f>
        <v>0</v>
      </c>
      <c r="L40" s="386">
        <f>L41</f>
        <v>3823.1</v>
      </c>
    </row>
    <row r="41" spans="1:12" s="75" customFormat="1" ht="25.5">
      <c r="A41" s="12"/>
      <c r="B41" s="404" t="s">
        <v>100</v>
      </c>
      <c r="C41" s="125" t="s">
        <v>114</v>
      </c>
      <c r="D41" s="126" t="s">
        <v>195</v>
      </c>
      <c r="E41" s="128" t="s">
        <v>193</v>
      </c>
      <c r="F41" s="128" t="s">
        <v>193</v>
      </c>
      <c r="G41" s="126" t="s">
        <v>47</v>
      </c>
      <c r="H41" s="127" t="s">
        <v>193</v>
      </c>
      <c r="I41" s="336">
        <v>120</v>
      </c>
      <c r="J41" s="493">
        <v>3823.1</v>
      </c>
      <c r="K41" s="493">
        <v>0</v>
      </c>
      <c r="L41" s="386">
        <v>3823.1</v>
      </c>
    </row>
    <row r="42" spans="1:12" s="75" customFormat="1" ht="25.5">
      <c r="A42" s="12"/>
      <c r="B42" s="404" t="s">
        <v>91</v>
      </c>
      <c r="C42" s="125" t="s">
        <v>114</v>
      </c>
      <c r="D42" s="126" t="s">
        <v>195</v>
      </c>
      <c r="E42" s="128" t="s">
        <v>193</v>
      </c>
      <c r="F42" s="128" t="s">
        <v>193</v>
      </c>
      <c r="G42" s="126" t="s">
        <v>47</v>
      </c>
      <c r="H42" s="127" t="s">
        <v>193</v>
      </c>
      <c r="I42" s="336">
        <v>200</v>
      </c>
      <c r="J42" s="493">
        <f>J43</f>
        <v>106.3</v>
      </c>
      <c r="K42" s="493">
        <f>K43</f>
        <v>0</v>
      </c>
      <c r="L42" s="386">
        <f>L43</f>
        <v>106.3</v>
      </c>
    </row>
    <row r="43" spans="1:12" s="75" customFormat="1" ht="25.5">
      <c r="A43" s="12"/>
      <c r="B43" s="404" t="s">
        <v>93</v>
      </c>
      <c r="C43" s="125" t="s">
        <v>114</v>
      </c>
      <c r="D43" s="126" t="s">
        <v>195</v>
      </c>
      <c r="E43" s="128" t="s">
        <v>193</v>
      </c>
      <c r="F43" s="128" t="s">
        <v>193</v>
      </c>
      <c r="G43" s="126" t="s">
        <v>47</v>
      </c>
      <c r="H43" s="127" t="s">
        <v>193</v>
      </c>
      <c r="I43" s="336">
        <v>240</v>
      </c>
      <c r="J43" s="493">
        <v>106.3</v>
      </c>
      <c r="K43" s="493">
        <v>0</v>
      </c>
      <c r="L43" s="386">
        <v>106.3</v>
      </c>
    </row>
    <row r="44" spans="1:12" s="67" customFormat="1" ht="18.75">
      <c r="A44" s="11"/>
      <c r="B44" s="404" t="s">
        <v>24</v>
      </c>
      <c r="C44" s="274" t="s">
        <v>114</v>
      </c>
      <c r="D44" s="270" t="s">
        <v>195</v>
      </c>
      <c r="E44" s="128" t="s">
        <v>193</v>
      </c>
      <c r="F44" s="128" t="s">
        <v>193</v>
      </c>
      <c r="G44" s="270" t="s">
        <v>27</v>
      </c>
      <c r="H44" s="127" t="s">
        <v>193</v>
      </c>
      <c r="I44" s="528"/>
      <c r="J44" s="493">
        <f>J47+J49+J51+J45</f>
        <v>618.8</v>
      </c>
      <c r="K44" s="493">
        <f>K47+K49+K51+K45</f>
        <v>0</v>
      </c>
      <c r="L44" s="386">
        <f>L47+L49+L51+L45</f>
        <v>618.8</v>
      </c>
    </row>
    <row r="45" spans="1:12" s="67" customFormat="1" ht="51">
      <c r="A45" s="11"/>
      <c r="B45" s="404" t="s">
        <v>111</v>
      </c>
      <c r="C45" s="227" t="s">
        <v>114</v>
      </c>
      <c r="D45" s="193" t="s">
        <v>195</v>
      </c>
      <c r="E45" s="126" t="s">
        <v>193</v>
      </c>
      <c r="F45" s="126" t="s">
        <v>193</v>
      </c>
      <c r="G45" s="193" t="s">
        <v>27</v>
      </c>
      <c r="H45" s="127" t="s">
        <v>193</v>
      </c>
      <c r="I45" s="528" t="s">
        <v>99</v>
      </c>
      <c r="J45" s="493">
        <f>J46</f>
        <v>9</v>
      </c>
      <c r="K45" s="493">
        <f>K46</f>
        <v>0</v>
      </c>
      <c r="L45" s="386">
        <f>L46</f>
        <v>9</v>
      </c>
    </row>
    <row r="46" spans="1:12" s="67" customFormat="1" ht="25.5">
      <c r="A46" s="11"/>
      <c r="B46" s="404" t="s">
        <v>100</v>
      </c>
      <c r="C46" s="227" t="s">
        <v>114</v>
      </c>
      <c r="D46" s="193" t="s">
        <v>195</v>
      </c>
      <c r="E46" s="126" t="s">
        <v>193</v>
      </c>
      <c r="F46" s="126" t="s">
        <v>193</v>
      </c>
      <c r="G46" s="193" t="s">
        <v>27</v>
      </c>
      <c r="H46" s="127" t="s">
        <v>193</v>
      </c>
      <c r="I46" s="528" t="s">
        <v>275</v>
      </c>
      <c r="J46" s="493">
        <v>9</v>
      </c>
      <c r="K46" s="493">
        <v>0</v>
      </c>
      <c r="L46" s="386">
        <v>9</v>
      </c>
    </row>
    <row r="47" spans="1:12" s="67" customFormat="1" ht="25.5">
      <c r="A47" s="11"/>
      <c r="B47" s="404" t="s">
        <v>91</v>
      </c>
      <c r="C47" s="262" t="s">
        <v>114</v>
      </c>
      <c r="D47" s="128" t="s">
        <v>195</v>
      </c>
      <c r="E47" s="128" t="s">
        <v>193</v>
      </c>
      <c r="F47" s="128" t="s">
        <v>193</v>
      </c>
      <c r="G47" s="270" t="s">
        <v>27</v>
      </c>
      <c r="H47" s="127" t="s">
        <v>193</v>
      </c>
      <c r="I47" s="336" t="s">
        <v>92</v>
      </c>
      <c r="J47" s="495">
        <f>J48</f>
        <v>289.8</v>
      </c>
      <c r="K47" s="495">
        <f>K48</f>
        <v>0</v>
      </c>
      <c r="L47" s="389">
        <f>L48</f>
        <v>289.8</v>
      </c>
    </row>
    <row r="48" spans="1:12" s="67" customFormat="1" ht="25.5">
      <c r="A48" s="11"/>
      <c r="B48" s="404" t="s">
        <v>93</v>
      </c>
      <c r="C48" s="262" t="s">
        <v>114</v>
      </c>
      <c r="D48" s="128" t="s">
        <v>195</v>
      </c>
      <c r="E48" s="128" t="s">
        <v>193</v>
      </c>
      <c r="F48" s="128" t="s">
        <v>193</v>
      </c>
      <c r="G48" s="270" t="s">
        <v>27</v>
      </c>
      <c r="H48" s="127" t="s">
        <v>193</v>
      </c>
      <c r="I48" s="336" t="s">
        <v>94</v>
      </c>
      <c r="J48" s="495">
        <v>289.8</v>
      </c>
      <c r="K48" s="495"/>
      <c r="L48" s="389">
        <f>K48+J48</f>
        <v>289.8</v>
      </c>
    </row>
    <row r="49" spans="1:12" s="67" customFormat="1" ht="18.75">
      <c r="A49" s="11"/>
      <c r="B49" s="404" t="s">
        <v>147</v>
      </c>
      <c r="C49" s="262" t="s">
        <v>114</v>
      </c>
      <c r="D49" s="128" t="s">
        <v>195</v>
      </c>
      <c r="E49" s="128" t="s">
        <v>193</v>
      </c>
      <c r="F49" s="128" t="s">
        <v>193</v>
      </c>
      <c r="G49" s="128" t="s">
        <v>27</v>
      </c>
      <c r="H49" s="127" t="s">
        <v>193</v>
      </c>
      <c r="I49" s="336" t="s">
        <v>161</v>
      </c>
      <c r="J49" s="495">
        <f>J50</f>
        <v>130</v>
      </c>
      <c r="K49" s="495">
        <f>K50</f>
        <v>0</v>
      </c>
      <c r="L49" s="389">
        <f>L50</f>
        <v>130</v>
      </c>
    </row>
    <row r="50" spans="1:12" s="67" customFormat="1" ht="18.75">
      <c r="A50" s="11"/>
      <c r="B50" s="404" t="s">
        <v>108</v>
      </c>
      <c r="C50" s="262" t="s">
        <v>114</v>
      </c>
      <c r="D50" s="128" t="s">
        <v>195</v>
      </c>
      <c r="E50" s="128" t="s">
        <v>193</v>
      </c>
      <c r="F50" s="128" t="s">
        <v>193</v>
      </c>
      <c r="G50" s="128" t="s">
        <v>27</v>
      </c>
      <c r="H50" s="127" t="s">
        <v>193</v>
      </c>
      <c r="I50" s="336" t="s">
        <v>112</v>
      </c>
      <c r="J50" s="495">
        <v>130</v>
      </c>
      <c r="K50" s="495">
        <v>0</v>
      </c>
      <c r="L50" s="389">
        <f>K50+J50</f>
        <v>130</v>
      </c>
    </row>
    <row r="51" spans="1:12" s="76" customFormat="1" ht="25.5">
      <c r="A51" s="11"/>
      <c r="B51" s="404" t="s">
        <v>37</v>
      </c>
      <c r="C51" s="262" t="s">
        <v>114</v>
      </c>
      <c r="D51" s="128" t="s">
        <v>195</v>
      </c>
      <c r="E51" s="128" t="s">
        <v>193</v>
      </c>
      <c r="F51" s="128" t="s">
        <v>193</v>
      </c>
      <c r="G51" s="270" t="s">
        <v>27</v>
      </c>
      <c r="H51" s="127" t="s">
        <v>193</v>
      </c>
      <c r="I51" s="399">
        <v>600</v>
      </c>
      <c r="J51" s="495">
        <f>J52</f>
        <v>190</v>
      </c>
      <c r="K51" s="495">
        <f>K52</f>
        <v>0</v>
      </c>
      <c r="L51" s="389">
        <f>L52</f>
        <v>190</v>
      </c>
    </row>
    <row r="52" spans="1:12" s="76" customFormat="1" ht="18.75">
      <c r="A52" s="11"/>
      <c r="B52" s="404" t="s">
        <v>38</v>
      </c>
      <c r="C52" s="262" t="s">
        <v>114</v>
      </c>
      <c r="D52" s="128" t="s">
        <v>195</v>
      </c>
      <c r="E52" s="128" t="s">
        <v>193</v>
      </c>
      <c r="F52" s="128" t="s">
        <v>193</v>
      </c>
      <c r="G52" s="128" t="s">
        <v>27</v>
      </c>
      <c r="H52" s="127" t="s">
        <v>193</v>
      </c>
      <c r="I52" s="399" t="s">
        <v>39</v>
      </c>
      <c r="J52" s="495">
        <v>190</v>
      </c>
      <c r="K52" s="495">
        <v>0</v>
      </c>
      <c r="L52" s="389">
        <f>K52+J52</f>
        <v>190</v>
      </c>
    </row>
    <row r="53" spans="1:12" s="76" customFormat="1" ht="18.75">
      <c r="A53" s="11"/>
      <c r="B53" s="404" t="s">
        <v>208</v>
      </c>
      <c r="C53" s="227" t="s">
        <v>114</v>
      </c>
      <c r="D53" s="193" t="s">
        <v>195</v>
      </c>
      <c r="E53" s="128" t="s">
        <v>193</v>
      </c>
      <c r="F53" s="128" t="s">
        <v>193</v>
      </c>
      <c r="G53" s="184" t="s">
        <v>209</v>
      </c>
      <c r="H53" s="127" t="s">
        <v>193</v>
      </c>
      <c r="I53" s="399"/>
      <c r="J53" s="495">
        <f aca="true" t="shared" si="4" ref="J53:L54">J54</f>
        <v>11222.5</v>
      </c>
      <c r="K53" s="495">
        <f t="shared" si="4"/>
        <v>-179.5</v>
      </c>
      <c r="L53" s="389">
        <f t="shared" si="4"/>
        <v>11043</v>
      </c>
    </row>
    <row r="54" spans="1:12" s="76" customFormat="1" ht="25.5">
      <c r="A54" s="11"/>
      <c r="B54" s="404" t="s">
        <v>37</v>
      </c>
      <c r="C54" s="227" t="s">
        <v>114</v>
      </c>
      <c r="D54" s="193" t="s">
        <v>195</v>
      </c>
      <c r="E54" s="128" t="s">
        <v>193</v>
      </c>
      <c r="F54" s="128" t="s">
        <v>193</v>
      </c>
      <c r="G54" s="184" t="s">
        <v>209</v>
      </c>
      <c r="H54" s="127" t="s">
        <v>193</v>
      </c>
      <c r="I54" s="399">
        <v>600</v>
      </c>
      <c r="J54" s="495">
        <f t="shared" si="4"/>
        <v>11222.5</v>
      </c>
      <c r="K54" s="495">
        <f t="shared" si="4"/>
        <v>-179.5</v>
      </c>
      <c r="L54" s="389">
        <f t="shared" si="4"/>
        <v>11043</v>
      </c>
    </row>
    <row r="55" spans="1:12" s="76" customFormat="1" ht="18.75">
      <c r="A55" s="11"/>
      <c r="B55" s="404" t="s">
        <v>38</v>
      </c>
      <c r="C55" s="227" t="s">
        <v>114</v>
      </c>
      <c r="D55" s="193" t="s">
        <v>195</v>
      </c>
      <c r="E55" s="128" t="s">
        <v>193</v>
      </c>
      <c r="F55" s="128" t="s">
        <v>193</v>
      </c>
      <c r="G55" s="184" t="s">
        <v>209</v>
      </c>
      <c r="H55" s="127" t="s">
        <v>193</v>
      </c>
      <c r="I55" s="399" t="s">
        <v>39</v>
      </c>
      <c r="J55" s="495">
        <v>11222.5</v>
      </c>
      <c r="K55" s="495">
        <v>-179.5</v>
      </c>
      <c r="L55" s="389">
        <f>K55+J55</f>
        <v>11043</v>
      </c>
    </row>
    <row r="56" spans="1:12" s="76" customFormat="1" ht="18.75">
      <c r="A56" s="11"/>
      <c r="B56" s="404" t="s">
        <v>210</v>
      </c>
      <c r="C56" s="227" t="s">
        <v>114</v>
      </c>
      <c r="D56" s="193" t="s">
        <v>195</v>
      </c>
      <c r="E56" s="128" t="s">
        <v>193</v>
      </c>
      <c r="F56" s="128" t="s">
        <v>193</v>
      </c>
      <c r="G56" s="184" t="s">
        <v>211</v>
      </c>
      <c r="H56" s="127" t="s">
        <v>193</v>
      </c>
      <c r="I56" s="399"/>
      <c r="J56" s="495">
        <f aca="true" t="shared" si="5" ref="J56:L57">J57</f>
        <v>15788.6</v>
      </c>
      <c r="K56" s="495">
        <f t="shared" si="5"/>
        <v>0</v>
      </c>
      <c r="L56" s="389">
        <f t="shared" si="5"/>
        <v>15788.6</v>
      </c>
    </row>
    <row r="57" spans="1:12" s="76" customFormat="1" ht="25.5">
      <c r="A57" s="11"/>
      <c r="B57" s="404" t="s">
        <v>37</v>
      </c>
      <c r="C57" s="227" t="s">
        <v>114</v>
      </c>
      <c r="D57" s="193" t="s">
        <v>195</v>
      </c>
      <c r="E57" s="128" t="s">
        <v>193</v>
      </c>
      <c r="F57" s="128" t="s">
        <v>193</v>
      </c>
      <c r="G57" s="184" t="s">
        <v>211</v>
      </c>
      <c r="H57" s="127" t="s">
        <v>193</v>
      </c>
      <c r="I57" s="399">
        <v>600</v>
      </c>
      <c r="J57" s="495">
        <f t="shared" si="5"/>
        <v>15788.6</v>
      </c>
      <c r="K57" s="495">
        <f t="shared" si="5"/>
        <v>0</v>
      </c>
      <c r="L57" s="389">
        <f t="shared" si="5"/>
        <v>15788.6</v>
      </c>
    </row>
    <row r="58" spans="1:12" s="76" customFormat="1" ht="18.75">
      <c r="A58" s="11"/>
      <c r="B58" s="404" t="s">
        <v>38</v>
      </c>
      <c r="C58" s="227" t="s">
        <v>114</v>
      </c>
      <c r="D58" s="193" t="s">
        <v>195</v>
      </c>
      <c r="E58" s="128" t="s">
        <v>193</v>
      </c>
      <c r="F58" s="128" t="s">
        <v>193</v>
      </c>
      <c r="G58" s="184" t="s">
        <v>211</v>
      </c>
      <c r="H58" s="127" t="s">
        <v>193</v>
      </c>
      <c r="I58" s="399" t="s">
        <v>39</v>
      </c>
      <c r="J58" s="495">
        <v>15788.6</v>
      </c>
      <c r="K58" s="495">
        <v>0</v>
      </c>
      <c r="L58" s="389">
        <v>15788.6</v>
      </c>
    </row>
    <row r="59" spans="1:12" s="76" customFormat="1" ht="25.5">
      <c r="A59" s="11"/>
      <c r="B59" s="404" t="s">
        <v>215</v>
      </c>
      <c r="C59" s="125" t="s">
        <v>114</v>
      </c>
      <c r="D59" s="183" t="s">
        <v>195</v>
      </c>
      <c r="E59" s="126" t="s">
        <v>193</v>
      </c>
      <c r="F59" s="126" t="s">
        <v>193</v>
      </c>
      <c r="G59" s="184" t="s">
        <v>216</v>
      </c>
      <c r="H59" s="127" t="s">
        <v>193</v>
      </c>
      <c r="I59" s="399"/>
      <c r="J59" s="495">
        <f aca="true" t="shared" si="6" ref="J59:L60">J60</f>
        <v>6592</v>
      </c>
      <c r="K59" s="495">
        <f t="shared" si="6"/>
        <v>0</v>
      </c>
      <c r="L59" s="389">
        <f t="shared" si="6"/>
        <v>6592</v>
      </c>
    </row>
    <row r="60" spans="1:12" s="76" customFormat="1" ht="25.5">
      <c r="A60" s="11"/>
      <c r="B60" s="404" t="s">
        <v>37</v>
      </c>
      <c r="C60" s="125" t="s">
        <v>114</v>
      </c>
      <c r="D60" s="183" t="s">
        <v>195</v>
      </c>
      <c r="E60" s="126" t="s">
        <v>193</v>
      </c>
      <c r="F60" s="126" t="s">
        <v>193</v>
      </c>
      <c r="G60" s="184" t="s">
        <v>216</v>
      </c>
      <c r="H60" s="127" t="s">
        <v>193</v>
      </c>
      <c r="I60" s="399">
        <v>600</v>
      </c>
      <c r="J60" s="495">
        <f t="shared" si="6"/>
        <v>6592</v>
      </c>
      <c r="K60" s="495">
        <f t="shared" si="6"/>
        <v>0</v>
      </c>
      <c r="L60" s="389">
        <f t="shared" si="6"/>
        <v>6592</v>
      </c>
    </row>
    <row r="61" spans="1:12" s="76" customFormat="1" ht="18.75">
      <c r="A61" s="11"/>
      <c r="B61" s="404" t="s">
        <v>38</v>
      </c>
      <c r="C61" s="125" t="s">
        <v>114</v>
      </c>
      <c r="D61" s="183" t="s">
        <v>195</v>
      </c>
      <c r="E61" s="126" t="s">
        <v>193</v>
      </c>
      <c r="F61" s="126" t="s">
        <v>193</v>
      </c>
      <c r="G61" s="184" t="s">
        <v>216</v>
      </c>
      <c r="H61" s="127" t="s">
        <v>193</v>
      </c>
      <c r="I61" s="399" t="s">
        <v>39</v>
      </c>
      <c r="J61" s="495">
        <v>6592</v>
      </c>
      <c r="K61" s="495">
        <v>0</v>
      </c>
      <c r="L61" s="389">
        <v>6592</v>
      </c>
    </row>
    <row r="62" spans="1:12" s="76" customFormat="1" ht="51">
      <c r="A62" s="11"/>
      <c r="B62" s="406" t="s">
        <v>311</v>
      </c>
      <c r="C62" s="125" t="s">
        <v>114</v>
      </c>
      <c r="D62" s="183" t="s">
        <v>195</v>
      </c>
      <c r="E62" s="126" t="s">
        <v>193</v>
      </c>
      <c r="F62" s="126" t="s">
        <v>193</v>
      </c>
      <c r="G62" s="184" t="s">
        <v>292</v>
      </c>
      <c r="H62" s="127" t="s">
        <v>193</v>
      </c>
      <c r="I62" s="399"/>
      <c r="J62" s="495">
        <f aca="true" t="shared" si="7" ref="J62:L63">J63</f>
        <v>696.7</v>
      </c>
      <c r="K62" s="495">
        <f t="shared" si="7"/>
        <v>0</v>
      </c>
      <c r="L62" s="389">
        <f t="shared" si="7"/>
        <v>696.7</v>
      </c>
    </row>
    <row r="63" spans="1:12" s="76" customFormat="1" ht="25.5">
      <c r="A63" s="11"/>
      <c r="B63" s="404" t="s">
        <v>37</v>
      </c>
      <c r="C63" s="125" t="s">
        <v>114</v>
      </c>
      <c r="D63" s="183" t="s">
        <v>195</v>
      </c>
      <c r="E63" s="126" t="s">
        <v>193</v>
      </c>
      <c r="F63" s="126" t="s">
        <v>193</v>
      </c>
      <c r="G63" s="184" t="s">
        <v>293</v>
      </c>
      <c r="H63" s="127" t="s">
        <v>193</v>
      </c>
      <c r="I63" s="399" t="s">
        <v>214</v>
      </c>
      <c r="J63" s="495">
        <f t="shared" si="7"/>
        <v>696.7</v>
      </c>
      <c r="K63" s="495">
        <f t="shared" si="7"/>
        <v>0</v>
      </c>
      <c r="L63" s="389">
        <f t="shared" si="7"/>
        <v>696.7</v>
      </c>
    </row>
    <row r="64" spans="1:12" s="76" customFormat="1" ht="18.75">
      <c r="A64" s="11"/>
      <c r="B64" s="404" t="s">
        <v>38</v>
      </c>
      <c r="C64" s="125" t="s">
        <v>114</v>
      </c>
      <c r="D64" s="183" t="s">
        <v>195</v>
      </c>
      <c r="E64" s="126" t="s">
        <v>193</v>
      </c>
      <c r="F64" s="126" t="s">
        <v>193</v>
      </c>
      <c r="G64" s="184" t="s">
        <v>293</v>
      </c>
      <c r="H64" s="127" t="s">
        <v>193</v>
      </c>
      <c r="I64" s="399" t="s">
        <v>39</v>
      </c>
      <c r="J64" s="495">
        <v>696.7</v>
      </c>
      <c r="K64" s="495">
        <v>0</v>
      </c>
      <c r="L64" s="389">
        <v>696.7</v>
      </c>
    </row>
    <row r="65" spans="1:12" s="76" customFormat="1" ht="38.25">
      <c r="A65" s="11"/>
      <c r="B65" s="429" t="s">
        <v>250</v>
      </c>
      <c r="C65" s="227" t="s">
        <v>114</v>
      </c>
      <c r="D65" s="193" t="s">
        <v>195</v>
      </c>
      <c r="E65" s="126" t="s">
        <v>193</v>
      </c>
      <c r="F65" s="126" t="s">
        <v>193</v>
      </c>
      <c r="G65" s="184" t="s">
        <v>228</v>
      </c>
      <c r="H65" s="127" t="s">
        <v>193</v>
      </c>
      <c r="I65" s="399"/>
      <c r="J65" s="495">
        <f aca="true" t="shared" si="8" ref="J65:L66">J66</f>
        <v>16799.9</v>
      </c>
      <c r="K65" s="495">
        <f t="shared" si="8"/>
        <v>0</v>
      </c>
      <c r="L65" s="389">
        <f t="shared" si="8"/>
        <v>16799.9</v>
      </c>
    </row>
    <row r="66" spans="1:12" s="76" customFormat="1" ht="25.5">
      <c r="A66" s="11"/>
      <c r="B66" s="404" t="s">
        <v>37</v>
      </c>
      <c r="C66" s="227" t="s">
        <v>114</v>
      </c>
      <c r="D66" s="193" t="s">
        <v>195</v>
      </c>
      <c r="E66" s="126" t="s">
        <v>193</v>
      </c>
      <c r="F66" s="126" t="s">
        <v>193</v>
      </c>
      <c r="G66" s="184" t="s">
        <v>228</v>
      </c>
      <c r="H66" s="127" t="s">
        <v>193</v>
      </c>
      <c r="I66" s="399">
        <v>600</v>
      </c>
      <c r="J66" s="495">
        <f t="shared" si="8"/>
        <v>16799.9</v>
      </c>
      <c r="K66" s="495">
        <f t="shared" si="8"/>
        <v>0</v>
      </c>
      <c r="L66" s="389">
        <f t="shared" si="8"/>
        <v>16799.9</v>
      </c>
    </row>
    <row r="67" spans="1:12" s="76" customFormat="1" ht="18.75">
      <c r="A67" s="11"/>
      <c r="B67" s="404" t="s">
        <v>38</v>
      </c>
      <c r="C67" s="227" t="s">
        <v>114</v>
      </c>
      <c r="D67" s="193" t="s">
        <v>195</v>
      </c>
      <c r="E67" s="126" t="s">
        <v>193</v>
      </c>
      <c r="F67" s="126" t="s">
        <v>193</v>
      </c>
      <c r="G67" s="184" t="s">
        <v>228</v>
      </c>
      <c r="H67" s="127" t="s">
        <v>193</v>
      </c>
      <c r="I67" s="399" t="s">
        <v>39</v>
      </c>
      <c r="J67" s="495">
        <v>16799.9</v>
      </c>
      <c r="K67" s="495">
        <v>0</v>
      </c>
      <c r="L67" s="389">
        <v>16799.9</v>
      </c>
    </row>
    <row r="68" spans="1:12" s="76" customFormat="1" ht="18.75">
      <c r="A68" s="11"/>
      <c r="B68" s="404" t="s">
        <v>349</v>
      </c>
      <c r="C68" s="227" t="s">
        <v>114</v>
      </c>
      <c r="D68" s="193" t="s">
        <v>195</v>
      </c>
      <c r="E68" s="126" t="s">
        <v>193</v>
      </c>
      <c r="F68" s="126" t="s">
        <v>193</v>
      </c>
      <c r="G68" s="184" t="s">
        <v>345</v>
      </c>
      <c r="H68" s="127" t="s">
        <v>193</v>
      </c>
      <c r="I68" s="399"/>
      <c r="J68" s="495">
        <f>J69+J71</f>
        <v>112.7</v>
      </c>
      <c r="K68" s="495">
        <f>K69+K71</f>
        <v>0</v>
      </c>
      <c r="L68" s="389">
        <f>L69+L71</f>
        <v>112.7</v>
      </c>
    </row>
    <row r="69" spans="1:12" s="76" customFormat="1" ht="19.5" customHeight="1">
      <c r="A69" s="11"/>
      <c r="B69" s="599" t="s">
        <v>223</v>
      </c>
      <c r="C69" s="227" t="s">
        <v>114</v>
      </c>
      <c r="D69" s="193" t="s">
        <v>195</v>
      </c>
      <c r="E69" s="126" t="s">
        <v>193</v>
      </c>
      <c r="F69" s="126" t="s">
        <v>193</v>
      </c>
      <c r="G69" s="184" t="s">
        <v>345</v>
      </c>
      <c r="H69" s="127" t="s">
        <v>193</v>
      </c>
      <c r="I69" s="399" t="s">
        <v>96</v>
      </c>
      <c r="J69" s="495">
        <f>J70</f>
        <v>2.7</v>
      </c>
      <c r="K69" s="495">
        <f>K70</f>
        <v>0</v>
      </c>
      <c r="L69" s="389">
        <f>L70</f>
        <v>2.7</v>
      </c>
    </row>
    <row r="70" spans="1:12" s="76" customFormat="1" ht="18.75">
      <c r="A70" s="11"/>
      <c r="B70" s="404" t="s">
        <v>224</v>
      </c>
      <c r="C70" s="227" t="s">
        <v>114</v>
      </c>
      <c r="D70" s="193" t="s">
        <v>195</v>
      </c>
      <c r="E70" s="126" t="s">
        <v>193</v>
      </c>
      <c r="F70" s="126" t="s">
        <v>193</v>
      </c>
      <c r="G70" s="184" t="s">
        <v>345</v>
      </c>
      <c r="H70" s="127" t="s">
        <v>193</v>
      </c>
      <c r="I70" s="399" t="s">
        <v>222</v>
      </c>
      <c r="J70" s="495">
        <v>2.7</v>
      </c>
      <c r="K70" s="495"/>
      <c r="L70" s="389">
        <v>2.7</v>
      </c>
    </row>
    <row r="71" spans="1:12" s="76" customFormat="1" ht="25.5">
      <c r="A71" s="11"/>
      <c r="B71" s="404" t="s">
        <v>37</v>
      </c>
      <c r="C71" s="227" t="s">
        <v>114</v>
      </c>
      <c r="D71" s="193" t="s">
        <v>195</v>
      </c>
      <c r="E71" s="126" t="s">
        <v>193</v>
      </c>
      <c r="F71" s="126" t="s">
        <v>193</v>
      </c>
      <c r="G71" s="184" t="s">
        <v>345</v>
      </c>
      <c r="H71" s="127" t="s">
        <v>193</v>
      </c>
      <c r="I71" s="399">
        <v>600</v>
      </c>
      <c r="J71" s="495">
        <f>J72</f>
        <v>110</v>
      </c>
      <c r="K71" s="495">
        <f>K72</f>
        <v>0</v>
      </c>
      <c r="L71" s="389">
        <f>L72</f>
        <v>110</v>
      </c>
    </row>
    <row r="72" spans="1:12" s="76" customFormat="1" ht="18.75">
      <c r="A72" s="11"/>
      <c r="B72" s="404" t="s">
        <v>38</v>
      </c>
      <c r="C72" s="227" t="s">
        <v>114</v>
      </c>
      <c r="D72" s="193" t="s">
        <v>195</v>
      </c>
      <c r="E72" s="126" t="s">
        <v>193</v>
      </c>
      <c r="F72" s="126" t="s">
        <v>193</v>
      </c>
      <c r="G72" s="184" t="s">
        <v>345</v>
      </c>
      <c r="H72" s="127" t="s">
        <v>193</v>
      </c>
      <c r="I72" s="399" t="s">
        <v>39</v>
      </c>
      <c r="J72" s="495">
        <v>110</v>
      </c>
      <c r="K72" s="495"/>
      <c r="L72" s="389">
        <v>110</v>
      </c>
    </row>
    <row r="73" spans="1:12" s="76" customFormat="1" ht="51">
      <c r="A73" s="11"/>
      <c r="B73" s="404" t="s">
        <v>340</v>
      </c>
      <c r="C73" s="227" t="s">
        <v>114</v>
      </c>
      <c r="D73" s="193" t="s">
        <v>195</v>
      </c>
      <c r="E73" s="126" t="s">
        <v>193</v>
      </c>
      <c r="F73" s="126" t="s">
        <v>193</v>
      </c>
      <c r="G73" s="184" t="s">
        <v>339</v>
      </c>
      <c r="H73" s="127" t="s">
        <v>193</v>
      </c>
      <c r="I73" s="399"/>
      <c r="J73" s="495">
        <f>J74+J76</f>
        <v>75</v>
      </c>
      <c r="K73" s="495">
        <f>K74+K76</f>
        <v>0</v>
      </c>
      <c r="L73" s="389">
        <f>L74+L76</f>
        <v>75</v>
      </c>
    </row>
    <row r="74" spans="1:12" s="76" customFormat="1" ht="18.75" hidden="1">
      <c r="A74" s="11"/>
      <c r="B74" s="404" t="s">
        <v>147</v>
      </c>
      <c r="C74" s="227" t="s">
        <v>114</v>
      </c>
      <c r="D74" s="193" t="s">
        <v>195</v>
      </c>
      <c r="E74" s="126" t="s">
        <v>193</v>
      </c>
      <c r="F74" s="126" t="s">
        <v>193</v>
      </c>
      <c r="G74" s="184" t="s">
        <v>339</v>
      </c>
      <c r="H74" s="127" t="s">
        <v>193</v>
      </c>
      <c r="I74" s="399" t="s">
        <v>161</v>
      </c>
      <c r="J74" s="495">
        <f>J75</f>
        <v>0</v>
      </c>
      <c r="K74" s="495">
        <f>K75</f>
        <v>0</v>
      </c>
      <c r="L74" s="389">
        <f>L75</f>
        <v>0</v>
      </c>
    </row>
    <row r="75" spans="1:12" s="76" customFormat="1" ht="18.75" hidden="1">
      <c r="A75" s="11"/>
      <c r="B75" s="404" t="s">
        <v>108</v>
      </c>
      <c r="C75" s="227" t="s">
        <v>114</v>
      </c>
      <c r="D75" s="193" t="s">
        <v>195</v>
      </c>
      <c r="E75" s="126" t="s">
        <v>193</v>
      </c>
      <c r="F75" s="126" t="s">
        <v>193</v>
      </c>
      <c r="G75" s="184" t="s">
        <v>339</v>
      </c>
      <c r="H75" s="127" t="s">
        <v>193</v>
      </c>
      <c r="I75" s="399" t="s">
        <v>112</v>
      </c>
      <c r="J75" s="495">
        <v>0</v>
      </c>
      <c r="K75" s="495">
        <v>0</v>
      </c>
      <c r="L75" s="389">
        <v>0</v>
      </c>
    </row>
    <row r="76" spans="1:12" s="76" customFormat="1" ht="25.5">
      <c r="A76" s="11"/>
      <c r="B76" s="404" t="s">
        <v>37</v>
      </c>
      <c r="C76" s="227" t="s">
        <v>114</v>
      </c>
      <c r="D76" s="193" t="s">
        <v>195</v>
      </c>
      <c r="E76" s="126" t="s">
        <v>193</v>
      </c>
      <c r="F76" s="126" t="s">
        <v>193</v>
      </c>
      <c r="G76" s="184" t="s">
        <v>339</v>
      </c>
      <c r="H76" s="127" t="s">
        <v>193</v>
      </c>
      <c r="I76" s="399">
        <v>600</v>
      </c>
      <c r="J76" s="495">
        <f>J77</f>
        <v>75</v>
      </c>
      <c r="K76" s="495">
        <f>K77</f>
        <v>0</v>
      </c>
      <c r="L76" s="389">
        <f>L77</f>
        <v>75</v>
      </c>
    </row>
    <row r="77" spans="1:12" s="76" customFormat="1" ht="18.75">
      <c r="A77" s="11"/>
      <c r="B77" s="404" t="s">
        <v>38</v>
      </c>
      <c r="C77" s="227" t="s">
        <v>114</v>
      </c>
      <c r="D77" s="193" t="s">
        <v>195</v>
      </c>
      <c r="E77" s="126" t="s">
        <v>193</v>
      </c>
      <c r="F77" s="126" t="s">
        <v>193</v>
      </c>
      <c r="G77" s="184" t="s">
        <v>339</v>
      </c>
      <c r="H77" s="127" t="s">
        <v>193</v>
      </c>
      <c r="I77" s="399" t="s">
        <v>39</v>
      </c>
      <c r="J77" s="495">
        <v>75</v>
      </c>
      <c r="K77" s="495">
        <v>0</v>
      </c>
      <c r="L77" s="389">
        <v>75</v>
      </c>
    </row>
    <row r="78" spans="1:12" s="76" customFormat="1" ht="18.75">
      <c r="A78" s="11"/>
      <c r="B78" s="404" t="s">
        <v>358</v>
      </c>
      <c r="C78" s="227" t="s">
        <v>114</v>
      </c>
      <c r="D78" s="193" t="s">
        <v>195</v>
      </c>
      <c r="E78" s="126" t="s">
        <v>193</v>
      </c>
      <c r="F78" s="126" t="s">
        <v>193</v>
      </c>
      <c r="G78" s="184" t="s">
        <v>346</v>
      </c>
      <c r="H78" s="127" t="s">
        <v>193</v>
      </c>
      <c r="I78" s="399"/>
      <c r="J78" s="495">
        <f>J79+J81</f>
        <v>75.2</v>
      </c>
      <c r="K78" s="495">
        <f>K79+K81</f>
        <v>0</v>
      </c>
      <c r="L78" s="389">
        <f>L79+L81</f>
        <v>75.2</v>
      </c>
    </row>
    <row r="79" spans="1:12" s="76" customFormat="1" ht="15.75" customHeight="1">
      <c r="A79" s="11"/>
      <c r="B79" s="599" t="s">
        <v>223</v>
      </c>
      <c r="C79" s="227" t="s">
        <v>114</v>
      </c>
      <c r="D79" s="193" t="s">
        <v>195</v>
      </c>
      <c r="E79" s="126" t="s">
        <v>193</v>
      </c>
      <c r="F79" s="126" t="s">
        <v>193</v>
      </c>
      <c r="G79" s="184" t="s">
        <v>346</v>
      </c>
      <c r="H79" s="127" t="s">
        <v>193</v>
      </c>
      <c r="I79" s="399" t="s">
        <v>96</v>
      </c>
      <c r="J79" s="495">
        <f>J80</f>
        <v>50</v>
      </c>
      <c r="K79" s="495">
        <f>K80</f>
        <v>0</v>
      </c>
      <c r="L79" s="389">
        <f>L80</f>
        <v>50</v>
      </c>
    </row>
    <row r="80" spans="1:12" s="76" customFormat="1" ht="18.75">
      <c r="A80" s="11"/>
      <c r="B80" s="404" t="s">
        <v>224</v>
      </c>
      <c r="C80" s="227" t="s">
        <v>114</v>
      </c>
      <c r="D80" s="193" t="s">
        <v>195</v>
      </c>
      <c r="E80" s="126" t="s">
        <v>193</v>
      </c>
      <c r="F80" s="126" t="s">
        <v>193</v>
      </c>
      <c r="G80" s="184" t="s">
        <v>346</v>
      </c>
      <c r="H80" s="127" t="s">
        <v>193</v>
      </c>
      <c r="I80" s="399" t="s">
        <v>222</v>
      </c>
      <c r="J80" s="495">
        <v>50</v>
      </c>
      <c r="K80" s="495"/>
      <c r="L80" s="389">
        <v>50</v>
      </c>
    </row>
    <row r="81" spans="1:12" s="76" customFormat="1" ht="25.5">
      <c r="A81" s="11"/>
      <c r="B81" s="404" t="s">
        <v>37</v>
      </c>
      <c r="C81" s="227" t="s">
        <v>114</v>
      </c>
      <c r="D81" s="193" t="s">
        <v>195</v>
      </c>
      <c r="E81" s="126" t="s">
        <v>193</v>
      </c>
      <c r="F81" s="126" t="s">
        <v>193</v>
      </c>
      <c r="G81" s="184" t="s">
        <v>346</v>
      </c>
      <c r="H81" s="127" t="s">
        <v>193</v>
      </c>
      <c r="I81" s="399">
        <v>600</v>
      </c>
      <c r="J81" s="495">
        <f>J82</f>
        <v>25.2</v>
      </c>
      <c r="K81" s="495">
        <f>K82</f>
        <v>0</v>
      </c>
      <c r="L81" s="389">
        <f>L82</f>
        <v>25.2</v>
      </c>
    </row>
    <row r="82" spans="1:12" s="76" customFormat="1" ht="18.75">
      <c r="A82" s="11"/>
      <c r="B82" s="404" t="s">
        <v>38</v>
      </c>
      <c r="C82" s="227" t="s">
        <v>114</v>
      </c>
      <c r="D82" s="193" t="s">
        <v>195</v>
      </c>
      <c r="E82" s="126" t="s">
        <v>193</v>
      </c>
      <c r="F82" s="126" t="s">
        <v>193</v>
      </c>
      <c r="G82" s="184" t="s">
        <v>346</v>
      </c>
      <c r="H82" s="127" t="s">
        <v>193</v>
      </c>
      <c r="I82" s="399" t="s">
        <v>39</v>
      </c>
      <c r="J82" s="495">
        <v>25.2</v>
      </c>
      <c r="K82" s="495"/>
      <c r="L82" s="389">
        <v>25.2</v>
      </c>
    </row>
    <row r="83" spans="1:12" s="76" customFormat="1" ht="55.5" customHeight="1">
      <c r="A83" s="11"/>
      <c r="B83" s="404" t="s">
        <v>357</v>
      </c>
      <c r="C83" s="227" t="s">
        <v>114</v>
      </c>
      <c r="D83" s="193" t="s">
        <v>195</v>
      </c>
      <c r="E83" s="126" t="s">
        <v>193</v>
      </c>
      <c r="F83" s="126" t="s">
        <v>193</v>
      </c>
      <c r="G83" s="184" t="s">
        <v>347</v>
      </c>
      <c r="H83" s="127" t="s">
        <v>193</v>
      </c>
      <c r="I83" s="399"/>
      <c r="J83" s="495">
        <f aca="true" t="shared" si="9" ref="J83:L84">J84</f>
        <v>467.7</v>
      </c>
      <c r="K83" s="495">
        <f t="shared" si="9"/>
        <v>0</v>
      </c>
      <c r="L83" s="389">
        <f t="shared" si="9"/>
        <v>467.7</v>
      </c>
    </row>
    <row r="84" spans="1:12" s="76" customFormat="1" ht="31.5" customHeight="1">
      <c r="A84" s="11"/>
      <c r="B84" s="404" t="s">
        <v>37</v>
      </c>
      <c r="C84" s="227" t="s">
        <v>114</v>
      </c>
      <c r="D84" s="193" t="s">
        <v>195</v>
      </c>
      <c r="E84" s="126" t="s">
        <v>193</v>
      </c>
      <c r="F84" s="126" t="s">
        <v>193</v>
      </c>
      <c r="G84" s="184" t="s">
        <v>347</v>
      </c>
      <c r="H84" s="127" t="s">
        <v>193</v>
      </c>
      <c r="I84" s="399">
        <v>600</v>
      </c>
      <c r="J84" s="495">
        <f t="shared" si="9"/>
        <v>467.7</v>
      </c>
      <c r="K84" s="495">
        <f t="shared" si="9"/>
        <v>0</v>
      </c>
      <c r="L84" s="389">
        <f t="shared" si="9"/>
        <v>467.7</v>
      </c>
    </row>
    <row r="85" spans="1:12" s="76" customFormat="1" ht="18.75">
      <c r="A85" s="11"/>
      <c r="B85" s="404" t="s">
        <v>38</v>
      </c>
      <c r="C85" s="227" t="s">
        <v>114</v>
      </c>
      <c r="D85" s="193" t="s">
        <v>195</v>
      </c>
      <c r="E85" s="126" t="s">
        <v>193</v>
      </c>
      <c r="F85" s="126" t="s">
        <v>193</v>
      </c>
      <c r="G85" s="184" t="s">
        <v>347</v>
      </c>
      <c r="H85" s="127" t="s">
        <v>193</v>
      </c>
      <c r="I85" s="399" t="s">
        <v>39</v>
      </c>
      <c r="J85" s="495">
        <v>467.7</v>
      </c>
      <c r="K85" s="495"/>
      <c r="L85" s="389">
        <v>467.7</v>
      </c>
    </row>
    <row r="86" spans="1:12" s="76" customFormat="1" ht="25.5">
      <c r="A86" s="11"/>
      <c r="B86" s="404" t="s">
        <v>382</v>
      </c>
      <c r="C86" s="227" t="s">
        <v>114</v>
      </c>
      <c r="D86" s="193" t="s">
        <v>195</v>
      </c>
      <c r="E86" s="126" t="s">
        <v>193</v>
      </c>
      <c r="F86" s="126" t="s">
        <v>193</v>
      </c>
      <c r="G86" s="184" t="s">
        <v>381</v>
      </c>
      <c r="H86" s="127"/>
      <c r="I86" s="399"/>
      <c r="J86" s="495">
        <f>J87+J89</f>
        <v>190</v>
      </c>
      <c r="K86" s="495">
        <f>K87+K89</f>
        <v>0</v>
      </c>
      <c r="L86" s="389">
        <f>L87+L89</f>
        <v>190</v>
      </c>
    </row>
    <row r="87" spans="1:12" s="76" customFormat="1" ht="18.75">
      <c r="A87" s="11"/>
      <c r="B87" s="404" t="s">
        <v>147</v>
      </c>
      <c r="C87" s="227" t="s">
        <v>114</v>
      </c>
      <c r="D87" s="193" t="s">
        <v>195</v>
      </c>
      <c r="E87" s="126" t="s">
        <v>193</v>
      </c>
      <c r="F87" s="126" t="s">
        <v>193</v>
      </c>
      <c r="G87" s="184" t="s">
        <v>381</v>
      </c>
      <c r="H87" s="127"/>
      <c r="I87" s="399" t="s">
        <v>161</v>
      </c>
      <c r="J87" s="495">
        <f>J88</f>
        <v>40</v>
      </c>
      <c r="K87" s="495">
        <f>K88</f>
        <v>0</v>
      </c>
      <c r="L87" s="389">
        <f>L88</f>
        <v>40</v>
      </c>
    </row>
    <row r="88" spans="1:12" s="76" customFormat="1" ht="18.75">
      <c r="A88" s="11"/>
      <c r="B88" s="404" t="s">
        <v>108</v>
      </c>
      <c r="C88" s="227" t="s">
        <v>114</v>
      </c>
      <c r="D88" s="193" t="s">
        <v>195</v>
      </c>
      <c r="E88" s="126" t="s">
        <v>193</v>
      </c>
      <c r="F88" s="126" t="s">
        <v>193</v>
      </c>
      <c r="G88" s="184" t="s">
        <v>381</v>
      </c>
      <c r="H88" s="127"/>
      <c r="I88" s="399" t="s">
        <v>112</v>
      </c>
      <c r="J88" s="495">
        <v>40</v>
      </c>
      <c r="K88" s="495">
        <v>0</v>
      </c>
      <c r="L88" s="389">
        <f>J88+K88</f>
        <v>40</v>
      </c>
    </row>
    <row r="89" spans="1:12" s="76" customFormat="1" ht="29.25" customHeight="1">
      <c r="A89" s="11"/>
      <c r="B89" s="404" t="s">
        <v>37</v>
      </c>
      <c r="C89" s="227" t="s">
        <v>114</v>
      </c>
      <c r="D89" s="193" t="s">
        <v>195</v>
      </c>
      <c r="E89" s="126" t="s">
        <v>193</v>
      </c>
      <c r="F89" s="126" t="s">
        <v>193</v>
      </c>
      <c r="G89" s="184" t="s">
        <v>381</v>
      </c>
      <c r="H89" s="127"/>
      <c r="I89" s="399" t="s">
        <v>214</v>
      </c>
      <c r="J89" s="495">
        <f>J90</f>
        <v>150</v>
      </c>
      <c r="K89" s="495">
        <f>K90</f>
        <v>0</v>
      </c>
      <c r="L89" s="389">
        <f>L90</f>
        <v>150</v>
      </c>
    </row>
    <row r="90" spans="1:12" s="76" customFormat="1" ht="18.75">
      <c r="A90" s="11"/>
      <c r="B90" s="404" t="s">
        <v>38</v>
      </c>
      <c r="C90" s="227" t="s">
        <v>114</v>
      </c>
      <c r="D90" s="193" t="s">
        <v>195</v>
      </c>
      <c r="E90" s="126" t="s">
        <v>193</v>
      </c>
      <c r="F90" s="126" t="s">
        <v>193</v>
      </c>
      <c r="G90" s="184" t="s">
        <v>381</v>
      </c>
      <c r="H90" s="127" t="s">
        <v>193</v>
      </c>
      <c r="I90" s="399" t="s">
        <v>39</v>
      </c>
      <c r="J90" s="495">
        <v>150</v>
      </c>
      <c r="K90" s="495">
        <v>0</v>
      </c>
      <c r="L90" s="389">
        <f>J90+K90</f>
        <v>150</v>
      </c>
    </row>
    <row r="91" spans="1:12" s="77" customFormat="1" ht="25.5">
      <c r="A91" s="11"/>
      <c r="B91" s="403" t="s">
        <v>19</v>
      </c>
      <c r="C91" s="274" t="s">
        <v>114</v>
      </c>
      <c r="D91" s="270" t="s">
        <v>191</v>
      </c>
      <c r="E91" s="128" t="s">
        <v>193</v>
      </c>
      <c r="F91" s="128" t="s">
        <v>193</v>
      </c>
      <c r="G91" s="270" t="s">
        <v>194</v>
      </c>
      <c r="H91" s="127" t="s">
        <v>193</v>
      </c>
      <c r="I91" s="528"/>
      <c r="J91" s="493">
        <f>J92</f>
        <v>120</v>
      </c>
      <c r="K91" s="493">
        <f aca="true" t="shared" si="10" ref="K91:L93">K92</f>
        <v>0</v>
      </c>
      <c r="L91" s="386">
        <f t="shared" si="10"/>
        <v>120</v>
      </c>
    </row>
    <row r="92" spans="1:12" s="67" customFormat="1" ht="18.75">
      <c r="A92" s="11"/>
      <c r="B92" s="404" t="s">
        <v>24</v>
      </c>
      <c r="C92" s="274" t="s">
        <v>114</v>
      </c>
      <c r="D92" s="270" t="s">
        <v>191</v>
      </c>
      <c r="E92" s="128" t="s">
        <v>193</v>
      </c>
      <c r="F92" s="128" t="s">
        <v>193</v>
      </c>
      <c r="G92" s="270" t="s">
        <v>27</v>
      </c>
      <c r="H92" s="127" t="s">
        <v>193</v>
      </c>
      <c r="I92" s="528"/>
      <c r="J92" s="493">
        <f>J93+J95</f>
        <v>120</v>
      </c>
      <c r="K92" s="493">
        <f>K93+K95</f>
        <v>0</v>
      </c>
      <c r="L92" s="386">
        <f>L93+L95</f>
        <v>120</v>
      </c>
    </row>
    <row r="93" spans="1:12" s="67" customFormat="1" ht="25.5">
      <c r="A93" s="11"/>
      <c r="B93" s="404" t="s">
        <v>91</v>
      </c>
      <c r="C93" s="262" t="s">
        <v>114</v>
      </c>
      <c r="D93" s="128" t="s">
        <v>191</v>
      </c>
      <c r="E93" s="128" t="s">
        <v>193</v>
      </c>
      <c r="F93" s="128" t="s">
        <v>193</v>
      </c>
      <c r="G93" s="270" t="s">
        <v>27</v>
      </c>
      <c r="H93" s="127" t="s">
        <v>193</v>
      </c>
      <c r="I93" s="336" t="s">
        <v>92</v>
      </c>
      <c r="J93" s="493">
        <f>J94</f>
        <v>115</v>
      </c>
      <c r="K93" s="493">
        <f t="shared" si="10"/>
        <v>5</v>
      </c>
      <c r="L93" s="386">
        <f t="shared" si="10"/>
        <v>120</v>
      </c>
    </row>
    <row r="94" spans="1:12" s="67" customFormat="1" ht="25.5">
      <c r="A94" s="11"/>
      <c r="B94" s="404" t="s">
        <v>93</v>
      </c>
      <c r="C94" s="262" t="s">
        <v>114</v>
      </c>
      <c r="D94" s="128" t="s">
        <v>191</v>
      </c>
      <c r="E94" s="128" t="s">
        <v>193</v>
      </c>
      <c r="F94" s="128" t="s">
        <v>193</v>
      </c>
      <c r="G94" s="270" t="s">
        <v>27</v>
      </c>
      <c r="H94" s="127" t="s">
        <v>193</v>
      </c>
      <c r="I94" s="336" t="s">
        <v>94</v>
      </c>
      <c r="J94" s="493">
        <v>115</v>
      </c>
      <c r="K94" s="493">
        <v>5</v>
      </c>
      <c r="L94" s="386">
        <f>K94+J94</f>
        <v>120</v>
      </c>
    </row>
    <row r="95" spans="1:12" s="67" customFormat="1" ht="14.25" customHeight="1">
      <c r="A95" s="11"/>
      <c r="B95" s="599" t="s">
        <v>223</v>
      </c>
      <c r="C95" s="262" t="s">
        <v>114</v>
      </c>
      <c r="D95" s="128" t="s">
        <v>191</v>
      </c>
      <c r="E95" s="128" t="s">
        <v>193</v>
      </c>
      <c r="F95" s="128" t="s">
        <v>193</v>
      </c>
      <c r="G95" s="270" t="s">
        <v>27</v>
      </c>
      <c r="H95" s="127" t="s">
        <v>193</v>
      </c>
      <c r="I95" s="336" t="s">
        <v>96</v>
      </c>
      <c r="J95" s="493">
        <f>J96</f>
        <v>5</v>
      </c>
      <c r="K95" s="493">
        <f>K96</f>
        <v>-5</v>
      </c>
      <c r="L95" s="386">
        <f>L96</f>
        <v>0</v>
      </c>
    </row>
    <row r="96" spans="1:12" s="67" customFormat="1" ht="18.75">
      <c r="A96" s="11"/>
      <c r="B96" s="404" t="s">
        <v>224</v>
      </c>
      <c r="C96" s="262" t="s">
        <v>114</v>
      </c>
      <c r="D96" s="128" t="s">
        <v>191</v>
      </c>
      <c r="E96" s="128" t="s">
        <v>193</v>
      </c>
      <c r="F96" s="128" t="s">
        <v>193</v>
      </c>
      <c r="G96" s="270" t="s">
        <v>27</v>
      </c>
      <c r="H96" s="127" t="s">
        <v>193</v>
      </c>
      <c r="I96" s="336" t="s">
        <v>222</v>
      </c>
      <c r="J96" s="493">
        <v>5</v>
      </c>
      <c r="K96" s="493">
        <v>-5</v>
      </c>
      <c r="L96" s="386">
        <f>K96+J96</f>
        <v>0</v>
      </c>
    </row>
    <row r="97" spans="1:12" s="67" customFormat="1" ht="6.75" customHeight="1">
      <c r="A97" s="11"/>
      <c r="B97" s="440"/>
      <c r="C97" s="390"/>
      <c r="D97" s="391"/>
      <c r="E97" s="391"/>
      <c r="F97" s="391"/>
      <c r="G97" s="391"/>
      <c r="H97" s="392"/>
      <c r="I97" s="400"/>
      <c r="J97" s="497"/>
      <c r="K97" s="497"/>
      <c r="L97" s="394"/>
    </row>
    <row r="98" spans="1:12" s="77" customFormat="1" ht="84.75" customHeight="1">
      <c r="A98" s="11"/>
      <c r="B98" s="600" t="s">
        <v>305</v>
      </c>
      <c r="C98" s="395" t="s">
        <v>121</v>
      </c>
      <c r="D98" s="396" t="s">
        <v>193</v>
      </c>
      <c r="E98" s="396" t="s">
        <v>193</v>
      </c>
      <c r="F98" s="396" t="s">
        <v>193</v>
      </c>
      <c r="G98" s="396" t="s">
        <v>194</v>
      </c>
      <c r="H98" s="397" t="s">
        <v>193</v>
      </c>
      <c r="I98" s="329"/>
      <c r="J98" s="498">
        <f>J99+J105+J102+J118+J108</f>
        <v>14318.7</v>
      </c>
      <c r="K98" s="499">
        <f>K99+K105+K102+K118+K108</f>
        <v>0</v>
      </c>
      <c r="L98" s="398">
        <f>L99+L105+L102+L118+L108</f>
        <v>14318.7</v>
      </c>
    </row>
    <row r="99" spans="1:12" s="67" customFormat="1" ht="39.75" customHeight="1" hidden="1">
      <c r="A99" s="11"/>
      <c r="B99" s="406" t="s">
        <v>84</v>
      </c>
      <c r="C99" s="262" t="s">
        <v>121</v>
      </c>
      <c r="D99" s="128" t="s">
        <v>193</v>
      </c>
      <c r="E99" s="126" t="s">
        <v>193</v>
      </c>
      <c r="F99" s="126" t="s">
        <v>193</v>
      </c>
      <c r="G99" s="128" t="s">
        <v>31</v>
      </c>
      <c r="H99" s="127" t="s">
        <v>193</v>
      </c>
      <c r="I99" s="336"/>
      <c r="J99" s="495">
        <f aca="true" t="shared" si="11" ref="J99:L100">J100</f>
        <v>0</v>
      </c>
      <c r="K99" s="500">
        <f t="shared" si="11"/>
        <v>0</v>
      </c>
      <c r="L99" s="388">
        <f t="shared" si="11"/>
        <v>0</v>
      </c>
    </row>
    <row r="100" spans="1:12" s="67" customFormat="1" ht="40.5" customHeight="1" hidden="1">
      <c r="A100" s="11"/>
      <c r="B100" s="404" t="s">
        <v>91</v>
      </c>
      <c r="C100" s="262" t="s">
        <v>121</v>
      </c>
      <c r="D100" s="128" t="s">
        <v>193</v>
      </c>
      <c r="E100" s="126" t="s">
        <v>193</v>
      </c>
      <c r="F100" s="126" t="s">
        <v>193</v>
      </c>
      <c r="G100" s="128" t="s">
        <v>31</v>
      </c>
      <c r="H100" s="127" t="s">
        <v>193</v>
      </c>
      <c r="I100" s="336">
        <v>200</v>
      </c>
      <c r="J100" s="495">
        <f>J101</f>
        <v>0</v>
      </c>
      <c r="K100" s="500">
        <f t="shared" si="11"/>
        <v>0</v>
      </c>
      <c r="L100" s="388">
        <f t="shared" si="11"/>
        <v>0</v>
      </c>
    </row>
    <row r="101" spans="1:12" s="67" customFormat="1" ht="26.25" customHeight="1" hidden="1">
      <c r="A101" s="11"/>
      <c r="B101" s="404" t="s">
        <v>93</v>
      </c>
      <c r="C101" s="262" t="s">
        <v>121</v>
      </c>
      <c r="D101" s="128" t="s">
        <v>193</v>
      </c>
      <c r="E101" s="126" t="s">
        <v>193</v>
      </c>
      <c r="F101" s="126" t="s">
        <v>193</v>
      </c>
      <c r="G101" s="128" t="s">
        <v>31</v>
      </c>
      <c r="H101" s="127" t="s">
        <v>193</v>
      </c>
      <c r="I101" s="336">
        <v>240</v>
      </c>
      <c r="J101" s="495">
        <v>0</v>
      </c>
      <c r="K101" s="500"/>
      <c r="L101" s="388">
        <f>K101+J101</f>
        <v>0</v>
      </c>
    </row>
    <row r="102" spans="1:12" s="76" customFormat="1" ht="26.25" customHeight="1" hidden="1">
      <c r="A102" s="11"/>
      <c r="B102" s="406" t="s">
        <v>306</v>
      </c>
      <c r="C102" s="232" t="s">
        <v>121</v>
      </c>
      <c r="D102" s="183" t="s">
        <v>193</v>
      </c>
      <c r="E102" s="126" t="s">
        <v>193</v>
      </c>
      <c r="F102" s="126" t="s">
        <v>193</v>
      </c>
      <c r="G102" s="184" t="s">
        <v>307</v>
      </c>
      <c r="H102" s="124" t="s">
        <v>193</v>
      </c>
      <c r="I102" s="335"/>
      <c r="J102" s="495">
        <f aca="true" t="shared" si="12" ref="J102:L103">J103</f>
        <v>0</v>
      </c>
      <c r="K102" s="500">
        <f t="shared" si="12"/>
        <v>0</v>
      </c>
      <c r="L102" s="388">
        <f t="shared" si="12"/>
        <v>0</v>
      </c>
    </row>
    <row r="103" spans="1:12" s="76" customFormat="1" ht="26.25" customHeight="1" hidden="1">
      <c r="A103" s="11"/>
      <c r="B103" s="404" t="s">
        <v>91</v>
      </c>
      <c r="C103" s="232" t="s">
        <v>121</v>
      </c>
      <c r="D103" s="183" t="s">
        <v>193</v>
      </c>
      <c r="E103" s="126" t="s">
        <v>193</v>
      </c>
      <c r="F103" s="126" t="s">
        <v>193</v>
      </c>
      <c r="G103" s="184" t="s">
        <v>307</v>
      </c>
      <c r="H103" s="124" t="s">
        <v>193</v>
      </c>
      <c r="I103" s="335" t="s">
        <v>92</v>
      </c>
      <c r="J103" s="495">
        <f t="shared" si="12"/>
        <v>0</v>
      </c>
      <c r="K103" s="500">
        <f t="shared" si="12"/>
        <v>0</v>
      </c>
      <c r="L103" s="388">
        <f t="shared" si="12"/>
        <v>0</v>
      </c>
    </row>
    <row r="104" spans="1:12" s="76" customFormat="1" ht="26.25" customHeight="1" hidden="1">
      <c r="A104" s="11"/>
      <c r="B104" s="404" t="s">
        <v>93</v>
      </c>
      <c r="C104" s="232" t="s">
        <v>121</v>
      </c>
      <c r="D104" s="183" t="s">
        <v>193</v>
      </c>
      <c r="E104" s="126" t="s">
        <v>193</v>
      </c>
      <c r="F104" s="126" t="s">
        <v>193</v>
      </c>
      <c r="G104" s="184" t="s">
        <v>307</v>
      </c>
      <c r="H104" s="124" t="s">
        <v>193</v>
      </c>
      <c r="I104" s="335" t="s">
        <v>94</v>
      </c>
      <c r="J104" s="495">
        <v>0</v>
      </c>
      <c r="K104" s="500"/>
      <c r="L104" s="388">
        <f>K104+J104</f>
        <v>0</v>
      </c>
    </row>
    <row r="105" spans="1:12" s="76" customFormat="1" ht="31.5" customHeight="1" hidden="1">
      <c r="A105" s="11"/>
      <c r="B105" s="601" t="s">
        <v>262</v>
      </c>
      <c r="C105" s="232" t="s">
        <v>121</v>
      </c>
      <c r="D105" s="183" t="s">
        <v>193</v>
      </c>
      <c r="E105" s="126" t="s">
        <v>193</v>
      </c>
      <c r="F105" s="126" t="s">
        <v>193</v>
      </c>
      <c r="G105" s="184" t="s">
        <v>261</v>
      </c>
      <c r="H105" s="127" t="s">
        <v>193</v>
      </c>
      <c r="I105" s="335"/>
      <c r="J105" s="495">
        <f aca="true" t="shared" si="13" ref="J105:L106">J106</f>
        <v>0</v>
      </c>
      <c r="K105" s="500">
        <f t="shared" si="13"/>
        <v>0</v>
      </c>
      <c r="L105" s="388">
        <f t="shared" si="13"/>
        <v>0</v>
      </c>
    </row>
    <row r="106" spans="1:12" s="76" customFormat="1" ht="30" customHeight="1" hidden="1">
      <c r="A106" s="11"/>
      <c r="B106" s="404" t="s">
        <v>91</v>
      </c>
      <c r="C106" s="232" t="s">
        <v>121</v>
      </c>
      <c r="D106" s="183" t="s">
        <v>193</v>
      </c>
      <c r="E106" s="126" t="s">
        <v>193</v>
      </c>
      <c r="F106" s="126" t="s">
        <v>193</v>
      </c>
      <c r="G106" s="184" t="s">
        <v>261</v>
      </c>
      <c r="H106" s="124" t="s">
        <v>193</v>
      </c>
      <c r="I106" s="335" t="s">
        <v>92</v>
      </c>
      <c r="J106" s="495">
        <f t="shared" si="13"/>
        <v>0</v>
      </c>
      <c r="K106" s="500">
        <f t="shared" si="13"/>
        <v>0</v>
      </c>
      <c r="L106" s="388">
        <f t="shared" si="13"/>
        <v>0</v>
      </c>
    </row>
    <row r="107" spans="1:12" s="76" customFormat="1" ht="30.75" customHeight="1" hidden="1">
      <c r="A107" s="11"/>
      <c r="B107" s="404" t="s">
        <v>93</v>
      </c>
      <c r="C107" s="232" t="s">
        <v>121</v>
      </c>
      <c r="D107" s="183" t="s">
        <v>193</v>
      </c>
      <c r="E107" s="126" t="s">
        <v>193</v>
      </c>
      <c r="F107" s="126" t="s">
        <v>193</v>
      </c>
      <c r="G107" s="184" t="s">
        <v>261</v>
      </c>
      <c r="H107" s="124" t="s">
        <v>193</v>
      </c>
      <c r="I107" s="335" t="s">
        <v>94</v>
      </c>
      <c r="J107" s="495">
        <v>0</v>
      </c>
      <c r="K107" s="500"/>
      <c r="L107" s="388">
        <f>K107+J107</f>
        <v>0</v>
      </c>
    </row>
    <row r="108" spans="1:12" s="76" customFormat="1" ht="45" customHeight="1">
      <c r="A108" s="11"/>
      <c r="B108" s="403" t="s">
        <v>364</v>
      </c>
      <c r="C108" s="232" t="s">
        <v>121</v>
      </c>
      <c r="D108" s="183" t="s">
        <v>195</v>
      </c>
      <c r="E108" s="126" t="s">
        <v>193</v>
      </c>
      <c r="F108" s="126" t="s">
        <v>193</v>
      </c>
      <c r="G108" s="184" t="s">
        <v>194</v>
      </c>
      <c r="H108" s="124" t="s">
        <v>193</v>
      </c>
      <c r="I108" s="335"/>
      <c r="J108" s="495">
        <f>J112+J115+J109</f>
        <v>8975</v>
      </c>
      <c r="K108" s="495">
        <f>K112+K115+K109</f>
        <v>0</v>
      </c>
      <c r="L108" s="389">
        <f>L112+L115+L109</f>
        <v>8975</v>
      </c>
    </row>
    <row r="109" spans="1:12" s="67" customFormat="1" ht="33" customHeight="1">
      <c r="A109" s="11"/>
      <c r="B109" s="406" t="s">
        <v>84</v>
      </c>
      <c r="C109" s="262" t="s">
        <v>121</v>
      </c>
      <c r="D109" s="128" t="s">
        <v>195</v>
      </c>
      <c r="E109" s="126" t="s">
        <v>193</v>
      </c>
      <c r="F109" s="126" t="s">
        <v>193</v>
      </c>
      <c r="G109" s="128" t="s">
        <v>31</v>
      </c>
      <c r="H109" s="127" t="s">
        <v>193</v>
      </c>
      <c r="I109" s="336"/>
      <c r="J109" s="495">
        <f aca="true" t="shared" si="14" ref="J109:L110">J110</f>
        <v>600</v>
      </c>
      <c r="K109" s="500">
        <f t="shared" si="14"/>
        <v>0</v>
      </c>
      <c r="L109" s="388">
        <f t="shared" si="14"/>
        <v>600</v>
      </c>
    </row>
    <row r="110" spans="1:12" s="67" customFormat="1" ht="34.5" customHeight="1">
      <c r="A110" s="11"/>
      <c r="B110" s="404" t="s">
        <v>91</v>
      </c>
      <c r="C110" s="262" t="s">
        <v>121</v>
      </c>
      <c r="D110" s="128" t="s">
        <v>195</v>
      </c>
      <c r="E110" s="126" t="s">
        <v>193</v>
      </c>
      <c r="F110" s="126" t="s">
        <v>193</v>
      </c>
      <c r="G110" s="128" t="s">
        <v>31</v>
      </c>
      <c r="H110" s="127" t="s">
        <v>193</v>
      </c>
      <c r="I110" s="336">
        <v>200</v>
      </c>
      <c r="J110" s="495">
        <f t="shared" si="14"/>
        <v>600</v>
      </c>
      <c r="K110" s="500">
        <f t="shared" si="14"/>
        <v>0</v>
      </c>
      <c r="L110" s="388">
        <f t="shared" si="14"/>
        <v>600</v>
      </c>
    </row>
    <row r="111" spans="1:12" s="67" customFormat="1" ht="33" customHeight="1">
      <c r="A111" s="11"/>
      <c r="B111" s="404" t="s">
        <v>93</v>
      </c>
      <c r="C111" s="262" t="s">
        <v>121</v>
      </c>
      <c r="D111" s="128" t="s">
        <v>195</v>
      </c>
      <c r="E111" s="126" t="s">
        <v>193</v>
      </c>
      <c r="F111" s="126" t="s">
        <v>193</v>
      </c>
      <c r="G111" s="128" t="s">
        <v>31</v>
      </c>
      <c r="H111" s="127" t="s">
        <v>193</v>
      </c>
      <c r="I111" s="336">
        <v>240</v>
      </c>
      <c r="J111" s="495">
        <v>600</v>
      </c>
      <c r="K111" s="500"/>
      <c r="L111" s="388">
        <v>600</v>
      </c>
    </row>
    <row r="112" spans="1:12" s="76" customFormat="1" ht="17.25" customHeight="1">
      <c r="A112" s="11"/>
      <c r="B112" s="406" t="s">
        <v>306</v>
      </c>
      <c r="C112" s="232" t="s">
        <v>121</v>
      </c>
      <c r="D112" s="183" t="s">
        <v>195</v>
      </c>
      <c r="E112" s="126" t="s">
        <v>193</v>
      </c>
      <c r="F112" s="126" t="s">
        <v>193</v>
      </c>
      <c r="G112" s="184" t="s">
        <v>307</v>
      </c>
      <c r="H112" s="124" t="s">
        <v>193</v>
      </c>
      <c r="I112" s="335"/>
      <c r="J112" s="495">
        <f aca="true" t="shared" si="15" ref="J112:L113">J113</f>
        <v>3000</v>
      </c>
      <c r="K112" s="500">
        <f t="shared" si="15"/>
        <v>0</v>
      </c>
      <c r="L112" s="388">
        <f t="shared" si="15"/>
        <v>3000</v>
      </c>
    </row>
    <row r="113" spans="1:12" s="76" customFormat="1" ht="30.75" customHeight="1">
      <c r="A113" s="11"/>
      <c r="B113" s="404" t="s">
        <v>91</v>
      </c>
      <c r="C113" s="232" t="s">
        <v>121</v>
      </c>
      <c r="D113" s="183" t="s">
        <v>195</v>
      </c>
      <c r="E113" s="126" t="s">
        <v>193</v>
      </c>
      <c r="F113" s="126" t="s">
        <v>193</v>
      </c>
      <c r="G113" s="184" t="s">
        <v>307</v>
      </c>
      <c r="H113" s="124" t="s">
        <v>193</v>
      </c>
      <c r="I113" s="335" t="s">
        <v>92</v>
      </c>
      <c r="J113" s="495">
        <f t="shared" si="15"/>
        <v>3000</v>
      </c>
      <c r="K113" s="500">
        <f t="shared" si="15"/>
        <v>0</v>
      </c>
      <c r="L113" s="388">
        <f t="shared" si="15"/>
        <v>3000</v>
      </c>
    </row>
    <row r="114" spans="1:12" s="76" customFormat="1" ht="30.75" customHeight="1">
      <c r="A114" s="11"/>
      <c r="B114" s="404" t="s">
        <v>93</v>
      </c>
      <c r="C114" s="232" t="s">
        <v>121</v>
      </c>
      <c r="D114" s="183" t="s">
        <v>195</v>
      </c>
      <c r="E114" s="126" t="s">
        <v>193</v>
      </c>
      <c r="F114" s="126" t="s">
        <v>193</v>
      </c>
      <c r="G114" s="184" t="s">
        <v>307</v>
      </c>
      <c r="H114" s="124" t="s">
        <v>193</v>
      </c>
      <c r="I114" s="335" t="s">
        <v>94</v>
      </c>
      <c r="J114" s="495">
        <v>3000</v>
      </c>
      <c r="K114" s="500"/>
      <c r="L114" s="388">
        <v>3000</v>
      </c>
    </row>
    <row r="115" spans="1:12" s="76" customFormat="1" ht="30.75" customHeight="1">
      <c r="A115" s="11"/>
      <c r="B115" s="601" t="s">
        <v>262</v>
      </c>
      <c r="C115" s="232" t="s">
        <v>121</v>
      </c>
      <c r="D115" s="183" t="s">
        <v>195</v>
      </c>
      <c r="E115" s="126" t="s">
        <v>193</v>
      </c>
      <c r="F115" s="126" t="s">
        <v>193</v>
      </c>
      <c r="G115" s="184" t="s">
        <v>261</v>
      </c>
      <c r="H115" s="127" t="s">
        <v>193</v>
      </c>
      <c r="I115" s="335"/>
      <c r="J115" s="495">
        <f aca="true" t="shared" si="16" ref="J115:L116">J116</f>
        <v>5375</v>
      </c>
      <c r="K115" s="500">
        <f t="shared" si="16"/>
        <v>0</v>
      </c>
      <c r="L115" s="388">
        <f t="shared" si="16"/>
        <v>5375</v>
      </c>
    </row>
    <row r="116" spans="1:12" s="76" customFormat="1" ht="30.75" customHeight="1">
      <c r="A116" s="11"/>
      <c r="B116" s="404" t="s">
        <v>91</v>
      </c>
      <c r="C116" s="232" t="s">
        <v>121</v>
      </c>
      <c r="D116" s="183" t="s">
        <v>195</v>
      </c>
      <c r="E116" s="126" t="s">
        <v>193</v>
      </c>
      <c r="F116" s="126" t="s">
        <v>193</v>
      </c>
      <c r="G116" s="184" t="s">
        <v>261</v>
      </c>
      <c r="H116" s="124" t="s">
        <v>193</v>
      </c>
      <c r="I116" s="335" t="s">
        <v>92</v>
      </c>
      <c r="J116" s="495">
        <f t="shared" si="16"/>
        <v>5375</v>
      </c>
      <c r="K116" s="500">
        <f t="shared" si="16"/>
        <v>0</v>
      </c>
      <c r="L116" s="388">
        <f t="shared" si="16"/>
        <v>5375</v>
      </c>
    </row>
    <row r="117" spans="1:12" s="76" customFormat="1" ht="30.75" customHeight="1">
      <c r="A117" s="11"/>
      <c r="B117" s="404" t="s">
        <v>93</v>
      </c>
      <c r="C117" s="232" t="s">
        <v>121</v>
      </c>
      <c r="D117" s="183" t="s">
        <v>195</v>
      </c>
      <c r="E117" s="126" t="s">
        <v>193</v>
      </c>
      <c r="F117" s="126" t="s">
        <v>193</v>
      </c>
      <c r="G117" s="184" t="s">
        <v>261</v>
      </c>
      <c r="H117" s="124" t="s">
        <v>193</v>
      </c>
      <c r="I117" s="335" t="s">
        <v>94</v>
      </c>
      <c r="J117" s="495">
        <v>5375</v>
      </c>
      <c r="K117" s="500"/>
      <c r="L117" s="388">
        <v>5375</v>
      </c>
    </row>
    <row r="118" spans="1:12" s="76" customFormat="1" ht="48" customHeight="1">
      <c r="A118" s="11"/>
      <c r="B118" s="403" t="s">
        <v>365</v>
      </c>
      <c r="C118" s="232" t="s">
        <v>121</v>
      </c>
      <c r="D118" s="183" t="s">
        <v>191</v>
      </c>
      <c r="E118" s="126" t="s">
        <v>193</v>
      </c>
      <c r="F118" s="126" t="s">
        <v>193</v>
      </c>
      <c r="G118" s="184" t="s">
        <v>194</v>
      </c>
      <c r="H118" s="127" t="s">
        <v>193</v>
      </c>
      <c r="I118" s="399"/>
      <c r="J118" s="495">
        <f>J122+J119</f>
        <v>5343.7</v>
      </c>
      <c r="K118" s="495">
        <f>K122+K119</f>
        <v>0</v>
      </c>
      <c r="L118" s="389">
        <f>L122+L119</f>
        <v>5343.7</v>
      </c>
    </row>
    <row r="119" spans="1:12" s="76" customFormat="1" ht="48" customHeight="1">
      <c r="A119" s="11"/>
      <c r="B119" s="602" t="s">
        <v>367</v>
      </c>
      <c r="C119" s="232" t="s">
        <v>121</v>
      </c>
      <c r="D119" s="183" t="s">
        <v>191</v>
      </c>
      <c r="E119" s="126" t="s">
        <v>193</v>
      </c>
      <c r="F119" s="126" t="s">
        <v>193</v>
      </c>
      <c r="G119" s="184" t="s">
        <v>366</v>
      </c>
      <c r="H119" s="127" t="s">
        <v>193</v>
      </c>
      <c r="I119" s="399"/>
      <c r="J119" s="495">
        <f aca="true" t="shared" si="17" ref="J119:L120">J120</f>
        <v>31.9</v>
      </c>
      <c r="K119" s="500">
        <f t="shared" si="17"/>
        <v>0</v>
      </c>
      <c r="L119" s="388">
        <f t="shared" si="17"/>
        <v>31.9</v>
      </c>
    </row>
    <row r="120" spans="1:12" s="76" customFormat="1" ht="28.5" customHeight="1">
      <c r="A120" s="11"/>
      <c r="B120" s="404" t="s">
        <v>147</v>
      </c>
      <c r="C120" s="232" t="s">
        <v>121</v>
      </c>
      <c r="D120" s="183" t="s">
        <v>191</v>
      </c>
      <c r="E120" s="126" t="s">
        <v>193</v>
      </c>
      <c r="F120" s="126" t="s">
        <v>193</v>
      </c>
      <c r="G120" s="184" t="s">
        <v>366</v>
      </c>
      <c r="H120" s="127" t="s">
        <v>193</v>
      </c>
      <c r="I120" s="399" t="s">
        <v>161</v>
      </c>
      <c r="J120" s="495">
        <f t="shared" si="17"/>
        <v>31.9</v>
      </c>
      <c r="K120" s="500">
        <f t="shared" si="17"/>
        <v>0</v>
      </c>
      <c r="L120" s="388">
        <f t="shared" si="17"/>
        <v>31.9</v>
      </c>
    </row>
    <row r="121" spans="1:12" s="76" customFormat="1" ht="26.25" customHeight="1">
      <c r="A121" s="11"/>
      <c r="B121" s="404" t="s">
        <v>108</v>
      </c>
      <c r="C121" s="232" t="s">
        <v>121</v>
      </c>
      <c r="D121" s="183" t="s">
        <v>191</v>
      </c>
      <c r="E121" s="126" t="s">
        <v>193</v>
      </c>
      <c r="F121" s="126" t="s">
        <v>193</v>
      </c>
      <c r="G121" s="184" t="s">
        <v>366</v>
      </c>
      <c r="H121" s="127" t="s">
        <v>193</v>
      </c>
      <c r="I121" s="399" t="s">
        <v>112</v>
      </c>
      <c r="J121" s="495">
        <v>31.9</v>
      </c>
      <c r="K121" s="500"/>
      <c r="L121" s="388">
        <v>31.9</v>
      </c>
    </row>
    <row r="122" spans="1:12" s="76" customFormat="1" ht="36.75" customHeight="1">
      <c r="A122" s="11"/>
      <c r="B122" s="404" t="s">
        <v>356</v>
      </c>
      <c r="C122" s="232" t="s">
        <v>121</v>
      </c>
      <c r="D122" s="183" t="s">
        <v>191</v>
      </c>
      <c r="E122" s="126" t="s">
        <v>193</v>
      </c>
      <c r="F122" s="126" t="s">
        <v>193</v>
      </c>
      <c r="G122" s="184" t="s">
        <v>352</v>
      </c>
      <c r="H122" s="127" t="s">
        <v>193</v>
      </c>
      <c r="I122" s="399"/>
      <c r="J122" s="495">
        <f aca="true" t="shared" si="18" ref="J122:L123">J123</f>
        <v>5311.8</v>
      </c>
      <c r="K122" s="500">
        <f t="shared" si="18"/>
        <v>0</v>
      </c>
      <c r="L122" s="388">
        <f t="shared" si="18"/>
        <v>5311.8</v>
      </c>
    </row>
    <row r="123" spans="1:12" s="76" customFormat="1" ht="16.5" customHeight="1">
      <c r="A123" s="11"/>
      <c r="B123" s="404" t="s">
        <v>147</v>
      </c>
      <c r="C123" s="232" t="s">
        <v>121</v>
      </c>
      <c r="D123" s="183" t="s">
        <v>191</v>
      </c>
      <c r="E123" s="126" t="s">
        <v>193</v>
      </c>
      <c r="F123" s="126" t="s">
        <v>193</v>
      </c>
      <c r="G123" s="184" t="s">
        <v>352</v>
      </c>
      <c r="H123" s="127" t="s">
        <v>193</v>
      </c>
      <c r="I123" s="399" t="s">
        <v>161</v>
      </c>
      <c r="J123" s="495">
        <f t="shared" si="18"/>
        <v>5311.8</v>
      </c>
      <c r="K123" s="500">
        <f t="shared" si="18"/>
        <v>0</v>
      </c>
      <c r="L123" s="388">
        <f t="shared" si="18"/>
        <v>5311.8</v>
      </c>
    </row>
    <row r="124" spans="1:12" s="76" customFormat="1" ht="14.25" customHeight="1">
      <c r="A124" s="11"/>
      <c r="B124" s="404" t="s">
        <v>108</v>
      </c>
      <c r="C124" s="232" t="s">
        <v>121</v>
      </c>
      <c r="D124" s="183" t="s">
        <v>191</v>
      </c>
      <c r="E124" s="126" t="s">
        <v>193</v>
      </c>
      <c r="F124" s="126" t="s">
        <v>193</v>
      </c>
      <c r="G124" s="184" t="s">
        <v>352</v>
      </c>
      <c r="H124" s="127" t="s">
        <v>193</v>
      </c>
      <c r="I124" s="399" t="s">
        <v>112</v>
      </c>
      <c r="J124" s="495">
        <v>5311.8</v>
      </c>
      <c r="K124" s="500"/>
      <c r="L124" s="388">
        <v>5311.8</v>
      </c>
    </row>
    <row r="125" spans="1:12" s="67" customFormat="1" ht="6.75" customHeight="1">
      <c r="A125" s="11"/>
      <c r="B125" s="440"/>
      <c r="C125" s="390"/>
      <c r="D125" s="391"/>
      <c r="E125" s="391"/>
      <c r="F125" s="391"/>
      <c r="G125" s="391"/>
      <c r="H125" s="392"/>
      <c r="I125" s="400"/>
      <c r="J125" s="497"/>
      <c r="K125" s="501"/>
      <c r="L125" s="393"/>
    </row>
    <row r="126" spans="1:12" s="77" customFormat="1" ht="78.75">
      <c r="A126" s="11"/>
      <c r="B126" s="401" t="s">
        <v>304</v>
      </c>
      <c r="C126" s="382" t="s">
        <v>117</v>
      </c>
      <c r="D126" s="382" t="s">
        <v>193</v>
      </c>
      <c r="E126" s="231" t="s">
        <v>193</v>
      </c>
      <c r="F126" s="231" t="s">
        <v>193</v>
      </c>
      <c r="G126" s="382" t="s">
        <v>194</v>
      </c>
      <c r="H126" s="402" t="s">
        <v>193</v>
      </c>
      <c r="I126" s="524"/>
      <c r="J126" s="491">
        <f>J130+J136+J133+J127</f>
        <v>1071.3000000000002</v>
      </c>
      <c r="K126" s="491">
        <f>K130+K136+K133+K127</f>
        <v>0</v>
      </c>
      <c r="L126" s="380">
        <f>L130+L136+L133+L127</f>
        <v>1071.3000000000002</v>
      </c>
    </row>
    <row r="127" spans="1:12" s="67" customFormat="1" ht="25.5">
      <c r="A127" s="11"/>
      <c r="B127" s="403" t="s">
        <v>383</v>
      </c>
      <c r="C127" s="270" t="s">
        <v>117</v>
      </c>
      <c r="D127" s="270" t="s">
        <v>193</v>
      </c>
      <c r="E127" s="128" t="s">
        <v>193</v>
      </c>
      <c r="F127" s="128" t="s">
        <v>193</v>
      </c>
      <c r="G127" s="270" t="s">
        <v>368</v>
      </c>
      <c r="H127" s="127" t="s">
        <v>193</v>
      </c>
      <c r="I127" s="528"/>
      <c r="J127" s="493">
        <f aca="true" t="shared" si="19" ref="J127:L128">J128</f>
        <v>181.4</v>
      </c>
      <c r="K127" s="493">
        <f t="shared" si="19"/>
        <v>0</v>
      </c>
      <c r="L127" s="386">
        <f t="shared" si="19"/>
        <v>181.4</v>
      </c>
    </row>
    <row r="128" spans="1:12" s="67" customFormat="1" ht="25.5">
      <c r="A128" s="11"/>
      <c r="B128" s="404" t="s">
        <v>37</v>
      </c>
      <c r="C128" s="270" t="s">
        <v>117</v>
      </c>
      <c r="D128" s="270" t="s">
        <v>193</v>
      </c>
      <c r="E128" s="128" t="s">
        <v>193</v>
      </c>
      <c r="F128" s="128" t="s">
        <v>193</v>
      </c>
      <c r="G128" s="270" t="s">
        <v>368</v>
      </c>
      <c r="H128" s="127" t="s">
        <v>193</v>
      </c>
      <c r="I128" s="528" t="s">
        <v>214</v>
      </c>
      <c r="J128" s="493">
        <f t="shared" si="19"/>
        <v>181.4</v>
      </c>
      <c r="K128" s="493">
        <f t="shared" si="19"/>
        <v>0</v>
      </c>
      <c r="L128" s="386">
        <f t="shared" si="19"/>
        <v>181.4</v>
      </c>
    </row>
    <row r="129" spans="1:12" s="67" customFormat="1" ht="25.5">
      <c r="A129" s="11"/>
      <c r="B129" s="405" t="s">
        <v>232</v>
      </c>
      <c r="C129" s="270" t="s">
        <v>117</v>
      </c>
      <c r="D129" s="270" t="s">
        <v>193</v>
      </c>
      <c r="E129" s="128" t="s">
        <v>193</v>
      </c>
      <c r="F129" s="128" t="s">
        <v>193</v>
      </c>
      <c r="G129" s="270" t="s">
        <v>368</v>
      </c>
      <c r="H129" s="127" t="s">
        <v>193</v>
      </c>
      <c r="I129" s="528" t="s">
        <v>231</v>
      </c>
      <c r="J129" s="493">
        <v>181.4</v>
      </c>
      <c r="K129" s="493">
        <v>0</v>
      </c>
      <c r="L129" s="386">
        <f>J129+K129</f>
        <v>181.4</v>
      </c>
    </row>
    <row r="130" spans="1:12" s="67" customFormat="1" ht="25.5">
      <c r="A130" s="11"/>
      <c r="B130" s="403" t="s">
        <v>22</v>
      </c>
      <c r="C130" s="270" t="s">
        <v>117</v>
      </c>
      <c r="D130" s="270" t="s">
        <v>193</v>
      </c>
      <c r="E130" s="128" t="s">
        <v>193</v>
      </c>
      <c r="F130" s="128" t="s">
        <v>193</v>
      </c>
      <c r="G130" s="270" t="s">
        <v>86</v>
      </c>
      <c r="H130" s="127" t="s">
        <v>193</v>
      </c>
      <c r="I130" s="528"/>
      <c r="J130" s="493">
        <f aca="true" t="shared" si="20" ref="J130:L131">J131</f>
        <v>642.6</v>
      </c>
      <c r="K130" s="493">
        <f t="shared" si="20"/>
        <v>0</v>
      </c>
      <c r="L130" s="386">
        <f t="shared" si="20"/>
        <v>642.6</v>
      </c>
    </row>
    <row r="131" spans="1:12" s="76" customFormat="1" ht="18.75">
      <c r="A131" s="11"/>
      <c r="B131" s="404" t="s">
        <v>147</v>
      </c>
      <c r="C131" s="180" t="s">
        <v>117</v>
      </c>
      <c r="D131" s="180" t="s">
        <v>193</v>
      </c>
      <c r="E131" s="128" t="s">
        <v>193</v>
      </c>
      <c r="F131" s="128" t="s">
        <v>193</v>
      </c>
      <c r="G131" s="181" t="s">
        <v>86</v>
      </c>
      <c r="H131" s="127" t="s">
        <v>193</v>
      </c>
      <c r="I131" s="399" t="s">
        <v>161</v>
      </c>
      <c r="J131" s="493">
        <f t="shared" si="20"/>
        <v>642.6</v>
      </c>
      <c r="K131" s="493">
        <f t="shared" si="20"/>
        <v>0</v>
      </c>
      <c r="L131" s="386">
        <f t="shared" si="20"/>
        <v>642.6</v>
      </c>
    </row>
    <row r="132" spans="1:12" s="76" customFormat="1" ht="18.75">
      <c r="A132" s="11"/>
      <c r="B132" s="404" t="s">
        <v>108</v>
      </c>
      <c r="C132" s="180" t="s">
        <v>117</v>
      </c>
      <c r="D132" s="180" t="s">
        <v>193</v>
      </c>
      <c r="E132" s="128" t="s">
        <v>193</v>
      </c>
      <c r="F132" s="128" t="s">
        <v>193</v>
      </c>
      <c r="G132" s="181" t="s">
        <v>86</v>
      </c>
      <c r="H132" s="127" t="s">
        <v>193</v>
      </c>
      <c r="I132" s="399" t="s">
        <v>112</v>
      </c>
      <c r="J132" s="493">
        <v>642.6</v>
      </c>
      <c r="K132" s="493">
        <v>0</v>
      </c>
      <c r="L132" s="386">
        <f>K132+J132</f>
        <v>642.6</v>
      </c>
    </row>
    <row r="133" spans="1:12" s="76" customFormat="1" ht="33" customHeight="1">
      <c r="A133" s="11"/>
      <c r="B133" s="406" t="s">
        <v>291</v>
      </c>
      <c r="C133" s="132" t="s">
        <v>117</v>
      </c>
      <c r="D133" s="132" t="s">
        <v>193</v>
      </c>
      <c r="E133" s="126" t="s">
        <v>193</v>
      </c>
      <c r="F133" s="126" t="s">
        <v>193</v>
      </c>
      <c r="G133" s="126" t="s">
        <v>290</v>
      </c>
      <c r="H133" s="124" t="s">
        <v>193</v>
      </c>
      <c r="I133" s="335"/>
      <c r="J133" s="493">
        <f aca="true" t="shared" si="21" ref="J133:L134">J134</f>
        <v>10</v>
      </c>
      <c r="K133" s="493">
        <f t="shared" si="21"/>
        <v>0</v>
      </c>
      <c r="L133" s="386">
        <f t="shared" si="21"/>
        <v>10</v>
      </c>
    </row>
    <row r="134" spans="1:12" s="76" customFormat="1" ht="31.5" customHeight="1">
      <c r="A134" s="11"/>
      <c r="B134" s="404" t="s">
        <v>37</v>
      </c>
      <c r="C134" s="132" t="s">
        <v>117</v>
      </c>
      <c r="D134" s="132" t="s">
        <v>193</v>
      </c>
      <c r="E134" s="126" t="s">
        <v>193</v>
      </c>
      <c r="F134" s="126" t="s">
        <v>193</v>
      </c>
      <c r="G134" s="126" t="s">
        <v>290</v>
      </c>
      <c r="H134" s="124" t="s">
        <v>193</v>
      </c>
      <c r="I134" s="335" t="s">
        <v>214</v>
      </c>
      <c r="J134" s="493">
        <f t="shared" si="21"/>
        <v>10</v>
      </c>
      <c r="K134" s="493">
        <f t="shared" si="21"/>
        <v>0</v>
      </c>
      <c r="L134" s="386">
        <f t="shared" si="21"/>
        <v>10</v>
      </c>
    </row>
    <row r="135" spans="1:12" s="76" customFormat="1" ht="31.5" customHeight="1">
      <c r="A135" s="11"/>
      <c r="B135" s="405" t="s">
        <v>232</v>
      </c>
      <c r="C135" s="132" t="s">
        <v>117</v>
      </c>
      <c r="D135" s="132" t="s">
        <v>193</v>
      </c>
      <c r="E135" s="126" t="s">
        <v>193</v>
      </c>
      <c r="F135" s="126" t="s">
        <v>193</v>
      </c>
      <c r="G135" s="126" t="s">
        <v>290</v>
      </c>
      <c r="H135" s="124" t="s">
        <v>193</v>
      </c>
      <c r="I135" s="335" t="s">
        <v>231</v>
      </c>
      <c r="J135" s="493">
        <v>10</v>
      </c>
      <c r="K135" s="493">
        <v>0</v>
      </c>
      <c r="L135" s="386">
        <v>10</v>
      </c>
    </row>
    <row r="136" spans="1:12" s="67" customFormat="1" ht="25.5">
      <c r="A136" s="11"/>
      <c r="B136" s="403" t="s">
        <v>265</v>
      </c>
      <c r="C136" s="190" t="s">
        <v>117</v>
      </c>
      <c r="D136" s="190" t="s">
        <v>193</v>
      </c>
      <c r="E136" s="126" t="s">
        <v>193</v>
      </c>
      <c r="F136" s="126" t="s">
        <v>193</v>
      </c>
      <c r="G136" s="190" t="s">
        <v>264</v>
      </c>
      <c r="H136" s="127" t="s">
        <v>193</v>
      </c>
      <c r="I136" s="454"/>
      <c r="J136" s="495">
        <f>J139+J137</f>
        <v>237.3</v>
      </c>
      <c r="K136" s="495">
        <f>K139+K137</f>
        <v>0</v>
      </c>
      <c r="L136" s="389">
        <f>L139+L137</f>
        <v>237.3</v>
      </c>
    </row>
    <row r="137" spans="1:12" s="67" customFormat="1" ht="51">
      <c r="A137" s="11"/>
      <c r="B137" s="404" t="s">
        <v>111</v>
      </c>
      <c r="C137" s="190" t="s">
        <v>117</v>
      </c>
      <c r="D137" s="190" t="s">
        <v>193</v>
      </c>
      <c r="E137" s="126" t="s">
        <v>193</v>
      </c>
      <c r="F137" s="126" t="s">
        <v>193</v>
      </c>
      <c r="G137" s="190" t="s">
        <v>264</v>
      </c>
      <c r="H137" s="127" t="s">
        <v>193</v>
      </c>
      <c r="I137" s="454" t="s">
        <v>99</v>
      </c>
      <c r="J137" s="495">
        <f>J138</f>
        <v>20</v>
      </c>
      <c r="K137" s="495">
        <f>K138</f>
        <v>0</v>
      </c>
      <c r="L137" s="389">
        <f>L138</f>
        <v>20</v>
      </c>
    </row>
    <row r="138" spans="1:12" s="67" customFormat="1" ht="25.5">
      <c r="A138" s="11"/>
      <c r="B138" s="404" t="s">
        <v>100</v>
      </c>
      <c r="C138" s="190" t="s">
        <v>117</v>
      </c>
      <c r="D138" s="190" t="s">
        <v>193</v>
      </c>
      <c r="E138" s="126" t="s">
        <v>193</v>
      </c>
      <c r="F138" s="126" t="s">
        <v>193</v>
      </c>
      <c r="G138" s="190" t="s">
        <v>264</v>
      </c>
      <c r="H138" s="127" t="s">
        <v>193</v>
      </c>
      <c r="I138" s="454" t="s">
        <v>275</v>
      </c>
      <c r="J138" s="495">
        <v>20</v>
      </c>
      <c r="K138" s="495">
        <v>0</v>
      </c>
      <c r="L138" s="389">
        <v>20</v>
      </c>
    </row>
    <row r="139" spans="1:12" s="76" customFormat="1" ht="18.75">
      <c r="A139" s="11"/>
      <c r="B139" s="404" t="s">
        <v>147</v>
      </c>
      <c r="C139" s="183" t="s">
        <v>117</v>
      </c>
      <c r="D139" s="183" t="s">
        <v>193</v>
      </c>
      <c r="E139" s="126" t="s">
        <v>193</v>
      </c>
      <c r="F139" s="126" t="s">
        <v>193</v>
      </c>
      <c r="G139" s="190" t="s">
        <v>264</v>
      </c>
      <c r="H139" s="127" t="s">
        <v>193</v>
      </c>
      <c r="I139" s="399" t="s">
        <v>161</v>
      </c>
      <c r="J139" s="495">
        <f>J140</f>
        <v>217.3</v>
      </c>
      <c r="K139" s="495">
        <f>K140</f>
        <v>0</v>
      </c>
      <c r="L139" s="389">
        <f>L140</f>
        <v>217.3</v>
      </c>
    </row>
    <row r="140" spans="1:12" s="76" customFormat="1" ht="18.75">
      <c r="A140" s="11"/>
      <c r="B140" s="407" t="s">
        <v>108</v>
      </c>
      <c r="C140" s="234" t="s">
        <v>117</v>
      </c>
      <c r="D140" s="234" t="s">
        <v>193</v>
      </c>
      <c r="E140" s="238" t="s">
        <v>193</v>
      </c>
      <c r="F140" s="238" t="s">
        <v>193</v>
      </c>
      <c r="G140" s="234" t="s">
        <v>264</v>
      </c>
      <c r="H140" s="240" t="s">
        <v>193</v>
      </c>
      <c r="I140" s="456" t="s">
        <v>112</v>
      </c>
      <c r="J140" s="497">
        <f>92.9+124.4</f>
        <v>217.3</v>
      </c>
      <c r="K140" s="497">
        <v>0</v>
      </c>
      <c r="L140" s="394">
        <f>92.9+124.4</f>
        <v>217.3</v>
      </c>
    </row>
    <row r="141" spans="1:12" s="76" customFormat="1" ht="12" customHeight="1">
      <c r="A141" s="11"/>
      <c r="B141" s="465"/>
      <c r="C141" s="408"/>
      <c r="D141" s="409"/>
      <c r="E141" s="409"/>
      <c r="F141" s="409"/>
      <c r="G141" s="410"/>
      <c r="H141" s="411"/>
      <c r="I141" s="399"/>
      <c r="J141" s="495"/>
      <c r="K141" s="494"/>
      <c r="L141" s="388"/>
    </row>
    <row r="142" spans="1:12" s="77" customFormat="1" ht="78.75">
      <c r="A142" s="11"/>
      <c r="B142" s="401" t="s">
        <v>18</v>
      </c>
      <c r="C142" s="381" t="s">
        <v>116</v>
      </c>
      <c r="D142" s="382" t="s">
        <v>193</v>
      </c>
      <c r="E142" s="231" t="s">
        <v>193</v>
      </c>
      <c r="F142" s="231" t="s">
        <v>193</v>
      </c>
      <c r="G142" s="382" t="s">
        <v>194</v>
      </c>
      <c r="H142" s="402" t="s">
        <v>193</v>
      </c>
      <c r="I142" s="528"/>
      <c r="J142" s="491">
        <f>J143+J146</f>
        <v>4968.1</v>
      </c>
      <c r="K142" s="490">
        <f>K143+K146</f>
        <v>-891.7</v>
      </c>
      <c r="L142" s="379">
        <f>L143+L146</f>
        <v>4076.4000000000005</v>
      </c>
    </row>
    <row r="143" spans="1:12" s="76" customFormat="1" ht="25.5">
      <c r="A143" s="78"/>
      <c r="B143" s="603" t="s">
        <v>280</v>
      </c>
      <c r="C143" s="125" t="s">
        <v>116</v>
      </c>
      <c r="D143" s="132" t="s">
        <v>193</v>
      </c>
      <c r="E143" s="126" t="s">
        <v>193</v>
      </c>
      <c r="F143" s="126" t="s">
        <v>193</v>
      </c>
      <c r="G143" s="126" t="s">
        <v>279</v>
      </c>
      <c r="H143" s="127" t="s">
        <v>193</v>
      </c>
      <c r="I143" s="336"/>
      <c r="J143" s="493">
        <f aca="true" t="shared" si="22" ref="J143:L144">J144</f>
        <v>4766.1</v>
      </c>
      <c r="K143" s="492">
        <f t="shared" si="22"/>
        <v>-1391.7</v>
      </c>
      <c r="L143" s="385">
        <f t="shared" si="22"/>
        <v>3374.4000000000005</v>
      </c>
    </row>
    <row r="144" spans="1:12" s="76" customFormat="1" ht="25.5">
      <c r="A144" s="79"/>
      <c r="B144" s="406" t="s">
        <v>314</v>
      </c>
      <c r="C144" s="125" t="s">
        <v>116</v>
      </c>
      <c r="D144" s="126" t="s">
        <v>193</v>
      </c>
      <c r="E144" s="126" t="s">
        <v>193</v>
      </c>
      <c r="F144" s="126" t="s">
        <v>193</v>
      </c>
      <c r="G144" s="126" t="s">
        <v>279</v>
      </c>
      <c r="H144" s="127" t="s">
        <v>193</v>
      </c>
      <c r="I144" s="336" t="s">
        <v>243</v>
      </c>
      <c r="J144" s="493">
        <f t="shared" si="22"/>
        <v>4766.1</v>
      </c>
      <c r="K144" s="492">
        <f t="shared" si="22"/>
        <v>-1391.7</v>
      </c>
      <c r="L144" s="385">
        <f t="shared" si="22"/>
        <v>3374.4000000000005</v>
      </c>
    </row>
    <row r="145" spans="1:12" ht="12.75">
      <c r="A145" s="79"/>
      <c r="B145" s="429" t="s">
        <v>245</v>
      </c>
      <c r="C145" s="125" t="s">
        <v>116</v>
      </c>
      <c r="D145" s="183" t="s">
        <v>193</v>
      </c>
      <c r="E145" s="126" t="s">
        <v>193</v>
      </c>
      <c r="F145" s="126" t="s">
        <v>193</v>
      </c>
      <c r="G145" s="126" t="s">
        <v>279</v>
      </c>
      <c r="H145" s="127" t="s">
        <v>193</v>
      </c>
      <c r="I145" s="336" t="s">
        <v>244</v>
      </c>
      <c r="J145" s="493">
        <f>1673.9+3092.2</f>
        <v>4766.1</v>
      </c>
      <c r="K145" s="492">
        <v>-1391.7</v>
      </c>
      <c r="L145" s="385">
        <f>K145+J145</f>
        <v>3374.4000000000005</v>
      </c>
    </row>
    <row r="146" spans="1:12" s="76" customFormat="1" ht="25.5">
      <c r="A146" s="61"/>
      <c r="B146" s="406" t="s">
        <v>378</v>
      </c>
      <c r="C146" s="131" t="s">
        <v>116</v>
      </c>
      <c r="D146" s="132" t="s">
        <v>193</v>
      </c>
      <c r="E146" s="126" t="s">
        <v>193</v>
      </c>
      <c r="F146" s="126" t="s">
        <v>193</v>
      </c>
      <c r="G146" s="132" t="s">
        <v>377</v>
      </c>
      <c r="H146" s="127" t="s">
        <v>193</v>
      </c>
      <c r="I146" s="335"/>
      <c r="J146" s="493">
        <f>J149+J147</f>
        <v>202</v>
      </c>
      <c r="K146" s="492">
        <f>K149+K147</f>
        <v>500</v>
      </c>
      <c r="L146" s="385">
        <f>L149+L147</f>
        <v>702</v>
      </c>
    </row>
    <row r="147" spans="1:12" s="76" customFormat="1" ht="25.5">
      <c r="A147" s="61"/>
      <c r="B147" s="404" t="s">
        <v>91</v>
      </c>
      <c r="C147" s="131" t="s">
        <v>116</v>
      </c>
      <c r="D147" s="132" t="s">
        <v>193</v>
      </c>
      <c r="E147" s="126" t="s">
        <v>193</v>
      </c>
      <c r="F147" s="126" t="s">
        <v>193</v>
      </c>
      <c r="G147" s="132" t="s">
        <v>377</v>
      </c>
      <c r="H147" s="127" t="s">
        <v>193</v>
      </c>
      <c r="I147" s="335" t="s">
        <v>92</v>
      </c>
      <c r="J147" s="493">
        <f>J148</f>
        <v>0</v>
      </c>
      <c r="K147" s="492">
        <f>K148</f>
        <v>500</v>
      </c>
      <c r="L147" s="385">
        <f>L148</f>
        <v>500</v>
      </c>
    </row>
    <row r="148" spans="1:12" s="76" customFormat="1" ht="25.5">
      <c r="A148" s="61"/>
      <c r="B148" s="404" t="s">
        <v>93</v>
      </c>
      <c r="C148" s="131" t="s">
        <v>116</v>
      </c>
      <c r="D148" s="132" t="s">
        <v>193</v>
      </c>
      <c r="E148" s="126" t="s">
        <v>193</v>
      </c>
      <c r="F148" s="126" t="s">
        <v>193</v>
      </c>
      <c r="G148" s="132" t="s">
        <v>377</v>
      </c>
      <c r="H148" s="127" t="s">
        <v>193</v>
      </c>
      <c r="I148" s="335" t="s">
        <v>94</v>
      </c>
      <c r="J148" s="493"/>
      <c r="K148" s="492">
        <v>500</v>
      </c>
      <c r="L148" s="385">
        <v>500</v>
      </c>
    </row>
    <row r="149" spans="1:12" s="76" customFormat="1" ht="12.75">
      <c r="A149" s="79"/>
      <c r="B149" s="406" t="s">
        <v>147</v>
      </c>
      <c r="C149" s="131" t="s">
        <v>116</v>
      </c>
      <c r="D149" s="132" t="s">
        <v>193</v>
      </c>
      <c r="E149" s="126" t="s">
        <v>193</v>
      </c>
      <c r="F149" s="126" t="s">
        <v>193</v>
      </c>
      <c r="G149" s="132" t="s">
        <v>377</v>
      </c>
      <c r="H149" s="127" t="s">
        <v>193</v>
      </c>
      <c r="I149" s="335" t="s">
        <v>161</v>
      </c>
      <c r="J149" s="493">
        <f>J150</f>
        <v>202</v>
      </c>
      <c r="K149" s="492">
        <f>K150</f>
        <v>0</v>
      </c>
      <c r="L149" s="385">
        <f>L150</f>
        <v>202</v>
      </c>
    </row>
    <row r="150" spans="1:12" s="76" customFormat="1" ht="12.75">
      <c r="A150" s="79"/>
      <c r="B150" s="406" t="s">
        <v>108</v>
      </c>
      <c r="C150" s="131" t="s">
        <v>116</v>
      </c>
      <c r="D150" s="132" t="s">
        <v>193</v>
      </c>
      <c r="E150" s="126" t="s">
        <v>193</v>
      </c>
      <c r="F150" s="126" t="s">
        <v>193</v>
      </c>
      <c r="G150" s="132" t="s">
        <v>377</v>
      </c>
      <c r="H150" s="127" t="s">
        <v>193</v>
      </c>
      <c r="I150" s="335" t="s">
        <v>112</v>
      </c>
      <c r="J150" s="493">
        <v>202</v>
      </c>
      <c r="K150" s="492">
        <v>0</v>
      </c>
      <c r="L150" s="385">
        <f>J150+K150</f>
        <v>202</v>
      </c>
    </row>
    <row r="151" spans="1:12" ht="9.75" customHeight="1">
      <c r="A151" s="79"/>
      <c r="B151" s="407"/>
      <c r="C151" s="412"/>
      <c r="D151" s="413"/>
      <c r="E151" s="281"/>
      <c r="F151" s="281"/>
      <c r="G151" s="281"/>
      <c r="H151" s="240"/>
      <c r="I151" s="436"/>
      <c r="J151" s="507"/>
      <c r="K151" s="502"/>
      <c r="L151" s="415"/>
    </row>
    <row r="152" spans="1:12" s="75" customFormat="1" ht="63">
      <c r="A152" s="6"/>
      <c r="B152" s="416" t="s">
        <v>25</v>
      </c>
      <c r="C152" s="382" t="s">
        <v>118</v>
      </c>
      <c r="D152" s="382" t="s">
        <v>193</v>
      </c>
      <c r="E152" s="231" t="s">
        <v>193</v>
      </c>
      <c r="F152" s="231" t="s">
        <v>193</v>
      </c>
      <c r="G152" s="382" t="s">
        <v>194</v>
      </c>
      <c r="H152" s="402" t="s">
        <v>193</v>
      </c>
      <c r="I152" s="538"/>
      <c r="J152" s="529">
        <f>J153+J156</f>
        <v>1330</v>
      </c>
      <c r="K152" s="503">
        <f>K153+K156</f>
        <v>0</v>
      </c>
      <c r="L152" s="417">
        <f>L153+L156</f>
        <v>1330</v>
      </c>
    </row>
    <row r="153" spans="1:12" s="7" customFormat="1" ht="19.5" customHeight="1">
      <c r="A153" s="80"/>
      <c r="B153" s="406" t="s">
        <v>276</v>
      </c>
      <c r="C153" s="126" t="s">
        <v>118</v>
      </c>
      <c r="D153" s="126" t="s">
        <v>193</v>
      </c>
      <c r="E153" s="126" t="s">
        <v>193</v>
      </c>
      <c r="F153" s="126" t="s">
        <v>193</v>
      </c>
      <c r="G153" s="299">
        <v>8018</v>
      </c>
      <c r="H153" s="127" t="s">
        <v>193</v>
      </c>
      <c r="I153" s="336"/>
      <c r="J153" s="493">
        <f aca="true" t="shared" si="23" ref="J153:L154">J154</f>
        <v>1300</v>
      </c>
      <c r="K153" s="492">
        <f t="shared" si="23"/>
        <v>0</v>
      </c>
      <c r="L153" s="385">
        <f t="shared" si="23"/>
        <v>1300</v>
      </c>
    </row>
    <row r="154" spans="1:12" s="7" customFormat="1" ht="25.5">
      <c r="A154" s="6"/>
      <c r="B154" s="404" t="s">
        <v>91</v>
      </c>
      <c r="C154" s="183" t="s">
        <v>118</v>
      </c>
      <c r="D154" s="183" t="s">
        <v>193</v>
      </c>
      <c r="E154" s="126" t="s">
        <v>193</v>
      </c>
      <c r="F154" s="126" t="s">
        <v>193</v>
      </c>
      <c r="G154" s="299">
        <v>8018</v>
      </c>
      <c r="H154" s="127" t="s">
        <v>193</v>
      </c>
      <c r="I154" s="399" t="s">
        <v>92</v>
      </c>
      <c r="J154" s="493">
        <f t="shared" si="23"/>
        <v>1300</v>
      </c>
      <c r="K154" s="492">
        <f t="shared" si="23"/>
        <v>0</v>
      </c>
      <c r="L154" s="385">
        <f t="shared" si="23"/>
        <v>1300</v>
      </c>
    </row>
    <row r="155" spans="1:12" s="7" customFormat="1" ht="25.5">
      <c r="A155" s="6"/>
      <c r="B155" s="404" t="s">
        <v>93</v>
      </c>
      <c r="C155" s="183" t="s">
        <v>118</v>
      </c>
      <c r="D155" s="183" t="s">
        <v>193</v>
      </c>
      <c r="E155" s="126" t="s">
        <v>193</v>
      </c>
      <c r="F155" s="126" t="s">
        <v>193</v>
      </c>
      <c r="G155" s="299">
        <v>8018</v>
      </c>
      <c r="H155" s="127" t="s">
        <v>193</v>
      </c>
      <c r="I155" s="399" t="s">
        <v>94</v>
      </c>
      <c r="J155" s="493">
        <v>1300</v>
      </c>
      <c r="K155" s="492">
        <v>0</v>
      </c>
      <c r="L155" s="385">
        <v>1300</v>
      </c>
    </row>
    <row r="156" spans="1:12" s="75" customFormat="1" ht="12.75">
      <c r="A156" s="6"/>
      <c r="B156" s="406" t="s">
        <v>306</v>
      </c>
      <c r="C156" s="126" t="s">
        <v>118</v>
      </c>
      <c r="D156" s="126" t="s">
        <v>193</v>
      </c>
      <c r="E156" s="126" t="s">
        <v>193</v>
      </c>
      <c r="F156" s="126" t="s">
        <v>193</v>
      </c>
      <c r="G156" s="299">
        <v>8040</v>
      </c>
      <c r="H156" s="126" t="s">
        <v>193</v>
      </c>
      <c r="I156" s="336"/>
      <c r="J156" s="493">
        <f aca="true" t="shared" si="24" ref="J156:L157">J157</f>
        <v>30</v>
      </c>
      <c r="K156" s="492">
        <f t="shared" si="24"/>
        <v>0</v>
      </c>
      <c r="L156" s="385">
        <f t="shared" si="24"/>
        <v>30</v>
      </c>
    </row>
    <row r="157" spans="1:12" s="7" customFormat="1" ht="25.5">
      <c r="A157" s="80"/>
      <c r="B157" s="404" t="s">
        <v>91</v>
      </c>
      <c r="C157" s="183" t="s">
        <v>118</v>
      </c>
      <c r="D157" s="183" t="s">
        <v>193</v>
      </c>
      <c r="E157" s="126" t="s">
        <v>193</v>
      </c>
      <c r="F157" s="126" t="s">
        <v>193</v>
      </c>
      <c r="G157" s="299">
        <v>8040</v>
      </c>
      <c r="H157" s="126" t="s">
        <v>193</v>
      </c>
      <c r="I157" s="399" t="s">
        <v>92</v>
      </c>
      <c r="J157" s="493">
        <f t="shared" si="24"/>
        <v>30</v>
      </c>
      <c r="K157" s="492">
        <f t="shared" si="24"/>
        <v>0</v>
      </c>
      <c r="L157" s="385">
        <f t="shared" si="24"/>
        <v>30</v>
      </c>
    </row>
    <row r="158" spans="1:12" s="7" customFormat="1" ht="25.5">
      <c r="A158" s="6"/>
      <c r="B158" s="404" t="s">
        <v>93</v>
      </c>
      <c r="C158" s="183" t="s">
        <v>118</v>
      </c>
      <c r="D158" s="183" t="s">
        <v>193</v>
      </c>
      <c r="E158" s="126" t="s">
        <v>193</v>
      </c>
      <c r="F158" s="126" t="s">
        <v>193</v>
      </c>
      <c r="G158" s="299">
        <v>8040</v>
      </c>
      <c r="H158" s="126" t="s">
        <v>193</v>
      </c>
      <c r="I158" s="399" t="s">
        <v>94</v>
      </c>
      <c r="J158" s="493">
        <v>30</v>
      </c>
      <c r="K158" s="492">
        <v>0</v>
      </c>
      <c r="L158" s="385">
        <v>30</v>
      </c>
    </row>
    <row r="159" spans="1:12" s="77" customFormat="1" ht="12.75">
      <c r="A159" s="78"/>
      <c r="B159" s="418"/>
      <c r="C159" s="419"/>
      <c r="D159" s="420"/>
      <c r="E159" s="420"/>
      <c r="F159" s="420"/>
      <c r="G159" s="419"/>
      <c r="H159" s="421"/>
      <c r="I159" s="539"/>
      <c r="J159" s="530"/>
      <c r="K159" s="504"/>
      <c r="L159" s="418"/>
    </row>
    <row r="160" spans="1:12" s="77" customFormat="1" ht="31.5">
      <c r="A160" s="11"/>
      <c r="B160" s="600" t="s">
        <v>318</v>
      </c>
      <c r="C160" s="422" t="s">
        <v>115</v>
      </c>
      <c r="D160" s="423" t="s">
        <v>193</v>
      </c>
      <c r="E160" s="424" t="s">
        <v>193</v>
      </c>
      <c r="F160" s="424" t="s">
        <v>193</v>
      </c>
      <c r="G160" s="423" t="s">
        <v>194</v>
      </c>
      <c r="H160" s="397" t="s">
        <v>193</v>
      </c>
      <c r="I160" s="528"/>
      <c r="J160" s="529">
        <f>J164+J161+J173</f>
        <v>290</v>
      </c>
      <c r="K160" s="503">
        <f>K164+K161+K173</f>
        <v>0</v>
      </c>
      <c r="L160" s="417">
        <f>L164+L161+L173</f>
        <v>290</v>
      </c>
    </row>
    <row r="161" spans="1:12" s="67" customFormat="1" ht="25.5">
      <c r="A161" s="11"/>
      <c r="B161" s="403" t="s">
        <v>342</v>
      </c>
      <c r="C161" s="227" t="s">
        <v>115</v>
      </c>
      <c r="D161" s="193" t="s">
        <v>193</v>
      </c>
      <c r="E161" s="126" t="s">
        <v>193</v>
      </c>
      <c r="F161" s="126" t="s">
        <v>193</v>
      </c>
      <c r="G161" s="193" t="s">
        <v>343</v>
      </c>
      <c r="H161" s="127" t="s">
        <v>193</v>
      </c>
      <c r="I161" s="528"/>
      <c r="J161" s="493">
        <f aca="true" t="shared" si="25" ref="J161:L162">J162</f>
        <v>50</v>
      </c>
      <c r="K161" s="492">
        <f t="shared" si="25"/>
        <v>0</v>
      </c>
      <c r="L161" s="385">
        <f t="shared" si="25"/>
        <v>50</v>
      </c>
    </row>
    <row r="162" spans="1:12" s="67" customFormat="1" ht="25.5">
      <c r="A162" s="11"/>
      <c r="B162" s="404" t="s">
        <v>91</v>
      </c>
      <c r="C162" s="227" t="s">
        <v>115</v>
      </c>
      <c r="D162" s="193" t="s">
        <v>193</v>
      </c>
      <c r="E162" s="126" t="s">
        <v>193</v>
      </c>
      <c r="F162" s="126" t="s">
        <v>193</v>
      </c>
      <c r="G162" s="193" t="s">
        <v>343</v>
      </c>
      <c r="H162" s="127" t="s">
        <v>193</v>
      </c>
      <c r="I162" s="528" t="s">
        <v>92</v>
      </c>
      <c r="J162" s="493">
        <f t="shared" si="25"/>
        <v>50</v>
      </c>
      <c r="K162" s="492">
        <f t="shared" si="25"/>
        <v>0</v>
      </c>
      <c r="L162" s="385">
        <f t="shared" si="25"/>
        <v>50</v>
      </c>
    </row>
    <row r="163" spans="1:12" s="67" customFormat="1" ht="25.5">
      <c r="A163" s="11"/>
      <c r="B163" s="404" t="s">
        <v>93</v>
      </c>
      <c r="C163" s="227" t="s">
        <v>115</v>
      </c>
      <c r="D163" s="193" t="s">
        <v>193</v>
      </c>
      <c r="E163" s="126" t="s">
        <v>193</v>
      </c>
      <c r="F163" s="126" t="s">
        <v>193</v>
      </c>
      <c r="G163" s="193" t="s">
        <v>343</v>
      </c>
      <c r="H163" s="127" t="s">
        <v>193</v>
      </c>
      <c r="I163" s="528" t="s">
        <v>94</v>
      </c>
      <c r="J163" s="493">
        <v>50</v>
      </c>
      <c r="K163" s="492"/>
      <c r="L163" s="385">
        <v>50</v>
      </c>
    </row>
    <row r="164" spans="1:12" s="67" customFormat="1" ht="18.75">
      <c r="A164" s="11"/>
      <c r="B164" s="406" t="s">
        <v>26</v>
      </c>
      <c r="C164" s="125" t="s">
        <v>115</v>
      </c>
      <c r="D164" s="126" t="s">
        <v>193</v>
      </c>
      <c r="E164" s="126" t="s">
        <v>193</v>
      </c>
      <c r="F164" s="126" t="s">
        <v>193</v>
      </c>
      <c r="G164" s="126" t="s">
        <v>29</v>
      </c>
      <c r="H164" s="127" t="s">
        <v>193</v>
      </c>
      <c r="I164" s="336"/>
      <c r="J164" s="493">
        <f>J167+J169+J171+J165</f>
        <v>240</v>
      </c>
      <c r="K164" s="492">
        <f>K167+K169+K171+K165</f>
        <v>-5.6</v>
      </c>
      <c r="L164" s="385">
        <f>L167+L169+L171+L165</f>
        <v>234.4</v>
      </c>
    </row>
    <row r="165" spans="1:12" s="67" customFormat="1" ht="51">
      <c r="A165" s="11"/>
      <c r="B165" s="404" t="s">
        <v>111</v>
      </c>
      <c r="C165" s="125" t="s">
        <v>115</v>
      </c>
      <c r="D165" s="126" t="s">
        <v>193</v>
      </c>
      <c r="E165" s="126" t="s">
        <v>193</v>
      </c>
      <c r="F165" s="126" t="s">
        <v>193</v>
      </c>
      <c r="G165" s="126" t="s">
        <v>29</v>
      </c>
      <c r="H165" s="127" t="s">
        <v>193</v>
      </c>
      <c r="I165" s="336" t="s">
        <v>99</v>
      </c>
      <c r="J165" s="493">
        <f>J166</f>
        <v>75</v>
      </c>
      <c r="K165" s="492">
        <f>K166</f>
        <v>0</v>
      </c>
      <c r="L165" s="385">
        <f>L166</f>
        <v>75</v>
      </c>
    </row>
    <row r="166" spans="1:12" s="67" customFormat="1" ht="25.5">
      <c r="A166" s="11"/>
      <c r="B166" s="404" t="s">
        <v>100</v>
      </c>
      <c r="C166" s="125" t="s">
        <v>115</v>
      </c>
      <c r="D166" s="126" t="s">
        <v>193</v>
      </c>
      <c r="E166" s="126" t="s">
        <v>193</v>
      </c>
      <c r="F166" s="126" t="s">
        <v>193</v>
      </c>
      <c r="G166" s="126" t="s">
        <v>29</v>
      </c>
      <c r="H166" s="127" t="s">
        <v>193</v>
      </c>
      <c r="I166" s="336" t="s">
        <v>275</v>
      </c>
      <c r="J166" s="493">
        <v>75</v>
      </c>
      <c r="K166" s="492">
        <v>0</v>
      </c>
      <c r="L166" s="385">
        <v>75</v>
      </c>
    </row>
    <row r="167" spans="1:12" s="67" customFormat="1" ht="25.5">
      <c r="A167" s="11"/>
      <c r="B167" s="404" t="s">
        <v>91</v>
      </c>
      <c r="C167" s="125" t="s">
        <v>115</v>
      </c>
      <c r="D167" s="126" t="s">
        <v>193</v>
      </c>
      <c r="E167" s="126" t="s">
        <v>193</v>
      </c>
      <c r="F167" s="126" t="s">
        <v>193</v>
      </c>
      <c r="G167" s="126" t="s">
        <v>29</v>
      </c>
      <c r="H167" s="127" t="s">
        <v>193</v>
      </c>
      <c r="I167" s="336" t="s">
        <v>92</v>
      </c>
      <c r="J167" s="493">
        <f>J168</f>
        <v>75</v>
      </c>
      <c r="K167" s="492">
        <f>K168</f>
        <v>-5.6</v>
      </c>
      <c r="L167" s="385">
        <f>L168</f>
        <v>69.4</v>
      </c>
    </row>
    <row r="168" spans="1:12" s="67" customFormat="1" ht="25.5">
      <c r="A168" s="11"/>
      <c r="B168" s="404" t="s">
        <v>93</v>
      </c>
      <c r="C168" s="125" t="s">
        <v>115</v>
      </c>
      <c r="D168" s="126" t="s">
        <v>193</v>
      </c>
      <c r="E168" s="126" t="s">
        <v>193</v>
      </c>
      <c r="F168" s="126" t="s">
        <v>193</v>
      </c>
      <c r="G168" s="126" t="s">
        <v>29</v>
      </c>
      <c r="H168" s="127" t="s">
        <v>193</v>
      </c>
      <c r="I168" s="336" t="s">
        <v>94</v>
      </c>
      <c r="J168" s="493">
        <v>75</v>
      </c>
      <c r="K168" s="492">
        <v>-5.6</v>
      </c>
      <c r="L168" s="385">
        <f>K168+J168</f>
        <v>69.4</v>
      </c>
    </row>
    <row r="169" spans="1:12" s="67" customFormat="1" ht="18" customHeight="1">
      <c r="A169" s="11"/>
      <c r="B169" s="599" t="s">
        <v>223</v>
      </c>
      <c r="C169" s="125" t="s">
        <v>115</v>
      </c>
      <c r="D169" s="126" t="s">
        <v>193</v>
      </c>
      <c r="E169" s="126" t="s">
        <v>193</v>
      </c>
      <c r="F169" s="126" t="s">
        <v>193</v>
      </c>
      <c r="G169" s="126" t="s">
        <v>29</v>
      </c>
      <c r="H169" s="127" t="s">
        <v>193</v>
      </c>
      <c r="I169" s="454" t="s">
        <v>96</v>
      </c>
      <c r="J169" s="493">
        <f>J170</f>
        <v>10</v>
      </c>
      <c r="K169" s="492">
        <f>K170</f>
        <v>0</v>
      </c>
      <c r="L169" s="385">
        <f>L170</f>
        <v>10</v>
      </c>
    </row>
    <row r="170" spans="1:12" s="67" customFormat="1" ht="12" customHeight="1">
      <c r="A170" s="11"/>
      <c r="B170" s="404" t="s">
        <v>224</v>
      </c>
      <c r="C170" s="125" t="s">
        <v>115</v>
      </c>
      <c r="D170" s="126" t="s">
        <v>193</v>
      </c>
      <c r="E170" s="126" t="s">
        <v>193</v>
      </c>
      <c r="F170" s="126" t="s">
        <v>193</v>
      </c>
      <c r="G170" s="126" t="s">
        <v>29</v>
      </c>
      <c r="H170" s="127" t="s">
        <v>193</v>
      </c>
      <c r="I170" s="454" t="s">
        <v>222</v>
      </c>
      <c r="J170" s="493">
        <v>10</v>
      </c>
      <c r="K170" s="492">
        <v>0</v>
      </c>
      <c r="L170" s="385">
        <v>10</v>
      </c>
    </row>
    <row r="171" spans="1:12" s="67" customFormat="1" ht="25.5">
      <c r="A171" s="11"/>
      <c r="B171" s="404" t="s">
        <v>37</v>
      </c>
      <c r="C171" s="125" t="s">
        <v>115</v>
      </c>
      <c r="D171" s="126" t="s">
        <v>193</v>
      </c>
      <c r="E171" s="126" t="s">
        <v>193</v>
      </c>
      <c r="F171" s="126" t="s">
        <v>193</v>
      </c>
      <c r="G171" s="126" t="s">
        <v>29</v>
      </c>
      <c r="H171" s="127" t="s">
        <v>193</v>
      </c>
      <c r="I171" s="454" t="s">
        <v>214</v>
      </c>
      <c r="J171" s="493">
        <f>J172</f>
        <v>80</v>
      </c>
      <c r="K171" s="492">
        <f>K172</f>
        <v>0</v>
      </c>
      <c r="L171" s="385">
        <f>L172</f>
        <v>80</v>
      </c>
    </row>
    <row r="172" spans="1:12" s="67" customFormat="1" ht="18.75">
      <c r="A172" s="11"/>
      <c r="B172" s="404" t="s">
        <v>38</v>
      </c>
      <c r="C172" s="125" t="s">
        <v>115</v>
      </c>
      <c r="D172" s="126" t="s">
        <v>193</v>
      </c>
      <c r="E172" s="126" t="s">
        <v>193</v>
      </c>
      <c r="F172" s="126" t="s">
        <v>193</v>
      </c>
      <c r="G172" s="126" t="s">
        <v>29</v>
      </c>
      <c r="H172" s="127" t="s">
        <v>193</v>
      </c>
      <c r="I172" s="454" t="s">
        <v>39</v>
      </c>
      <c r="J172" s="493">
        <v>80</v>
      </c>
      <c r="K172" s="492">
        <v>0</v>
      </c>
      <c r="L172" s="385">
        <v>80</v>
      </c>
    </row>
    <row r="173" spans="1:12" s="67" customFormat="1" ht="25.5">
      <c r="A173" s="11"/>
      <c r="B173" s="403" t="s">
        <v>400</v>
      </c>
      <c r="C173" s="125" t="s">
        <v>115</v>
      </c>
      <c r="D173" s="126" t="s">
        <v>193</v>
      </c>
      <c r="E173" s="126" t="s">
        <v>193</v>
      </c>
      <c r="F173" s="126" t="s">
        <v>193</v>
      </c>
      <c r="G173" s="126" t="s">
        <v>399</v>
      </c>
      <c r="H173" s="127" t="s">
        <v>193</v>
      </c>
      <c r="I173" s="336"/>
      <c r="J173" s="493">
        <f aca="true" t="shared" si="26" ref="J173:L174">J174</f>
        <v>0</v>
      </c>
      <c r="K173" s="492">
        <f t="shared" si="26"/>
        <v>5.6</v>
      </c>
      <c r="L173" s="385">
        <f t="shared" si="26"/>
        <v>5.6</v>
      </c>
    </row>
    <row r="174" spans="1:12" s="67" customFormat="1" ht="25.5">
      <c r="A174" s="11"/>
      <c r="B174" s="404" t="s">
        <v>91</v>
      </c>
      <c r="C174" s="125" t="s">
        <v>115</v>
      </c>
      <c r="D174" s="126" t="s">
        <v>193</v>
      </c>
      <c r="E174" s="126" t="s">
        <v>193</v>
      </c>
      <c r="F174" s="126" t="s">
        <v>193</v>
      </c>
      <c r="G174" s="126" t="s">
        <v>399</v>
      </c>
      <c r="H174" s="127" t="s">
        <v>193</v>
      </c>
      <c r="I174" s="336" t="s">
        <v>92</v>
      </c>
      <c r="J174" s="493">
        <f t="shared" si="26"/>
        <v>0</v>
      </c>
      <c r="K174" s="492">
        <f t="shared" si="26"/>
        <v>5.6</v>
      </c>
      <c r="L174" s="385">
        <f t="shared" si="26"/>
        <v>5.6</v>
      </c>
    </row>
    <row r="175" spans="1:12" s="67" customFormat="1" ht="25.5">
      <c r="A175" s="11"/>
      <c r="B175" s="404" t="s">
        <v>93</v>
      </c>
      <c r="C175" s="125" t="s">
        <v>115</v>
      </c>
      <c r="D175" s="126" t="s">
        <v>193</v>
      </c>
      <c r="E175" s="126" t="s">
        <v>193</v>
      </c>
      <c r="F175" s="126" t="s">
        <v>193</v>
      </c>
      <c r="G175" s="126" t="s">
        <v>399</v>
      </c>
      <c r="H175" s="127" t="s">
        <v>193</v>
      </c>
      <c r="I175" s="336" t="s">
        <v>94</v>
      </c>
      <c r="J175" s="493">
        <v>0</v>
      </c>
      <c r="K175" s="492">
        <v>5.6</v>
      </c>
      <c r="L175" s="385">
        <v>5.6</v>
      </c>
    </row>
    <row r="176" spans="1:12" s="67" customFormat="1" ht="9.75" customHeight="1">
      <c r="A176" s="11"/>
      <c r="B176" s="407"/>
      <c r="C176" s="280"/>
      <c r="D176" s="238"/>
      <c r="E176" s="238"/>
      <c r="F176" s="238"/>
      <c r="G176" s="425"/>
      <c r="H176" s="240"/>
      <c r="I176" s="400"/>
      <c r="J176" s="507"/>
      <c r="K176" s="502"/>
      <c r="L176" s="415"/>
    </row>
    <row r="177" spans="1:12" s="77" customFormat="1" ht="47.25">
      <c r="A177" s="11"/>
      <c r="B177" s="401" t="s">
        <v>298</v>
      </c>
      <c r="C177" s="382" t="s">
        <v>119</v>
      </c>
      <c r="D177" s="382" t="s">
        <v>193</v>
      </c>
      <c r="E177" s="231" t="s">
        <v>193</v>
      </c>
      <c r="F177" s="231" t="s">
        <v>193</v>
      </c>
      <c r="G177" s="382" t="s">
        <v>194</v>
      </c>
      <c r="H177" s="402" t="s">
        <v>193</v>
      </c>
      <c r="I177" s="528"/>
      <c r="J177" s="491">
        <f>J179</f>
        <v>235.6</v>
      </c>
      <c r="K177" s="490">
        <f>K179</f>
        <v>0</v>
      </c>
      <c r="L177" s="379">
        <f>L179</f>
        <v>235.6</v>
      </c>
    </row>
    <row r="178" spans="1:12" ht="6.75" customHeight="1">
      <c r="A178" s="11"/>
      <c r="B178" s="401"/>
      <c r="C178" s="382"/>
      <c r="D178" s="382"/>
      <c r="E178" s="128"/>
      <c r="F178" s="128"/>
      <c r="G178" s="382"/>
      <c r="H178" s="127"/>
      <c r="I178" s="528"/>
      <c r="J178" s="491"/>
      <c r="K178" s="490"/>
      <c r="L178" s="379"/>
    </row>
    <row r="179" spans="1:12" s="75" customFormat="1" ht="25.5">
      <c r="A179" s="12"/>
      <c r="B179" s="426" t="s">
        <v>299</v>
      </c>
      <c r="C179" s="427" t="s">
        <v>119</v>
      </c>
      <c r="D179" s="427" t="s">
        <v>191</v>
      </c>
      <c r="E179" s="231" t="s">
        <v>193</v>
      </c>
      <c r="F179" s="231" t="s">
        <v>193</v>
      </c>
      <c r="G179" s="427" t="s">
        <v>194</v>
      </c>
      <c r="H179" s="402" t="s">
        <v>193</v>
      </c>
      <c r="I179" s="540"/>
      <c r="J179" s="531">
        <f>J180</f>
        <v>235.6</v>
      </c>
      <c r="K179" s="505">
        <f>K180</f>
        <v>0</v>
      </c>
      <c r="L179" s="428">
        <f>L180</f>
        <v>235.6</v>
      </c>
    </row>
    <row r="180" spans="1:12" s="75" customFormat="1" ht="18.75">
      <c r="A180" s="12"/>
      <c r="B180" s="404" t="s">
        <v>26</v>
      </c>
      <c r="C180" s="190" t="s">
        <v>119</v>
      </c>
      <c r="D180" s="190" t="s">
        <v>191</v>
      </c>
      <c r="E180" s="126" t="s">
        <v>193</v>
      </c>
      <c r="F180" s="126" t="s">
        <v>193</v>
      </c>
      <c r="G180" s="190" t="s">
        <v>29</v>
      </c>
      <c r="H180" s="127" t="s">
        <v>193</v>
      </c>
      <c r="I180" s="454"/>
      <c r="J180" s="495">
        <f>J183+J185+J181</f>
        <v>235.6</v>
      </c>
      <c r="K180" s="494">
        <f>K183+K185+K181</f>
        <v>0</v>
      </c>
      <c r="L180" s="388">
        <f>L183+L185+L181</f>
        <v>235.6</v>
      </c>
    </row>
    <row r="181" spans="1:12" s="75" customFormat="1" ht="25.5">
      <c r="A181" s="12"/>
      <c r="B181" s="429" t="s">
        <v>91</v>
      </c>
      <c r="C181" s="221" t="s">
        <v>119</v>
      </c>
      <c r="D181" s="221" t="s">
        <v>191</v>
      </c>
      <c r="E181" s="128" t="s">
        <v>193</v>
      </c>
      <c r="F181" s="128" t="s">
        <v>193</v>
      </c>
      <c r="G181" s="221" t="s">
        <v>29</v>
      </c>
      <c r="H181" s="127" t="s">
        <v>193</v>
      </c>
      <c r="I181" s="454" t="s">
        <v>92</v>
      </c>
      <c r="J181" s="495">
        <f>J182</f>
        <v>25.6</v>
      </c>
      <c r="K181" s="494">
        <f>K182</f>
        <v>0</v>
      </c>
      <c r="L181" s="388">
        <f>L182</f>
        <v>25.6</v>
      </c>
    </row>
    <row r="182" spans="1:12" s="75" customFormat="1" ht="25.5">
      <c r="A182" s="12"/>
      <c r="B182" s="429" t="s">
        <v>93</v>
      </c>
      <c r="C182" s="221" t="s">
        <v>119</v>
      </c>
      <c r="D182" s="221" t="s">
        <v>191</v>
      </c>
      <c r="E182" s="128" t="s">
        <v>193</v>
      </c>
      <c r="F182" s="128" t="s">
        <v>193</v>
      </c>
      <c r="G182" s="221" t="s">
        <v>29</v>
      </c>
      <c r="H182" s="127" t="s">
        <v>193</v>
      </c>
      <c r="I182" s="454" t="s">
        <v>94</v>
      </c>
      <c r="J182" s="495">
        <f>55.6-30</f>
        <v>25.6</v>
      </c>
      <c r="K182" s="494">
        <v>0</v>
      </c>
      <c r="L182" s="388">
        <f>55.6-30</f>
        <v>25.6</v>
      </c>
    </row>
    <row r="183" spans="1:12" s="75" customFormat="1" ht="18.75">
      <c r="A183" s="12"/>
      <c r="B183" s="404" t="s">
        <v>147</v>
      </c>
      <c r="C183" s="190" t="s">
        <v>119</v>
      </c>
      <c r="D183" s="190" t="s">
        <v>191</v>
      </c>
      <c r="E183" s="126" t="s">
        <v>193</v>
      </c>
      <c r="F183" s="126" t="s">
        <v>193</v>
      </c>
      <c r="G183" s="190" t="s">
        <v>29</v>
      </c>
      <c r="H183" s="127" t="s">
        <v>193</v>
      </c>
      <c r="I183" s="454" t="s">
        <v>161</v>
      </c>
      <c r="J183" s="495">
        <f>J184</f>
        <v>29</v>
      </c>
      <c r="K183" s="494">
        <f>K184</f>
        <v>0</v>
      </c>
      <c r="L183" s="388">
        <f>L184</f>
        <v>29</v>
      </c>
    </row>
    <row r="184" spans="1:12" s="75" customFormat="1" ht="18.75">
      <c r="A184" s="12"/>
      <c r="B184" s="404" t="s">
        <v>108</v>
      </c>
      <c r="C184" s="190" t="s">
        <v>119</v>
      </c>
      <c r="D184" s="190" t="s">
        <v>191</v>
      </c>
      <c r="E184" s="126" t="s">
        <v>193</v>
      </c>
      <c r="F184" s="126" t="s">
        <v>193</v>
      </c>
      <c r="G184" s="190" t="s">
        <v>29</v>
      </c>
      <c r="H184" s="127" t="s">
        <v>193</v>
      </c>
      <c r="I184" s="454" t="s">
        <v>112</v>
      </c>
      <c r="J184" s="495">
        <v>29</v>
      </c>
      <c r="K184" s="494">
        <v>0</v>
      </c>
      <c r="L184" s="388">
        <v>29</v>
      </c>
    </row>
    <row r="185" spans="1:12" s="7" customFormat="1" ht="25.5">
      <c r="A185" s="12"/>
      <c r="B185" s="404" t="s">
        <v>37</v>
      </c>
      <c r="C185" s="190" t="s">
        <v>119</v>
      </c>
      <c r="D185" s="190" t="s">
        <v>191</v>
      </c>
      <c r="E185" s="126" t="s">
        <v>193</v>
      </c>
      <c r="F185" s="126" t="s">
        <v>193</v>
      </c>
      <c r="G185" s="190" t="s">
        <v>29</v>
      </c>
      <c r="H185" s="127" t="s">
        <v>193</v>
      </c>
      <c r="I185" s="399">
        <v>600</v>
      </c>
      <c r="J185" s="495">
        <f>J186</f>
        <v>181</v>
      </c>
      <c r="K185" s="494">
        <f>K186</f>
        <v>0</v>
      </c>
      <c r="L185" s="388">
        <f>L186</f>
        <v>181</v>
      </c>
    </row>
    <row r="186" spans="1:12" s="7" customFormat="1" ht="18.75">
      <c r="A186" s="12"/>
      <c r="B186" s="407" t="s">
        <v>38</v>
      </c>
      <c r="C186" s="234" t="s">
        <v>119</v>
      </c>
      <c r="D186" s="234" t="s">
        <v>191</v>
      </c>
      <c r="E186" s="238" t="s">
        <v>193</v>
      </c>
      <c r="F186" s="238" t="s">
        <v>193</v>
      </c>
      <c r="G186" s="234" t="s">
        <v>29</v>
      </c>
      <c r="H186" s="240" t="s">
        <v>193</v>
      </c>
      <c r="I186" s="456" t="s">
        <v>39</v>
      </c>
      <c r="J186" s="497">
        <f>21+130+30</f>
        <v>181</v>
      </c>
      <c r="K186" s="496">
        <v>0</v>
      </c>
      <c r="L186" s="393">
        <f>21+130+30</f>
        <v>181</v>
      </c>
    </row>
    <row r="187" spans="1:12" s="67" customFormat="1" ht="13.5" customHeight="1">
      <c r="A187" s="11"/>
      <c r="B187" s="429"/>
      <c r="C187" s="430"/>
      <c r="D187" s="431"/>
      <c r="E187" s="431"/>
      <c r="F187" s="431"/>
      <c r="G187" s="431"/>
      <c r="H187" s="432"/>
      <c r="I187" s="433"/>
      <c r="J187" s="506"/>
      <c r="K187" s="494"/>
      <c r="L187" s="388"/>
    </row>
    <row r="188" spans="1:12" s="75" customFormat="1" ht="31.5">
      <c r="A188" s="81"/>
      <c r="B188" s="438" t="s">
        <v>319</v>
      </c>
      <c r="C188" s="434" t="s">
        <v>120</v>
      </c>
      <c r="D188" s="231" t="s">
        <v>193</v>
      </c>
      <c r="E188" s="231" t="s">
        <v>193</v>
      </c>
      <c r="F188" s="231" t="s">
        <v>193</v>
      </c>
      <c r="G188" s="231" t="s">
        <v>194</v>
      </c>
      <c r="H188" s="402" t="s">
        <v>193</v>
      </c>
      <c r="I188" s="435"/>
      <c r="J188" s="491">
        <f>J192+J189+J198+J195</f>
        <v>732</v>
      </c>
      <c r="K188" s="491">
        <f>K192+K189+K198+K195</f>
        <v>1421.7</v>
      </c>
      <c r="L188" s="380">
        <f>L192+L189+L198+L195</f>
        <v>2153.7</v>
      </c>
    </row>
    <row r="189" spans="1:12" s="7" customFormat="1" ht="29.25" customHeight="1">
      <c r="A189" s="81"/>
      <c r="B189" s="404" t="s">
        <v>354</v>
      </c>
      <c r="C189" s="125" t="s">
        <v>120</v>
      </c>
      <c r="D189" s="126" t="s">
        <v>193</v>
      </c>
      <c r="E189" s="126" t="s">
        <v>193</v>
      </c>
      <c r="F189" s="126" t="s">
        <v>193</v>
      </c>
      <c r="G189" s="126" t="s">
        <v>351</v>
      </c>
      <c r="H189" s="127" t="s">
        <v>193</v>
      </c>
      <c r="I189" s="336"/>
      <c r="J189" s="493">
        <f aca="true" t="shared" si="27" ref="J189:L190">J190</f>
        <v>332</v>
      </c>
      <c r="K189" s="492">
        <f t="shared" si="27"/>
        <v>0</v>
      </c>
      <c r="L189" s="385">
        <f t="shared" si="27"/>
        <v>332</v>
      </c>
    </row>
    <row r="190" spans="1:12" s="75" customFormat="1" ht="12.75">
      <c r="A190" s="13"/>
      <c r="B190" s="404" t="s">
        <v>95</v>
      </c>
      <c r="C190" s="125" t="s">
        <v>120</v>
      </c>
      <c r="D190" s="126" t="s">
        <v>193</v>
      </c>
      <c r="E190" s="126" t="s">
        <v>193</v>
      </c>
      <c r="F190" s="126" t="s">
        <v>193</v>
      </c>
      <c r="G190" s="126" t="s">
        <v>351</v>
      </c>
      <c r="H190" s="127" t="s">
        <v>193</v>
      </c>
      <c r="I190" s="336" t="s">
        <v>96</v>
      </c>
      <c r="J190" s="493">
        <f t="shared" si="27"/>
        <v>332</v>
      </c>
      <c r="K190" s="492">
        <f t="shared" si="27"/>
        <v>0</v>
      </c>
      <c r="L190" s="385">
        <f t="shared" si="27"/>
        <v>332</v>
      </c>
    </row>
    <row r="191" spans="1:12" s="7" customFormat="1" ht="25.5">
      <c r="A191" s="81"/>
      <c r="B191" s="404" t="s">
        <v>97</v>
      </c>
      <c r="C191" s="125" t="s">
        <v>120</v>
      </c>
      <c r="D191" s="126" t="s">
        <v>193</v>
      </c>
      <c r="E191" s="126" t="s">
        <v>193</v>
      </c>
      <c r="F191" s="126" t="s">
        <v>193</v>
      </c>
      <c r="G191" s="126" t="s">
        <v>351</v>
      </c>
      <c r="H191" s="127" t="s">
        <v>193</v>
      </c>
      <c r="I191" s="336" t="s">
        <v>98</v>
      </c>
      <c r="J191" s="493">
        <v>332</v>
      </c>
      <c r="K191" s="492"/>
      <c r="L191" s="385">
        <v>332</v>
      </c>
    </row>
    <row r="192" spans="1:12" s="77" customFormat="1" ht="38.25">
      <c r="A192" s="82"/>
      <c r="B192" s="406" t="s">
        <v>260</v>
      </c>
      <c r="C192" s="125" t="s">
        <v>120</v>
      </c>
      <c r="D192" s="126" t="s">
        <v>193</v>
      </c>
      <c r="E192" s="126" t="s">
        <v>193</v>
      </c>
      <c r="F192" s="126" t="s">
        <v>193</v>
      </c>
      <c r="G192" s="126" t="s">
        <v>270</v>
      </c>
      <c r="H192" s="127" t="s">
        <v>193</v>
      </c>
      <c r="I192" s="336"/>
      <c r="J192" s="493">
        <f aca="true" t="shared" si="28" ref="J192:L193">J193</f>
        <v>259.5</v>
      </c>
      <c r="K192" s="492">
        <f t="shared" si="28"/>
        <v>77.5</v>
      </c>
      <c r="L192" s="385">
        <f t="shared" si="28"/>
        <v>337</v>
      </c>
    </row>
    <row r="193" spans="1:12" s="77" customFormat="1" ht="12.75">
      <c r="A193" s="82"/>
      <c r="B193" s="404" t="s">
        <v>95</v>
      </c>
      <c r="C193" s="125" t="s">
        <v>120</v>
      </c>
      <c r="D193" s="126" t="s">
        <v>193</v>
      </c>
      <c r="E193" s="126" t="s">
        <v>193</v>
      </c>
      <c r="F193" s="126" t="s">
        <v>193</v>
      </c>
      <c r="G193" s="126" t="s">
        <v>270</v>
      </c>
      <c r="H193" s="127" t="s">
        <v>193</v>
      </c>
      <c r="I193" s="336" t="s">
        <v>96</v>
      </c>
      <c r="J193" s="493">
        <f t="shared" si="28"/>
        <v>259.5</v>
      </c>
      <c r="K193" s="492">
        <f t="shared" si="28"/>
        <v>77.5</v>
      </c>
      <c r="L193" s="385">
        <f t="shared" si="28"/>
        <v>337</v>
      </c>
    </row>
    <row r="194" spans="1:12" s="77" customFormat="1" ht="25.5">
      <c r="A194" s="82"/>
      <c r="B194" s="404" t="s">
        <v>97</v>
      </c>
      <c r="C194" s="125" t="s">
        <v>120</v>
      </c>
      <c r="D194" s="126" t="s">
        <v>193</v>
      </c>
      <c r="E194" s="126" t="s">
        <v>193</v>
      </c>
      <c r="F194" s="126" t="s">
        <v>193</v>
      </c>
      <c r="G194" s="126" t="s">
        <v>270</v>
      </c>
      <c r="H194" s="127" t="s">
        <v>193</v>
      </c>
      <c r="I194" s="336" t="s">
        <v>98</v>
      </c>
      <c r="J194" s="493">
        <v>259.5</v>
      </c>
      <c r="K194" s="492">
        <v>77.5</v>
      </c>
      <c r="L194" s="385">
        <f>K194+J194</f>
        <v>337</v>
      </c>
    </row>
    <row r="195" spans="1:12" s="77" customFormat="1" ht="33.75" customHeight="1">
      <c r="A195" s="82"/>
      <c r="B195" s="406" t="s">
        <v>394</v>
      </c>
      <c r="C195" s="125" t="s">
        <v>120</v>
      </c>
      <c r="D195" s="126" t="s">
        <v>193</v>
      </c>
      <c r="E195" s="126" t="s">
        <v>193</v>
      </c>
      <c r="F195" s="126" t="s">
        <v>193</v>
      </c>
      <c r="G195" s="126" t="s">
        <v>395</v>
      </c>
      <c r="H195" s="127" t="s">
        <v>193</v>
      </c>
      <c r="I195" s="336"/>
      <c r="J195" s="493">
        <f aca="true" t="shared" si="29" ref="J195:L196">J196</f>
        <v>0</v>
      </c>
      <c r="K195" s="492">
        <f t="shared" si="29"/>
        <v>1344.2</v>
      </c>
      <c r="L195" s="385">
        <f t="shared" si="29"/>
        <v>1344.2</v>
      </c>
    </row>
    <row r="196" spans="1:12" s="77" customFormat="1" ht="12.75">
      <c r="A196" s="82"/>
      <c r="B196" s="404" t="s">
        <v>95</v>
      </c>
      <c r="C196" s="125" t="s">
        <v>120</v>
      </c>
      <c r="D196" s="126" t="s">
        <v>193</v>
      </c>
      <c r="E196" s="126" t="s">
        <v>193</v>
      </c>
      <c r="F196" s="126" t="s">
        <v>193</v>
      </c>
      <c r="G196" s="126" t="s">
        <v>395</v>
      </c>
      <c r="H196" s="127" t="s">
        <v>193</v>
      </c>
      <c r="I196" s="336" t="s">
        <v>96</v>
      </c>
      <c r="J196" s="493">
        <f t="shared" si="29"/>
        <v>0</v>
      </c>
      <c r="K196" s="492">
        <f t="shared" si="29"/>
        <v>1344.2</v>
      </c>
      <c r="L196" s="385">
        <f t="shared" si="29"/>
        <v>1344.2</v>
      </c>
    </row>
    <row r="197" spans="1:12" s="77" customFormat="1" ht="25.5">
      <c r="A197" s="82"/>
      <c r="B197" s="404" t="s">
        <v>97</v>
      </c>
      <c r="C197" s="125" t="s">
        <v>120</v>
      </c>
      <c r="D197" s="126" t="s">
        <v>193</v>
      </c>
      <c r="E197" s="126" t="s">
        <v>193</v>
      </c>
      <c r="F197" s="126" t="s">
        <v>193</v>
      </c>
      <c r="G197" s="126" t="s">
        <v>395</v>
      </c>
      <c r="H197" s="127" t="s">
        <v>193</v>
      </c>
      <c r="I197" s="336" t="s">
        <v>98</v>
      </c>
      <c r="J197" s="493">
        <v>0</v>
      </c>
      <c r="K197" s="492">
        <v>1344.2</v>
      </c>
      <c r="L197" s="385">
        <v>1344.2</v>
      </c>
    </row>
    <row r="198" spans="1:12" s="77" customFormat="1" ht="25.5">
      <c r="A198" s="82"/>
      <c r="B198" s="404" t="s">
        <v>353</v>
      </c>
      <c r="C198" s="125" t="s">
        <v>120</v>
      </c>
      <c r="D198" s="126" t="s">
        <v>193</v>
      </c>
      <c r="E198" s="126" t="s">
        <v>193</v>
      </c>
      <c r="F198" s="126" t="s">
        <v>193</v>
      </c>
      <c r="G198" s="126" t="s">
        <v>363</v>
      </c>
      <c r="H198" s="127" t="s">
        <v>193</v>
      </c>
      <c r="I198" s="336"/>
      <c r="J198" s="493">
        <f aca="true" t="shared" si="30" ref="J198:L199">J199</f>
        <v>140.5</v>
      </c>
      <c r="K198" s="492">
        <f t="shared" si="30"/>
        <v>0</v>
      </c>
      <c r="L198" s="385">
        <f t="shared" si="30"/>
        <v>140.5</v>
      </c>
    </row>
    <row r="199" spans="1:12" s="77" customFormat="1" ht="12.75">
      <c r="A199" s="82"/>
      <c r="B199" s="404" t="s">
        <v>95</v>
      </c>
      <c r="C199" s="125" t="s">
        <v>120</v>
      </c>
      <c r="D199" s="126" t="s">
        <v>193</v>
      </c>
      <c r="E199" s="126" t="s">
        <v>193</v>
      </c>
      <c r="F199" s="126" t="s">
        <v>193</v>
      </c>
      <c r="G199" s="126" t="s">
        <v>363</v>
      </c>
      <c r="H199" s="127" t="s">
        <v>193</v>
      </c>
      <c r="I199" s="336" t="s">
        <v>96</v>
      </c>
      <c r="J199" s="493">
        <f t="shared" si="30"/>
        <v>140.5</v>
      </c>
      <c r="K199" s="492">
        <f t="shared" si="30"/>
        <v>0</v>
      </c>
      <c r="L199" s="385">
        <f t="shared" si="30"/>
        <v>140.5</v>
      </c>
    </row>
    <row r="200" spans="1:12" s="77" customFormat="1" ht="25.5">
      <c r="A200" s="82"/>
      <c r="B200" s="404" t="s">
        <v>97</v>
      </c>
      <c r="C200" s="125" t="s">
        <v>120</v>
      </c>
      <c r="D200" s="126" t="s">
        <v>193</v>
      </c>
      <c r="E200" s="126" t="s">
        <v>193</v>
      </c>
      <c r="F200" s="126" t="s">
        <v>193</v>
      </c>
      <c r="G200" s="126" t="s">
        <v>363</v>
      </c>
      <c r="H200" s="127" t="s">
        <v>193</v>
      </c>
      <c r="I200" s="336" t="s">
        <v>98</v>
      </c>
      <c r="J200" s="493">
        <v>140.5</v>
      </c>
      <c r="K200" s="492"/>
      <c r="L200" s="385">
        <v>140.5</v>
      </c>
    </row>
    <row r="201" spans="1:12" s="77" customFormat="1" ht="12.75">
      <c r="A201" s="82"/>
      <c r="B201" s="407"/>
      <c r="C201" s="288"/>
      <c r="D201" s="281"/>
      <c r="E201" s="281"/>
      <c r="F201" s="281"/>
      <c r="G201" s="281"/>
      <c r="H201" s="414"/>
      <c r="I201" s="436"/>
      <c r="J201" s="507"/>
      <c r="K201" s="502"/>
      <c r="L201" s="415"/>
    </row>
    <row r="202" spans="1:12" s="75" customFormat="1" ht="47.25">
      <c r="A202" s="81"/>
      <c r="B202" s="438" t="s">
        <v>36</v>
      </c>
      <c r="C202" s="231" t="s">
        <v>131</v>
      </c>
      <c r="D202" s="231" t="s">
        <v>193</v>
      </c>
      <c r="E202" s="231" t="s">
        <v>193</v>
      </c>
      <c r="F202" s="231" t="s">
        <v>193</v>
      </c>
      <c r="G202" s="231" t="s">
        <v>194</v>
      </c>
      <c r="H202" s="402" t="s">
        <v>193</v>
      </c>
      <c r="I202" s="435"/>
      <c r="J202" s="529">
        <f>J206+J209+J203</f>
        <v>6809.400000000001</v>
      </c>
      <c r="K202" s="503">
        <f>K206+K209+K203</f>
        <v>399.6</v>
      </c>
      <c r="L202" s="417">
        <f>L206+L209+L203</f>
        <v>7209.000000000001</v>
      </c>
    </row>
    <row r="203" spans="1:12" s="7" customFormat="1" ht="38.25">
      <c r="A203" s="81"/>
      <c r="B203" s="404" t="s">
        <v>380</v>
      </c>
      <c r="C203" s="128" t="s">
        <v>131</v>
      </c>
      <c r="D203" s="128" t="s">
        <v>193</v>
      </c>
      <c r="E203" s="128" t="s">
        <v>193</v>
      </c>
      <c r="F203" s="128" t="s">
        <v>193</v>
      </c>
      <c r="G203" s="128" t="s">
        <v>384</v>
      </c>
      <c r="H203" s="127" t="s">
        <v>193</v>
      </c>
      <c r="I203" s="336"/>
      <c r="J203" s="493">
        <f aca="true" t="shared" si="31" ref="J203:L204">J204</f>
        <v>1532.8</v>
      </c>
      <c r="K203" s="492">
        <f t="shared" si="31"/>
        <v>0</v>
      </c>
      <c r="L203" s="385">
        <f t="shared" si="31"/>
        <v>1532.8</v>
      </c>
    </row>
    <row r="204" spans="1:12" s="75" customFormat="1" ht="12.75">
      <c r="A204" s="13"/>
      <c r="B204" s="404" t="s">
        <v>95</v>
      </c>
      <c r="C204" s="128" t="s">
        <v>131</v>
      </c>
      <c r="D204" s="128" t="s">
        <v>193</v>
      </c>
      <c r="E204" s="128" t="s">
        <v>193</v>
      </c>
      <c r="F204" s="128" t="s">
        <v>193</v>
      </c>
      <c r="G204" s="128" t="s">
        <v>384</v>
      </c>
      <c r="H204" s="127" t="s">
        <v>193</v>
      </c>
      <c r="I204" s="336" t="s">
        <v>96</v>
      </c>
      <c r="J204" s="493">
        <f t="shared" si="31"/>
        <v>1532.8</v>
      </c>
      <c r="K204" s="492">
        <f t="shared" si="31"/>
        <v>0</v>
      </c>
      <c r="L204" s="385">
        <f t="shared" si="31"/>
        <v>1532.8</v>
      </c>
    </row>
    <row r="205" spans="1:12" s="7" customFormat="1" ht="25.5">
      <c r="A205" s="81"/>
      <c r="B205" s="404" t="s">
        <v>97</v>
      </c>
      <c r="C205" s="128" t="s">
        <v>131</v>
      </c>
      <c r="D205" s="128" t="s">
        <v>193</v>
      </c>
      <c r="E205" s="128" t="s">
        <v>193</v>
      </c>
      <c r="F205" s="128" t="s">
        <v>193</v>
      </c>
      <c r="G205" s="128" t="s">
        <v>384</v>
      </c>
      <c r="H205" s="127" t="s">
        <v>193</v>
      </c>
      <c r="I205" s="336" t="s">
        <v>98</v>
      </c>
      <c r="J205" s="493">
        <v>1532.8</v>
      </c>
      <c r="K205" s="492">
        <v>0</v>
      </c>
      <c r="L205" s="385">
        <f>J205+K205</f>
        <v>1532.8</v>
      </c>
    </row>
    <row r="206" spans="1:12" s="77" customFormat="1" ht="38.25">
      <c r="A206" s="82"/>
      <c r="B206" s="406" t="s">
        <v>259</v>
      </c>
      <c r="C206" s="126" t="s">
        <v>131</v>
      </c>
      <c r="D206" s="126" t="s">
        <v>193</v>
      </c>
      <c r="E206" s="126" t="s">
        <v>193</v>
      </c>
      <c r="F206" s="126" t="s">
        <v>193</v>
      </c>
      <c r="G206" s="126" t="s">
        <v>271</v>
      </c>
      <c r="H206" s="127" t="s">
        <v>193</v>
      </c>
      <c r="I206" s="336"/>
      <c r="J206" s="493">
        <f aca="true" t="shared" si="32" ref="J206:L207">J207</f>
        <v>757</v>
      </c>
      <c r="K206" s="492">
        <f t="shared" si="32"/>
        <v>0</v>
      </c>
      <c r="L206" s="385">
        <f t="shared" si="32"/>
        <v>757</v>
      </c>
    </row>
    <row r="207" spans="1:12" s="77" customFormat="1" ht="12.75">
      <c r="A207" s="82"/>
      <c r="B207" s="404" t="s">
        <v>95</v>
      </c>
      <c r="C207" s="126" t="s">
        <v>131</v>
      </c>
      <c r="D207" s="126" t="s">
        <v>193</v>
      </c>
      <c r="E207" s="126" t="s">
        <v>193</v>
      </c>
      <c r="F207" s="126" t="s">
        <v>193</v>
      </c>
      <c r="G207" s="126" t="s">
        <v>271</v>
      </c>
      <c r="H207" s="127" t="s">
        <v>193</v>
      </c>
      <c r="I207" s="336" t="s">
        <v>96</v>
      </c>
      <c r="J207" s="493">
        <f t="shared" si="32"/>
        <v>757</v>
      </c>
      <c r="K207" s="492">
        <f t="shared" si="32"/>
        <v>0</v>
      </c>
      <c r="L207" s="385">
        <f t="shared" si="32"/>
        <v>757</v>
      </c>
    </row>
    <row r="208" spans="1:12" s="77" customFormat="1" ht="25.5">
      <c r="A208" s="82"/>
      <c r="B208" s="404" t="s">
        <v>97</v>
      </c>
      <c r="C208" s="126" t="s">
        <v>131</v>
      </c>
      <c r="D208" s="126" t="s">
        <v>193</v>
      </c>
      <c r="E208" s="126" t="s">
        <v>193</v>
      </c>
      <c r="F208" s="126" t="s">
        <v>193</v>
      </c>
      <c r="G208" s="126" t="s">
        <v>271</v>
      </c>
      <c r="H208" s="127" t="s">
        <v>193</v>
      </c>
      <c r="I208" s="336" t="s">
        <v>98</v>
      </c>
      <c r="J208" s="493">
        <v>757</v>
      </c>
      <c r="K208" s="492">
        <v>0</v>
      </c>
      <c r="L208" s="385">
        <v>757</v>
      </c>
    </row>
    <row r="209" spans="1:12" s="77" customFormat="1" ht="38.25">
      <c r="A209" s="82"/>
      <c r="B209" s="406" t="s">
        <v>355</v>
      </c>
      <c r="C209" s="125" t="s">
        <v>131</v>
      </c>
      <c r="D209" s="126" t="s">
        <v>193</v>
      </c>
      <c r="E209" s="126" t="s">
        <v>193</v>
      </c>
      <c r="F209" s="126" t="s">
        <v>193</v>
      </c>
      <c r="G209" s="126" t="s">
        <v>350</v>
      </c>
      <c r="H209" s="127" t="s">
        <v>193</v>
      </c>
      <c r="I209" s="336"/>
      <c r="J209" s="493">
        <f aca="true" t="shared" si="33" ref="J209:L210">J210</f>
        <v>4519.6</v>
      </c>
      <c r="K209" s="492">
        <f t="shared" si="33"/>
        <v>399.6</v>
      </c>
      <c r="L209" s="385">
        <f t="shared" si="33"/>
        <v>4919.200000000001</v>
      </c>
    </row>
    <row r="210" spans="1:12" s="77" customFormat="1" ht="12.75">
      <c r="A210" s="82"/>
      <c r="B210" s="404" t="s">
        <v>95</v>
      </c>
      <c r="C210" s="125" t="s">
        <v>131</v>
      </c>
      <c r="D210" s="126" t="s">
        <v>193</v>
      </c>
      <c r="E210" s="126" t="s">
        <v>193</v>
      </c>
      <c r="F210" s="126" t="s">
        <v>193</v>
      </c>
      <c r="G210" s="126" t="s">
        <v>350</v>
      </c>
      <c r="H210" s="127" t="s">
        <v>193</v>
      </c>
      <c r="I210" s="336" t="s">
        <v>96</v>
      </c>
      <c r="J210" s="493">
        <f t="shared" si="33"/>
        <v>4519.6</v>
      </c>
      <c r="K210" s="492">
        <f t="shared" si="33"/>
        <v>399.6</v>
      </c>
      <c r="L210" s="385">
        <f t="shared" si="33"/>
        <v>4919.200000000001</v>
      </c>
    </row>
    <row r="211" spans="1:12" s="77" customFormat="1" ht="25.5">
      <c r="A211" s="82"/>
      <c r="B211" s="404" t="s">
        <v>97</v>
      </c>
      <c r="C211" s="125" t="s">
        <v>131</v>
      </c>
      <c r="D211" s="126" t="s">
        <v>193</v>
      </c>
      <c r="E211" s="126" t="s">
        <v>193</v>
      </c>
      <c r="F211" s="126" t="s">
        <v>193</v>
      </c>
      <c r="G211" s="126" t="s">
        <v>350</v>
      </c>
      <c r="H211" s="127" t="s">
        <v>193</v>
      </c>
      <c r="I211" s="336" t="s">
        <v>98</v>
      </c>
      <c r="J211" s="493">
        <v>4519.6</v>
      </c>
      <c r="K211" s="492">
        <v>399.6</v>
      </c>
      <c r="L211" s="385">
        <f>J211+K211</f>
        <v>4919.200000000001</v>
      </c>
    </row>
    <row r="212" spans="1:12" s="77" customFormat="1" ht="5.25" customHeight="1">
      <c r="A212" s="82"/>
      <c r="B212" s="407"/>
      <c r="C212" s="238"/>
      <c r="D212" s="238"/>
      <c r="E212" s="238"/>
      <c r="F212" s="238"/>
      <c r="G212" s="238"/>
      <c r="H212" s="240"/>
      <c r="I212" s="436"/>
      <c r="J212" s="507"/>
      <c r="K212" s="502"/>
      <c r="L212" s="415"/>
    </row>
    <row r="213" spans="1:12" s="77" customFormat="1" ht="7.5" customHeight="1">
      <c r="A213" s="82"/>
      <c r="B213" s="404"/>
      <c r="C213" s="128"/>
      <c r="D213" s="128"/>
      <c r="E213" s="128"/>
      <c r="F213" s="128"/>
      <c r="G213" s="128"/>
      <c r="H213" s="384"/>
      <c r="I213" s="336"/>
      <c r="J213" s="493"/>
      <c r="K213" s="492"/>
      <c r="L213" s="385"/>
    </row>
    <row r="214" spans="1:12" s="75" customFormat="1" ht="47.25">
      <c r="A214" s="81"/>
      <c r="B214" s="438" t="s">
        <v>196</v>
      </c>
      <c r="C214" s="231" t="s">
        <v>133</v>
      </c>
      <c r="D214" s="231" t="s">
        <v>193</v>
      </c>
      <c r="E214" s="231" t="s">
        <v>193</v>
      </c>
      <c r="F214" s="231" t="s">
        <v>193</v>
      </c>
      <c r="G214" s="231" t="s">
        <v>194</v>
      </c>
      <c r="H214" s="402" t="s">
        <v>193</v>
      </c>
      <c r="I214" s="435"/>
      <c r="J214" s="491">
        <f>J215+J218</f>
        <v>1023</v>
      </c>
      <c r="K214" s="490">
        <f>K215+K218</f>
        <v>0</v>
      </c>
      <c r="L214" s="379">
        <f>L215+L218</f>
        <v>1023</v>
      </c>
    </row>
    <row r="215" spans="1:12" ht="12.75">
      <c r="A215" s="83"/>
      <c r="B215" s="404" t="s">
        <v>197</v>
      </c>
      <c r="C215" s="128" t="s">
        <v>133</v>
      </c>
      <c r="D215" s="128" t="s">
        <v>193</v>
      </c>
      <c r="E215" s="128" t="s">
        <v>193</v>
      </c>
      <c r="F215" s="128" t="s">
        <v>193</v>
      </c>
      <c r="G215" s="128" t="s">
        <v>198</v>
      </c>
      <c r="H215" s="127" t="s">
        <v>193</v>
      </c>
      <c r="I215" s="336"/>
      <c r="J215" s="493">
        <f aca="true" t="shared" si="34" ref="J215:L216">J216</f>
        <v>1008</v>
      </c>
      <c r="K215" s="492">
        <f t="shared" si="34"/>
        <v>0</v>
      </c>
      <c r="L215" s="385">
        <f t="shared" si="34"/>
        <v>1008</v>
      </c>
    </row>
    <row r="216" spans="1:12" s="76" customFormat="1" ht="12.75">
      <c r="A216" s="83"/>
      <c r="B216" s="404" t="s">
        <v>101</v>
      </c>
      <c r="C216" s="180" t="s">
        <v>133</v>
      </c>
      <c r="D216" s="180" t="s">
        <v>193</v>
      </c>
      <c r="E216" s="128" t="s">
        <v>193</v>
      </c>
      <c r="F216" s="128" t="s">
        <v>193</v>
      </c>
      <c r="G216" s="181" t="s">
        <v>198</v>
      </c>
      <c r="H216" s="127" t="s">
        <v>193</v>
      </c>
      <c r="I216" s="399" t="s">
        <v>102</v>
      </c>
      <c r="J216" s="493">
        <f t="shared" si="34"/>
        <v>1008</v>
      </c>
      <c r="K216" s="492">
        <f t="shared" si="34"/>
        <v>0</v>
      </c>
      <c r="L216" s="385">
        <f t="shared" si="34"/>
        <v>1008</v>
      </c>
    </row>
    <row r="217" spans="1:12" s="76" customFormat="1" ht="38.25">
      <c r="A217" s="84"/>
      <c r="B217" s="404" t="s">
        <v>272</v>
      </c>
      <c r="C217" s="180" t="s">
        <v>133</v>
      </c>
      <c r="D217" s="180" t="s">
        <v>193</v>
      </c>
      <c r="E217" s="128" t="s">
        <v>193</v>
      </c>
      <c r="F217" s="128" t="s">
        <v>193</v>
      </c>
      <c r="G217" s="181" t="s">
        <v>198</v>
      </c>
      <c r="H217" s="127" t="s">
        <v>193</v>
      </c>
      <c r="I217" s="399" t="s">
        <v>199</v>
      </c>
      <c r="J217" s="493">
        <v>1008</v>
      </c>
      <c r="K217" s="492">
        <v>0</v>
      </c>
      <c r="L217" s="385">
        <v>1008</v>
      </c>
    </row>
    <row r="218" spans="1:12" s="76" customFormat="1" ht="12.75">
      <c r="A218" s="84"/>
      <c r="B218" s="404" t="s">
        <v>200</v>
      </c>
      <c r="C218" s="180" t="s">
        <v>133</v>
      </c>
      <c r="D218" s="180" t="s">
        <v>193</v>
      </c>
      <c r="E218" s="128" t="s">
        <v>193</v>
      </c>
      <c r="F218" s="128" t="s">
        <v>193</v>
      </c>
      <c r="G218" s="181" t="s">
        <v>201</v>
      </c>
      <c r="H218" s="127" t="s">
        <v>193</v>
      </c>
      <c r="I218" s="399"/>
      <c r="J218" s="493">
        <f aca="true" t="shared" si="35" ref="J218:L219">J219</f>
        <v>15</v>
      </c>
      <c r="K218" s="492">
        <f t="shared" si="35"/>
        <v>0</v>
      </c>
      <c r="L218" s="385">
        <f t="shared" si="35"/>
        <v>15</v>
      </c>
    </row>
    <row r="219" spans="1:12" s="76" customFormat="1" ht="25.5">
      <c r="A219" s="84"/>
      <c r="B219" s="429" t="s">
        <v>181</v>
      </c>
      <c r="C219" s="221" t="s">
        <v>133</v>
      </c>
      <c r="D219" s="221" t="s">
        <v>193</v>
      </c>
      <c r="E219" s="128" t="s">
        <v>193</v>
      </c>
      <c r="F219" s="128" t="s">
        <v>193</v>
      </c>
      <c r="G219" s="221" t="s">
        <v>201</v>
      </c>
      <c r="H219" s="127" t="s">
        <v>193</v>
      </c>
      <c r="I219" s="454" t="s">
        <v>92</v>
      </c>
      <c r="J219" s="493">
        <f t="shared" si="35"/>
        <v>15</v>
      </c>
      <c r="K219" s="492">
        <f t="shared" si="35"/>
        <v>0</v>
      </c>
      <c r="L219" s="385">
        <f t="shared" si="35"/>
        <v>15</v>
      </c>
    </row>
    <row r="220" spans="1:12" s="76" customFormat="1" ht="25.5">
      <c r="A220" s="84"/>
      <c r="B220" s="440" t="s">
        <v>93</v>
      </c>
      <c r="C220" s="391" t="s">
        <v>133</v>
      </c>
      <c r="D220" s="391" t="s">
        <v>193</v>
      </c>
      <c r="E220" s="281" t="s">
        <v>193</v>
      </c>
      <c r="F220" s="281" t="s">
        <v>193</v>
      </c>
      <c r="G220" s="391" t="s">
        <v>201</v>
      </c>
      <c r="H220" s="240" t="s">
        <v>193</v>
      </c>
      <c r="I220" s="454" t="s">
        <v>94</v>
      </c>
      <c r="J220" s="507">
        <v>15</v>
      </c>
      <c r="K220" s="502">
        <v>0</v>
      </c>
      <c r="L220" s="415">
        <v>15</v>
      </c>
    </row>
    <row r="221" spans="1:12" s="76" customFormat="1" ht="12.75">
      <c r="A221" s="84"/>
      <c r="B221" s="465"/>
      <c r="C221" s="441"/>
      <c r="D221" s="442"/>
      <c r="E221" s="442"/>
      <c r="F221" s="442"/>
      <c r="G221" s="442"/>
      <c r="H221" s="443"/>
      <c r="I221" s="329"/>
      <c r="J221" s="515"/>
      <c r="K221" s="508"/>
      <c r="L221" s="444"/>
    </row>
    <row r="222" spans="1:12" s="77" customFormat="1" ht="68.25" customHeight="1">
      <c r="A222" s="84"/>
      <c r="B222" s="401" t="s">
        <v>309</v>
      </c>
      <c r="C222" s="381" t="s">
        <v>141</v>
      </c>
      <c r="D222" s="382" t="s">
        <v>193</v>
      </c>
      <c r="E222" s="231" t="s">
        <v>193</v>
      </c>
      <c r="F222" s="231" t="s">
        <v>193</v>
      </c>
      <c r="G222" s="382" t="s">
        <v>194</v>
      </c>
      <c r="H222" s="402" t="s">
        <v>193</v>
      </c>
      <c r="I222" s="528"/>
      <c r="J222" s="491">
        <f>J226+J229+J223+J232</f>
        <v>20182.699999999997</v>
      </c>
      <c r="K222" s="490">
        <f>K226+K229+K223+K232</f>
        <v>0</v>
      </c>
      <c r="L222" s="379">
        <f>L226+L229+L223+L232</f>
        <v>20182.699999999997</v>
      </c>
    </row>
    <row r="223" spans="1:12" s="77" customFormat="1" ht="60" customHeight="1">
      <c r="A223" s="82"/>
      <c r="B223" s="403" t="s">
        <v>242</v>
      </c>
      <c r="C223" s="227" t="s">
        <v>141</v>
      </c>
      <c r="D223" s="193" t="s">
        <v>193</v>
      </c>
      <c r="E223" s="126" t="s">
        <v>193</v>
      </c>
      <c r="F223" s="126" t="s">
        <v>193</v>
      </c>
      <c r="G223" s="193" t="s">
        <v>241</v>
      </c>
      <c r="H223" s="127" t="s">
        <v>193</v>
      </c>
      <c r="I223" s="528"/>
      <c r="J223" s="493">
        <f aca="true" t="shared" si="36" ref="J223:L224">J224</f>
        <v>1571.9</v>
      </c>
      <c r="K223" s="492">
        <f t="shared" si="36"/>
        <v>0</v>
      </c>
      <c r="L223" s="385">
        <f t="shared" si="36"/>
        <v>1571.9</v>
      </c>
    </row>
    <row r="224" spans="1:12" s="77" customFormat="1" ht="24.75" customHeight="1">
      <c r="A224" s="82"/>
      <c r="B224" s="404" t="s">
        <v>91</v>
      </c>
      <c r="C224" s="227" t="s">
        <v>141</v>
      </c>
      <c r="D224" s="193" t="s">
        <v>193</v>
      </c>
      <c r="E224" s="126" t="s">
        <v>193</v>
      </c>
      <c r="F224" s="126" t="s">
        <v>193</v>
      </c>
      <c r="G224" s="193" t="s">
        <v>241</v>
      </c>
      <c r="H224" s="127" t="s">
        <v>193</v>
      </c>
      <c r="I224" s="454" t="s">
        <v>92</v>
      </c>
      <c r="J224" s="493">
        <f t="shared" si="36"/>
        <v>1571.9</v>
      </c>
      <c r="K224" s="492">
        <f t="shared" si="36"/>
        <v>0</v>
      </c>
      <c r="L224" s="385">
        <f t="shared" si="36"/>
        <v>1571.9</v>
      </c>
    </row>
    <row r="225" spans="1:12" s="77" customFormat="1" ht="29.25" customHeight="1">
      <c r="A225" s="82"/>
      <c r="B225" s="404" t="s">
        <v>93</v>
      </c>
      <c r="C225" s="227" t="s">
        <v>141</v>
      </c>
      <c r="D225" s="193" t="s">
        <v>193</v>
      </c>
      <c r="E225" s="126" t="s">
        <v>193</v>
      </c>
      <c r="F225" s="126" t="s">
        <v>193</v>
      </c>
      <c r="G225" s="193" t="s">
        <v>241</v>
      </c>
      <c r="H225" s="127" t="s">
        <v>193</v>
      </c>
      <c r="I225" s="454" t="s">
        <v>94</v>
      </c>
      <c r="J225" s="493">
        <v>1571.9</v>
      </c>
      <c r="K225" s="492">
        <v>0</v>
      </c>
      <c r="L225" s="385">
        <v>1571.9</v>
      </c>
    </row>
    <row r="226" spans="1:12" s="77" customFormat="1" ht="38.25">
      <c r="A226" s="82"/>
      <c r="B226" s="404" t="s">
        <v>203</v>
      </c>
      <c r="C226" s="262" t="s">
        <v>141</v>
      </c>
      <c r="D226" s="128" t="s">
        <v>193</v>
      </c>
      <c r="E226" s="128" t="s">
        <v>193</v>
      </c>
      <c r="F226" s="128" t="s">
        <v>193</v>
      </c>
      <c r="G226" s="128" t="s">
        <v>204</v>
      </c>
      <c r="H226" s="127" t="s">
        <v>193</v>
      </c>
      <c r="I226" s="336"/>
      <c r="J226" s="493">
        <f aca="true" t="shared" si="37" ref="J226:L227">J227</f>
        <v>11797.4</v>
      </c>
      <c r="K226" s="492">
        <f t="shared" si="37"/>
        <v>0</v>
      </c>
      <c r="L226" s="385">
        <f t="shared" si="37"/>
        <v>11797.4</v>
      </c>
    </row>
    <row r="227" spans="1:12" s="77" customFormat="1" ht="25.5">
      <c r="A227" s="82"/>
      <c r="B227" s="404" t="s">
        <v>91</v>
      </c>
      <c r="C227" s="262" t="s">
        <v>141</v>
      </c>
      <c r="D227" s="128" t="s">
        <v>193</v>
      </c>
      <c r="E227" s="128" t="s">
        <v>193</v>
      </c>
      <c r="F227" s="128" t="s">
        <v>193</v>
      </c>
      <c r="G227" s="128" t="s">
        <v>204</v>
      </c>
      <c r="H227" s="127" t="s">
        <v>193</v>
      </c>
      <c r="I227" s="336" t="s">
        <v>92</v>
      </c>
      <c r="J227" s="493">
        <f t="shared" si="37"/>
        <v>11797.4</v>
      </c>
      <c r="K227" s="492">
        <f t="shared" si="37"/>
        <v>0</v>
      </c>
      <c r="L227" s="385">
        <f t="shared" si="37"/>
        <v>11797.4</v>
      </c>
    </row>
    <row r="228" spans="1:12" s="77" customFormat="1" ht="25.5">
      <c r="A228" s="82"/>
      <c r="B228" s="404" t="s">
        <v>93</v>
      </c>
      <c r="C228" s="262" t="s">
        <v>141</v>
      </c>
      <c r="D228" s="128" t="s">
        <v>193</v>
      </c>
      <c r="E228" s="128" t="s">
        <v>193</v>
      </c>
      <c r="F228" s="128" t="s">
        <v>193</v>
      </c>
      <c r="G228" s="128" t="s">
        <v>204</v>
      </c>
      <c r="H228" s="127" t="s">
        <v>193</v>
      </c>
      <c r="I228" s="336" t="s">
        <v>94</v>
      </c>
      <c r="J228" s="493">
        <v>11797.4</v>
      </c>
      <c r="K228" s="492"/>
      <c r="L228" s="385">
        <f>K228+J228</f>
        <v>11797.4</v>
      </c>
    </row>
    <row r="229" spans="1:12" s="77" customFormat="1" ht="51">
      <c r="A229" s="82"/>
      <c r="B229" s="404" t="s">
        <v>269</v>
      </c>
      <c r="C229" s="262" t="s">
        <v>141</v>
      </c>
      <c r="D229" s="128" t="s">
        <v>193</v>
      </c>
      <c r="E229" s="128" t="s">
        <v>193</v>
      </c>
      <c r="F229" s="128" t="s">
        <v>193</v>
      </c>
      <c r="G229" s="128" t="s">
        <v>205</v>
      </c>
      <c r="H229" s="127" t="s">
        <v>193</v>
      </c>
      <c r="I229" s="336"/>
      <c r="J229" s="493">
        <f aca="true" t="shared" si="38" ref="J229:L230">J230</f>
        <v>1951.5</v>
      </c>
      <c r="K229" s="492">
        <f t="shared" si="38"/>
        <v>0</v>
      </c>
      <c r="L229" s="385">
        <f t="shared" si="38"/>
        <v>1951.5</v>
      </c>
    </row>
    <row r="230" spans="1:12" s="77" customFormat="1" ht="12.75">
      <c r="A230" s="82"/>
      <c r="B230" s="429" t="s">
        <v>147</v>
      </c>
      <c r="C230" s="445" t="s">
        <v>141</v>
      </c>
      <c r="D230" s="221" t="s">
        <v>193</v>
      </c>
      <c r="E230" s="128" t="s">
        <v>193</v>
      </c>
      <c r="F230" s="128" t="s">
        <v>193</v>
      </c>
      <c r="G230" s="221" t="s">
        <v>205</v>
      </c>
      <c r="H230" s="127" t="s">
        <v>193</v>
      </c>
      <c r="I230" s="454" t="s">
        <v>161</v>
      </c>
      <c r="J230" s="495">
        <f t="shared" si="38"/>
        <v>1951.5</v>
      </c>
      <c r="K230" s="494">
        <f t="shared" si="38"/>
        <v>0</v>
      </c>
      <c r="L230" s="388">
        <f t="shared" si="38"/>
        <v>1951.5</v>
      </c>
    </row>
    <row r="231" spans="1:12" s="77" customFormat="1" ht="12.75">
      <c r="A231" s="82"/>
      <c r="B231" s="429" t="s">
        <v>162</v>
      </c>
      <c r="C231" s="445" t="s">
        <v>141</v>
      </c>
      <c r="D231" s="221" t="s">
        <v>193</v>
      </c>
      <c r="E231" s="128" t="s">
        <v>193</v>
      </c>
      <c r="F231" s="128" t="s">
        <v>193</v>
      </c>
      <c r="G231" s="221" t="s">
        <v>205</v>
      </c>
      <c r="H231" s="127" t="s">
        <v>193</v>
      </c>
      <c r="I231" s="454" t="s">
        <v>206</v>
      </c>
      <c r="J231" s="495">
        <v>1951.5</v>
      </c>
      <c r="K231" s="494">
        <v>0</v>
      </c>
      <c r="L231" s="388">
        <v>1951.5</v>
      </c>
    </row>
    <row r="232" spans="1:12" ht="48">
      <c r="A232" s="82"/>
      <c r="B232" s="604" t="s">
        <v>326</v>
      </c>
      <c r="C232" s="219" t="s">
        <v>141</v>
      </c>
      <c r="D232" s="190" t="s">
        <v>193</v>
      </c>
      <c r="E232" s="126" t="s">
        <v>193</v>
      </c>
      <c r="F232" s="126" t="s">
        <v>193</v>
      </c>
      <c r="G232" s="190" t="s">
        <v>327</v>
      </c>
      <c r="H232" s="126" t="s">
        <v>193</v>
      </c>
      <c r="I232" s="454"/>
      <c r="J232" s="495">
        <f aca="true" t="shared" si="39" ref="J232:L233">J233</f>
        <v>4861.9</v>
      </c>
      <c r="K232" s="494">
        <f t="shared" si="39"/>
        <v>0</v>
      </c>
      <c r="L232" s="388">
        <f t="shared" si="39"/>
        <v>4861.9</v>
      </c>
    </row>
    <row r="233" spans="1:12" ht="12.75">
      <c r="A233" s="83"/>
      <c r="B233" s="429" t="s">
        <v>147</v>
      </c>
      <c r="C233" s="219" t="s">
        <v>141</v>
      </c>
      <c r="D233" s="190" t="s">
        <v>193</v>
      </c>
      <c r="E233" s="126" t="s">
        <v>193</v>
      </c>
      <c r="F233" s="126" t="s">
        <v>193</v>
      </c>
      <c r="G233" s="190" t="s">
        <v>327</v>
      </c>
      <c r="H233" s="126" t="s">
        <v>193</v>
      </c>
      <c r="I233" s="454" t="s">
        <v>161</v>
      </c>
      <c r="J233" s="495">
        <f t="shared" si="39"/>
        <v>4861.9</v>
      </c>
      <c r="K233" s="494">
        <f t="shared" si="39"/>
        <v>0</v>
      </c>
      <c r="L233" s="388">
        <f t="shared" si="39"/>
        <v>4861.9</v>
      </c>
    </row>
    <row r="234" spans="1:12" ht="12.75">
      <c r="A234" s="83"/>
      <c r="B234" s="429" t="s">
        <v>162</v>
      </c>
      <c r="C234" s="219" t="s">
        <v>141</v>
      </c>
      <c r="D234" s="190" t="s">
        <v>193</v>
      </c>
      <c r="E234" s="126" t="s">
        <v>193</v>
      </c>
      <c r="F234" s="126" t="s">
        <v>193</v>
      </c>
      <c r="G234" s="190" t="s">
        <v>327</v>
      </c>
      <c r="H234" s="126" t="s">
        <v>193</v>
      </c>
      <c r="I234" s="454" t="s">
        <v>206</v>
      </c>
      <c r="J234" s="495">
        <v>4861.9</v>
      </c>
      <c r="K234" s="494">
        <v>0</v>
      </c>
      <c r="L234" s="388">
        <v>4861.9</v>
      </c>
    </row>
    <row r="235" spans="1:12" ht="12.75">
      <c r="A235" s="83"/>
      <c r="B235" s="407"/>
      <c r="C235" s="446"/>
      <c r="D235" s="234"/>
      <c r="E235" s="238"/>
      <c r="F235" s="238"/>
      <c r="G235" s="234"/>
      <c r="H235" s="240"/>
      <c r="I235" s="400"/>
      <c r="J235" s="497"/>
      <c r="K235" s="496"/>
      <c r="L235" s="393"/>
    </row>
    <row r="236" spans="1:12" s="75" customFormat="1" ht="47.25">
      <c r="A236" s="13"/>
      <c r="B236" s="447" t="s">
        <v>207</v>
      </c>
      <c r="C236" s="427" t="s">
        <v>146</v>
      </c>
      <c r="D236" s="427" t="s">
        <v>193</v>
      </c>
      <c r="E236" s="231" t="s">
        <v>193</v>
      </c>
      <c r="F236" s="231" t="s">
        <v>193</v>
      </c>
      <c r="G236" s="427" t="s">
        <v>194</v>
      </c>
      <c r="H236" s="402" t="s">
        <v>193</v>
      </c>
      <c r="I236" s="540"/>
      <c r="J236" s="531">
        <f>J237</f>
        <v>119</v>
      </c>
      <c r="K236" s="505">
        <f>K237</f>
        <v>0</v>
      </c>
      <c r="L236" s="428">
        <f>L237</f>
        <v>119</v>
      </c>
    </row>
    <row r="237" spans="1:12" ht="12.75">
      <c r="A237" s="83"/>
      <c r="B237" s="429" t="s">
        <v>0</v>
      </c>
      <c r="C237" s="221" t="s">
        <v>146</v>
      </c>
      <c r="D237" s="221" t="s">
        <v>193</v>
      </c>
      <c r="E237" s="128" t="s">
        <v>193</v>
      </c>
      <c r="F237" s="128" t="s">
        <v>193</v>
      </c>
      <c r="G237" s="221" t="s">
        <v>1</v>
      </c>
      <c r="H237" s="127" t="s">
        <v>193</v>
      </c>
      <c r="I237" s="454"/>
      <c r="J237" s="495">
        <f>J238+J240</f>
        <v>119</v>
      </c>
      <c r="K237" s="494">
        <f>K238+K240</f>
        <v>0</v>
      </c>
      <c r="L237" s="388">
        <f>L238+L240</f>
        <v>119</v>
      </c>
    </row>
    <row r="238" spans="1:12" ht="25.5">
      <c r="A238" s="83"/>
      <c r="B238" s="429" t="s">
        <v>181</v>
      </c>
      <c r="C238" s="221" t="s">
        <v>146</v>
      </c>
      <c r="D238" s="221" t="s">
        <v>193</v>
      </c>
      <c r="E238" s="128" t="s">
        <v>193</v>
      </c>
      <c r="F238" s="128" t="s">
        <v>193</v>
      </c>
      <c r="G238" s="221" t="s">
        <v>1</v>
      </c>
      <c r="H238" s="127" t="s">
        <v>193</v>
      </c>
      <c r="I238" s="454" t="s">
        <v>92</v>
      </c>
      <c r="J238" s="495">
        <f>J239</f>
        <v>2</v>
      </c>
      <c r="K238" s="494">
        <f>K239</f>
        <v>0</v>
      </c>
      <c r="L238" s="388">
        <f>L239</f>
        <v>2</v>
      </c>
    </row>
    <row r="239" spans="1:12" ht="25.5">
      <c r="A239" s="83"/>
      <c r="B239" s="429" t="s">
        <v>93</v>
      </c>
      <c r="C239" s="221" t="s">
        <v>146</v>
      </c>
      <c r="D239" s="221" t="s">
        <v>193</v>
      </c>
      <c r="E239" s="128" t="s">
        <v>193</v>
      </c>
      <c r="F239" s="128" t="s">
        <v>193</v>
      </c>
      <c r="G239" s="221" t="s">
        <v>1</v>
      </c>
      <c r="H239" s="127" t="s">
        <v>193</v>
      </c>
      <c r="I239" s="454" t="s">
        <v>94</v>
      </c>
      <c r="J239" s="495">
        <v>2</v>
      </c>
      <c r="K239" s="494">
        <v>0</v>
      </c>
      <c r="L239" s="388">
        <v>2</v>
      </c>
    </row>
    <row r="240" spans="1:12" s="76" customFormat="1" ht="12.75">
      <c r="A240" s="83"/>
      <c r="B240" s="404" t="s">
        <v>101</v>
      </c>
      <c r="C240" s="180" t="s">
        <v>146</v>
      </c>
      <c r="D240" s="180" t="s">
        <v>193</v>
      </c>
      <c r="E240" s="128" t="s">
        <v>193</v>
      </c>
      <c r="F240" s="128" t="s">
        <v>193</v>
      </c>
      <c r="G240" s="181" t="s">
        <v>1</v>
      </c>
      <c r="H240" s="127" t="s">
        <v>193</v>
      </c>
      <c r="I240" s="399" t="s">
        <v>102</v>
      </c>
      <c r="J240" s="493">
        <f>J241</f>
        <v>117</v>
      </c>
      <c r="K240" s="492">
        <f>K241</f>
        <v>0</v>
      </c>
      <c r="L240" s="385">
        <f>L241</f>
        <v>117</v>
      </c>
    </row>
    <row r="241" spans="1:12" s="76" customFormat="1" ht="41.25" customHeight="1">
      <c r="A241" s="84"/>
      <c r="B241" s="407" t="s">
        <v>272</v>
      </c>
      <c r="C241" s="413" t="s">
        <v>146</v>
      </c>
      <c r="D241" s="413" t="s">
        <v>193</v>
      </c>
      <c r="E241" s="281" t="s">
        <v>193</v>
      </c>
      <c r="F241" s="281" t="s">
        <v>193</v>
      </c>
      <c r="G241" s="241" t="s">
        <v>1</v>
      </c>
      <c r="H241" s="240" t="s">
        <v>193</v>
      </c>
      <c r="I241" s="456" t="s">
        <v>199</v>
      </c>
      <c r="J241" s="507">
        <v>117</v>
      </c>
      <c r="K241" s="502">
        <v>0</v>
      </c>
      <c r="L241" s="415">
        <v>117</v>
      </c>
    </row>
    <row r="242" spans="1:12" s="76" customFormat="1" ht="12.75">
      <c r="A242" s="84"/>
      <c r="B242" s="404"/>
      <c r="C242" s="180"/>
      <c r="D242" s="180"/>
      <c r="E242" s="128"/>
      <c r="F242" s="128"/>
      <c r="G242" s="181"/>
      <c r="H242" s="127"/>
      <c r="I242" s="399"/>
      <c r="J242" s="493"/>
      <c r="K242" s="492"/>
      <c r="L242" s="385"/>
    </row>
    <row r="243" spans="1:12" s="77" customFormat="1" ht="47.25">
      <c r="A243" s="84"/>
      <c r="B243" s="438" t="s">
        <v>266</v>
      </c>
      <c r="C243" s="448" t="s">
        <v>170</v>
      </c>
      <c r="D243" s="448" t="s">
        <v>193</v>
      </c>
      <c r="E243" s="231" t="s">
        <v>193</v>
      </c>
      <c r="F243" s="231" t="s">
        <v>193</v>
      </c>
      <c r="G243" s="449" t="s">
        <v>194</v>
      </c>
      <c r="H243" s="402" t="s">
        <v>193</v>
      </c>
      <c r="I243" s="541"/>
      <c r="J243" s="491">
        <f>J244</f>
        <v>200</v>
      </c>
      <c r="K243" s="490">
        <f aca="true" t="shared" si="40" ref="K243:L245">K244</f>
        <v>0</v>
      </c>
      <c r="L243" s="379">
        <f t="shared" si="40"/>
        <v>200</v>
      </c>
    </row>
    <row r="244" spans="1:12" s="76" customFormat="1" ht="12.75">
      <c r="A244" s="82"/>
      <c r="B244" s="450" t="s">
        <v>268</v>
      </c>
      <c r="C244" s="180" t="s">
        <v>170</v>
      </c>
      <c r="D244" s="180" t="s">
        <v>193</v>
      </c>
      <c r="E244" s="128" t="s">
        <v>193</v>
      </c>
      <c r="F244" s="128" t="s">
        <v>193</v>
      </c>
      <c r="G244" s="181" t="s">
        <v>267</v>
      </c>
      <c r="H244" s="127" t="s">
        <v>193</v>
      </c>
      <c r="I244" s="399"/>
      <c r="J244" s="493">
        <f>J245</f>
        <v>200</v>
      </c>
      <c r="K244" s="492">
        <f t="shared" si="40"/>
        <v>0</v>
      </c>
      <c r="L244" s="385">
        <f t="shared" si="40"/>
        <v>200</v>
      </c>
    </row>
    <row r="245" spans="1:12" s="76" customFormat="1" ht="25.5">
      <c r="A245" s="84"/>
      <c r="B245" s="429" t="s">
        <v>181</v>
      </c>
      <c r="C245" s="180" t="s">
        <v>170</v>
      </c>
      <c r="D245" s="180" t="s">
        <v>193</v>
      </c>
      <c r="E245" s="128" t="s">
        <v>193</v>
      </c>
      <c r="F245" s="128" t="s">
        <v>193</v>
      </c>
      <c r="G245" s="181" t="s">
        <v>267</v>
      </c>
      <c r="H245" s="127" t="s">
        <v>193</v>
      </c>
      <c r="I245" s="399" t="s">
        <v>92</v>
      </c>
      <c r="J245" s="493">
        <f>J246</f>
        <v>200</v>
      </c>
      <c r="K245" s="492">
        <f t="shared" si="40"/>
        <v>0</v>
      </c>
      <c r="L245" s="385">
        <f t="shared" si="40"/>
        <v>200</v>
      </c>
    </row>
    <row r="246" spans="1:12" s="76" customFormat="1" ht="28.5" customHeight="1">
      <c r="A246" s="84"/>
      <c r="B246" s="429" t="s">
        <v>93</v>
      </c>
      <c r="C246" s="180" t="s">
        <v>170</v>
      </c>
      <c r="D246" s="180" t="s">
        <v>193</v>
      </c>
      <c r="E246" s="128" t="s">
        <v>193</v>
      </c>
      <c r="F246" s="128" t="s">
        <v>193</v>
      </c>
      <c r="G246" s="181" t="s">
        <v>267</v>
      </c>
      <c r="H246" s="127" t="s">
        <v>193</v>
      </c>
      <c r="I246" s="399" t="s">
        <v>94</v>
      </c>
      <c r="J246" s="493">
        <v>200</v>
      </c>
      <c r="K246" s="492">
        <v>0</v>
      </c>
      <c r="L246" s="385">
        <v>200</v>
      </c>
    </row>
    <row r="247" spans="1:12" s="76" customFormat="1" ht="10.5" customHeight="1">
      <c r="A247" s="84"/>
      <c r="B247" s="451"/>
      <c r="C247" s="409"/>
      <c r="D247" s="409"/>
      <c r="E247" s="442"/>
      <c r="F247" s="442"/>
      <c r="G247" s="410"/>
      <c r="H247" s="247"/>
      <c r="I247" s="452"/>
      <c r="J247" s="515"/>
      <c r="K247" s="508"/>
      <c r="L247" s="444"/>
    </row>
    <row r="248" spans="1:12" s="75" customFormat="1" ht="53.25" customHeight="1">
      <c r="A248" s="13"/>
      <c r="B248" s="438" t="s">
        <v>226</v>
      </c>
      <c r="C248" s="231" t="s">
        <v>148</v>
      </c>
      <c r="D248" s="231" t="s">
        <v>193</v>
      </c>
      <c r="E248" s="231" t="s">
        <v>193</v>
      </c>
      <c r="F248" s="231" t="s">
        <v>193</v>
      </c>
      <c r="G248" s="231" t="s">
        <v>194</v>
      </c>
      <c r="H248" s="453" t="s">
        <v>193</v>
      </c>
      <c r="I248" s="435"/>
      <c r="J248" s="491">
        <f>J249+J255</f>
        <v>62072.3</v>
      </c>
      <c r="K248" s="490">
        <f>K249+K255</f>
        <v>0</v>
      </c>
      <c r="L248" s="379">
        <f>L249+L255</f>
        <v>62072.3</v>
      </c>
    </row>
    <row r="249" spans="1:12" s="7" customFormat="1" ht="39" customHeight="1">
      <c r="A249" s="81"/>
      <c r="B249" s="404" t="s">
        <v>227</v>
      </c>
      <c r="C249" s="126" t="s">
        <v>148</v>
      </c>
      <c r="D249" s="126" t="s">
        <v>195</v>
      </c>
      <c r="E249" s="128" t="s">
        <v>193</v>
      </c>
      <c r="F249" s="128" t="s">
        <v>193</v>
      </c>
      <c r="G249" s="126" t="s">
        <v>194</v>
      </c>
      <c r="H249" s="126" t="s">
        <v>193</v>
      </c>
      <c r="I249" s="454"/>
      <c r="J249" s="493">
        <f>J250</f>
        <v>8272.6</v>
      </c>
      <c r="K249" s="492">
        <f>K250</f>
        <v>0</v>
      </c>
      <c r="L249" s="385">
        <f>L250</f>
        <v>8272.6</v>
      </c>
    </row>
    <row r="250" spans="1:12" s="75" customFormat="1" ht="30.75" customHeight="1">
      <c r="A250" s="13"/>
      <c r="B250" s="455" t="s">
        <v>51</v>
      </c>
      <c r="C250" s="126" t="s">
        <v>148</v>
      </c>
      <c r="D250" s="126" t="s">
        <v>195</v>
      </c>
      <c r="E250" s="128" t="s">
        <v>193</v>
      </c>
      <c r="F250" s="128" t="s">
        <v>193</v>
      </c>
      <c r="G250" s="126" t="s">
        <v>47</v>
      </c>
      <c r="H250" s="126" t="s">
        <v>193</v>
      </c>
      <c r="I250" s="454"/>
      <c r="J250" s="493">
        <f>J251+J253</f>
        <v>8272.6</v>
      </c>
      <c r="K250" s="492">
        <f>K251+K253</f>
        <v>0</v>
      </c>
      <c r="L250" s="385">
        <f>L251+L253</f>
        <v>8272.6</v>
      </c>
    </row>
    <row r="251" spans="1:12" s="7" customFormat="1" ht="53.25" customHeight="1">
      <c r="A251" s="81"/>
      <c r="B251" s="404" t="s">
        <v>111</v>
      </c>
      <c r="C251" s="126" t="s">
        <v>148</v>
      </c>
      <c r="D251" s="126" t="s">
        <v>195</v>
      </c>
      <c r="E251" s="128" t="s">
        <v>193</v>
      </c>
      <c r="F251" s="128" t="s">
        <v>193</v>
      </c>
      <c r="G251" s="184" t="s">
        <v>47</v>
      </c>
      <c r="H251" s="126" t="s">
        <v>193</v>
      </c>
      <c r="I251" s="336">
        <v>100</v>
      </c>
      <c r="J251" s="493">
        <f>J252</f>
        <v>7925.8</v>
      </c>
      <c r="K251" s="492">
        <f>K252</f>
        <v>42</v>
      </c>
      <c r="L251" s="385">
        <f>L252</f>
        <v>7967.8</v>
      </c>
    </row>
    <row r="252" spans="1:12" s="7" customFormat="1" ht="36" customHeight="1">
      <c r="A252" s="13"/>
      <c r="B252" s="404" t="s">
        <v>100</v>
      </c>
      <c r="C252" s="126" t="s">
        <v>148</v>
      </c>
      <c r="D252" s="126" t="s">
        <v>195</v>
      </c>
      <c r="E252" s="128" t="s">
        <v>193</v>
      </c>
      <c r="F252" s="128" t="s">
        <v>193</v>
      </c>
      <c r="G252" s="184" t="s">
        <v>47</v>
      </c>
      <c r="H252" s="126" t="s">
        <v>193</v>
      </c>
      <c r="I252" s="336">
        <v>120</v>
      </c>
      <c r="J252" s="493">
        <v>7925.8</v>
      </c>
      <c r="K252" s="492">
        <v>42</v>
      </c>
      <c r="L252" s="385">
        <f>K252+J252</f>
        <v>7967.8</v>
      </c>
    </row>
    <row r="253" spans="1:12" s="7" customFormat="1" ht="29.25" customHeight="1">
      <c r="A253" s="13"/>
      <c r="B253" s="404" t="s">
        <v>91</v>
      </c>
      <c r="C253" s="126" t="s">
        <v>148</v>
      </c>
      <c r="D253" s="126" t="s">
        <v>195</v>
      </c>
      <c r="E253" s="128" t="s">
        <v>193</v>
      </c>
      <c r="F253" s="128" t="s">
        <v>193</v>
      </c>
      <c r="G253" s="184" t="s">
        <v>47</v>
      </c>
      <c r="H253" s="126" t="s">
        <v>193</v>
      </c>
      <c r="I253" s="336">
        <v>200</v>
      </c>
      <c r="J253" s="493">
        <f>J254</f>
        <v>346.8</v>
      </c>
      <c r="K253" s="492">
        <f>K254</f>
        <v>-42</v>
      </c>
      <c r="L253" s="385">
        <f>L254</f>
        <v>304.8</v>
      </c>
    </row>
    <row r="254" spans="1:12" s="7" customFormat="1" ht="33" customHeight="1">
      <c r="A254" s="13"/>
      <c r="B254" s="404" t="s">
        <v>93</v>
      </c>
      <c r="C254" s="126" t="s">
        <v>148</v>
      </c>
      <c r="D254" s="126" t="s">
        <v>195</v>
      </c>
      <c r="E254" s="128" t="s">
        <v>193</v>
      </c>
      <c r="F254" s="128" t="s">
        <v>193</v>
      </c>
      <c r="G254" s="184" t="s">
        <v>47</v>
      </c>
      <c r="H254" s="126" t="s">
        <v>193</v>
      </c>
      <c r="I254" s="336">
        <v>240</v>
      </c>
      <c r="J254" s="493">
        <v>346.8</v>
      </c>
      <c r="K254" s="492">
        <v>-42</v>
      </c>
      <c r="L254" s="385">
        <f>K254+J254</f>
        <v>304.8</v>
      </c>
    </row>
    <row r="255" spans="1:12" s="75" customFormat="1" ht="45.75" customHeight="1">
      <c r="A255" s="13"/>
      <c r="B255" s="404" t="s">
        <v>225</v>
      </c>
      <c r="C255" s="128" t="s">
        <v>148</v>
      </c>
      <c r="D255" s="128" t="s">
        <v>191</v>
      </c>
      <c r="E255" s="128" t="s">
        <v>193</v>
      </c>
      <c r="F255" s="128" t="s">
        <v>193</v>
      </c>
      <c r="G255" s="128" t="s">
        <v>194</v>
      </c>
      <c r="H255" s="126" t="s">
        <v>193</v>
      </c>
      <c r="I255" s="435"/>
      <c r="J255" s="491">
        <f>J256+J259+J262+J265</f>
        <v>53799.700000000004</v>
      </c>
      <c r="K255" s="490">
        <f>K256+K259+K262+K265</f>
        <v>0</v>
      </c>
      <c r="L255" s="379">
        <f>L256+L259+L262+L265</f>
        <v>53799.700000000004</v>
      </c>
    </row>
    <row r="256" spans="1:12" s="76" customFormat="1" ht="12.75">
      <c r="A256" s="83"/>
      <c r="B256" s="404" t="s">
        <v>2</v>
      </c>
      <c r="C256" s="180" t="s">
        <v>148</v>
      </c>
      <c r="D256" s="180" t="s">
        <v>191</v>
      </c>
      <c r="E256" s="128" t="s">
        <v>193</v>
      </c>
      <c r="F256" s="128" t="s">
        <v>193</v>
      </c>
      <c r="G256" s="181" t="s">
        <v>3</v>
      </c>
      <c r="H256" s="126" t="s">
        <v>193</v>
      </c>
      <c r="I256" s="399"/>
      <c r="J256" s="493">
        <f aca="true" t="shared" si="41" ref="J256:L257">J257</f>
        <v>4128.5</v>
      </c>
      <c r="K256" s="492">
        <f t="shared" si="41"/>
        <v>0</v>
      </c>
      <c r="L256" s="385">
        <f t="shared" si="41"/>
        <v>4128.5</v>
      </c>
    </row>
    <row r="257" spans="1:12" s="76" customFormat="1" ht="12.75">
      <c r="A257" s="84"/>
      <c r="B257" s="404" t="s">
        <v>147</v>
      </c>
      <c r="C257" s="180" t="s">
        <v>148</v>
      </c>
      <c r="D257" s="180" t="s">
        <v>191</v>
      </c>
      <c r="E257" s="128" t="s">
        <v>193</v>
      </c>
      <c r="F257" s="128" t="s">
        <v>193</v>
      </c>
      <c r="G257" s="181" t="s">
        <v>3</v>
      </c>
      <c r="H257" s="126" t="s">
        <v>193</v>
      </c>
      <c r="I257" s="399" t="s">
        <v>161</v>
      </c>
      <c r="J257" s="493">
        <f t="shared" si="41"/>
        <v>4128.5</v>
      </c>
      <c r="K257" s="492">
        <f t="shared" si="41"/>
        <v>0</v>
      </c>
      <c r="L257" s="385">
        <f t="shared" si="41"/>
        <v>4128.5</v>
      </c>
    </row>
    <row r="258" spans="1:12" s="76" customFormat="1" ht="12.75">
      <c r="A258" s="84"/>
      <c r="B258" s="404" t="s">
        <v>4</v>
      </c>
      <c r="C258" s="180" t="s">
        <v>148</v>
      </c>
      <c r="D258" s="180" t="s">
        <v>191</v>
      </c>
      <c r="E258" s="128" t="s">
        <v>193</v>
      </c>
      <c r="F258" s="128" t="s">
        <v>193</v>
      </c>
      <c r="G258" s="181" t="s">
        <v>3</v>
      </c>
      <c r="H258" s="126" t="s">
        <v>193</v>
      </c>
      <c r="I258" s="399" t="s">
        <v>5</v>
      </c>
      <c r="J258" s="493">
        <v>4128.5</v>
      </c>
      <c r="K258" s="492">
        <v>0</v>
      </c>
      <c r="L258" s="385">
        <v>4128.5</v>
      </c>
    </row>
    <row r="259" spans="1:12" s="76" customFormat="1" ht="12.75">
      <c r="A259" s="84"/>
      <c r="B259" s="404" t="s">
        <v>67</v>
      </c>
      <c r="C259" s="180" t="s">
        <v>148</v>
      </c>
      <c r="D259" s="180" t="s">
        <v>191</v>
      </c>
      <c r="E259" s="128" t="s">
        <v>193</v>
      </c>
      <c r="F259" s="128" t="s">
        <v>193</v>
      </c>
      <c r="G259" s="181" t="s">
        <v>6</v>
      </c>
      <c r="H259" s="126" t="s">
        <v>193</v>
      </c>
      <c r="I259" s="399"/>
      <c r="J259" s="493">
        <f aca="true" t="shared" si="42" ref="J259:L260">J260</f>
        <v>44783.8</v>
      </c>
      <c r="K259" s="492">
        <f t="shared" si="42"/>
        <v>0</v>
      </c>
      <c r="L259" s="385">
        <f t="shared" si="42"/>
        <v>44783.8</v>
      </c>
    </row>
    <row r="260" spans="1:12" s="76" customFormat="1" ht="12.75">
      <c r="A260" s="84"/>
      <c r="B260" s="404" t="s">
        <v>147</v>
      </c>
      <c r="C260" s="180" t="s">
        <v>148</v>
      </c>
      <c r="D260" s="180" t="s">
        <v>191</v>
      </c>
      <c r="E260" s="128" t="s">
        <v>193</v>
      </c>
      <c r="F260" s="128" t="s">
        <v>193</v>
      </c>
      <c r="G260" s="181" t="s">
        <v>6</v>
      </c>
      <c r="H260" s="126" t="s">
        <v>193</v>
      </c>
      <c r="I260" s="399" t="s">
        <v>161</v>
      </c>
      <c r="J260" s="493">
        <f t="shared" si="42"/>
        <v>44783.8</v>
      </c>
      <c r="K260" s="492">
        <f t="shared" si="42"/>
        <v>0</v>
      </c>
      <c r="L260" s="385">
        <f t="shared" si="42"/>
        <v>44783.8</v>
      </c>
    </row>
    <row r="261" spans="1:12" s="76" customFormat="1" ht="12.75">
      <c r="A261" s="84"/>
      <c r="B261" s="404" t="s">
        <v>108</v>
      </c>
      <c r="C261" s="180" t="s">
        <v>148</v>
      </c>
      <c r="D261" s="180" t="s">
        <v>191</v>
      </c>
      <c r="E261" s="128" t="s">
        <v>193</v>
      </c>
      <c r="F261" s="128" t="s">
        <v>193</v>
      </c>
      <c r="G261" s="181" t="s">
        <v>6</v>
      </c>
      <c r="H261" s="126" t="s">
        <v>193</v>
      </c>
      <c r="I261" s="399" t="s">
        <v>112</v>
      </c>
      <c r="J261" s="493">
        <v>44783.8</v>
      </c>
      <c r="K261" s="492">
        <v>0</v>
      </c>
      <c r="L261" s="385">
        <v>44783.8</v>
      </c>
    </row>
    <row r="262" spans="1:12" s="76" customFormat="1" ht="25.5">
      <c r="A262" s="84"/>
      <c r="B262" s="404" t="s">
        <v>246</v>
      </c>
      <c r="C262" s="183" t="s">
        <v>148</v>
      </c>
      <c r="D262" s="183" t="s">
        <v>191</v>
      </c>
      <c r="E262" s="126" t="s">
        <v>193</v>
      </c>
      <c r="F262" s="126" t="s">
        <v>193</v>
      </c>
      <c r="G262" s="184" t="s">
        <v>249</v>
      </c>
      <c r="H262" s="126" t="s">
        <v>193</v>
      </c>
      <c r="I262" s="399"/>
      <c r="J262" s="493">
        <f aca="true" t="shared" si="43" ref="J262:L263">J263</f>
        <v>3387.4</v>
      </c>
      <c r="K262" s="492">
        <f t="shared" si="43"/>
        <v>0</v>
      </c>
      <c r="L262" s="385">
        <f t="shared" si="43"/>
        <v>3387.4</v>
      </c>
    </row>
    <row r="263" spans="1:12" s="76" customFormat="1" ht="12.75">
      <c r="A263" s="84"/>
      <c r="B263" s="404" t="s">
        <v>147</v>
      </c>
      <c r="C263" s="183" t="s">
        <v>148</v>
      </c>
      <c r="D263" s="183" t="s">
        <v>191</v>
      </c>
      <c r="E263" s="126" t="s">
        <v>193</v>
      </c>
      <c r="F263" s="126" t="s">
        <v>193</v>
      </c>
      <c r="G263" s="184" t="s">
        <v>249</v>
      </c>
      <c r="H263" s="126" t="s">
        <v>193</v>
      </c>
      <c r="I263" s="399" t="s">
        <v>161</v>
      </c>
      <c r="J263" s="493">
        <f t="shared" si="43"/>
        <v>3387.4</v>
      </c>
      <c r="K263" s="492">
        <f t="shared" si="43"/>
        <v>0</v>
      </c>
      <c r="L263" s="385">
        <f t="shared" si="43"/>
        <v>3387.4</v>
      </c>
    </row>
    <row r="264" spans="1:12" s="76" customFormat="1" ht="18.75" customHeight="1">
      <c r="A264" s="84"/>
      <c r="B264" s="404" t="s">
        <v>4</v>
      </c>
      <c r="C264" s="183" t="s">
        <v>148</v>
      </c>
      <c r="D264" s="183" t="s">
        <v>191</v>
      </c>
      <c r="E264" s="126" t="s">
        <v>193</v>
      </c>
      <c r="F264" s="126" t="s">
        <v>193</v>
      </c>
      <c r="G264" s="184" t="s">
        <v>249</v>
      </c>
      <c r="H264" s="126" t="s">
        <v>193</v>
      </c>
      <c r="I264" s="399" t="s">
        <v>5</v>
      </c>
      <c r="J264" s="493">
        <v>3387.4</v>
      </c>
      <c r="K264" s="492">
        <v>0</v>
      </c>
      <c r="L264" s="385">
        <v>3387.4</v>
      </c>
    </row>
    <row r="265" spans="1:12" s="76" customFormat="1" ht="30.75" customHeight="1">
      <c r="A265" s="84"/>
      <c r="B265" s="404" t="s">
        <v>313</v>
      </c>
      <c r="C265" s="183" t="s">
        <v>148</v>
      </c>
      <c r="D265" s="183" t="s">
        <v>191</v>
      </c>
      <c r="E265" s="126" t="s">
        <v>193</v>
      </c>
      <c r="F265" s="126" t="s">
        <v>193</v>
      </c>
      <c r="G265" s="184" t="s">
        <v>295</v>
      </c>
      <c r="H265" s="126" t="s">
        <v>193</v>
      </c>
      <c r="I265" s="399"/>
      <c r="J265" s="493">
        <f aca="true" t="shared" si="44" ref="J265:L266">J266</f>
        <v>1500</v>
      </c>
      <c r="K265" s="492">
        <f t="shared" si="44"/>
        <v>0</v>
      </c>
      <c r="L265" s="385">
        <f t="shared" si="44"/>
        <v>1500</v>
      </c>
    </row>
    <row r="266" spans="1:12" s="76" customFormat="1" ht="18.75" customHeight="1">
      <c r="A266" s="84"/>
      <c r="B266" s="404" t="s">
        <v>147</v>
      </c>
      <c r="C266" s="183" t="s">
        <v>148</v>
      </c>
      <c r="D266" s="183" t="s">
        <v>191</v>
      </c>
      <c r="E266" s="126" t="s">
        <v>193</v>
      </c>
      <c r="F266" s="126" t="s">
        <v>193</v>
      </c>
      <c r="G266" s="184" t="s">
        <v>295</v>
      </c>
      <c r="H266" s="126" t="s">
        <v>193</v>
      </c>
      <c r="I266" s="399" t="s">
        <v>161</v>
      </c>
      <c r="J266" s="493">
        <f t="shared" si="44"/>
        <v>1500</v>
      </c>
      <c r="K266" s="492">
        <f t="shared" si="44"/>
        <v>0</v>
      </c>
      <c r="L266" s="385">
        <f t="shared" si="44"/>
        <v>1500</v>
      </c>
    </row>
    <row r="267" spans="1:12" s="76" customFormat="1" ht="18.75" customHeight="1">
      <c r="A267" s="84"/>
      <c r="B267" s="407" t="s">
        <v>108</v>
      </c>
      <c r="C267" s="237" t="s">
        <v>148</v>
      </c>
      <c r="D267" s="237" t="s">
        <v>191</v>
      </c>
      <c r="E267" s="238" t="s">
        <v>193</v>
      </c>
      <c r="F267" s="238" t="s">
        <v>193</v>
      </c>
      <c r="G267" s="239" t="s">
        <v>295</v>
      </c>
      <c r="H267" s="240" t="s">
        <v>193</v>
      </c>
      <c r="I267" s="456" t="s">
        <v>112</v>
      </c>
      <c r="J267" s="507">
        <v>1500</v>
      </c>
      <c r="K267" s="502">
        <v>0</v>
      </c>
      <c r="L267" s="415">
        <f>K267+J267</f>
        <v>1500</v>
      </c>
    </row>
    <row r="268" spans="1:12" s="77" customFormat="1" ht="7.5" customHeight="1">
      <c r="A268" s="84"/>
      <c r="B268" s="404"/>
      <c r="C268" s="441"/>
      <c r="D268" s="442"/>
      <c r="E268" s="442"/>
      <c r="F268" s="442"/>
      <c r="G268" s="442"/>
      <c r="H268" s="457"/>
      <c r="I268" s="329"/>
      <c r="J268" s="493"/>
      <c r="K268" s="493"/>
      <c r="L268" s="386"/>
    </row>
    <row r="269" spans="1:12" s="75" customFormat="1" ht="47.25">
      <c r="A269" s="81"/>
      <c r="B269" s="438" t="s">
        <v>289</v>
      </c>
      <c r="C269" s="434" t="s">
        <v>8</v>
      </c>
      <c r="D269" s="231" t="s">
        <v>193</v>
      </c>
      <c r="E269" s="231" t="s">
        <v>193</v>
      </c>
      <c r="F269" s="231" t="s">
        <v>193</v>
      </c>
      <c r="G269" s="231" t="s">
        <v>194</v>
      </c>
      <c r="H269" s="439" t="s">
        <v>193</v>
      </c>
      <c r="I269" s="435"/>
      <c r="J269" s="491">
        <f>J276+J281+J286+J289+J292+J295+J298+J305+J310+J313+J316+J319+J325+J270+J273+J322</f>
        <v>709501.7</v>
      </c>
      <c r="K269" s="491">
        <f>K276+K281+K286+K289+K292+K295+K298+K305+K310+K313+K316+K319+K325+K270+K273+K322</f>
        <v>3412.4</v>
      </c>
      <c r="L269" s="380">
        <f>L276+L281+L286+L289+L292+L295+L298+L305+L310+L313+L316+L319+L325+L270+L273+L322</f>
        <v>712914.1</v>
      </c>
    </row>
    <row r="270" spans="1:12" s="75" customFormat="1" ht="63.75">
      <c r="A270" s="81"/>
      <c r="B270" s="597" t="s">
        <v>396</v>
      </c>
      <c r="C270" s="125" t="s">
        <v>8</v>
      </c>
      <c r="D270" s="126" t="s">
        <v>193</v>
      </c>
      <c r="E270" s="126" t="s">
        <v>193</v>
      </c>
      <c r="F270" s="126" t="s">
        <v>193</v>
      </c>
      <c r="G270" s="126" t="s">
        <v>393</v>
      </c>
      <c r="H270" s="127" t="s">
        <v>193</v>
      </c>
      <c r="I270" s="399"/>
      <c r="J270" s="491">
        <f aca="true" t="shared" si="45" ref="J270:L271">J271</f>
        <v>0</v>
      </c>
      <c r="K270" s="493">
        <f t="shared" si="45"/>
        <v>2047.4</v>
      </c>
      <c r="L270" s="386">
        <f t="shared" si="45"/>
        <v>2047.4</v>
      </c>
    </row>
    <row r="271" spans="1:12" s="75" customFormat="1" ht="25.5">
      <c r="A271" s="81"/>
      <c r="B271" s="404" t="s">
        <v>37</v>
      </c>
      <c r="C271" s="125" t="s">
        <v>8</v>
      </c>
      <c r="D271" s="126" t="s">
        <v>193</v>
      </c>
      <c r="E271" s="126" t="s">
        <v>193</v>
      </c>
      <c r="F271" s="126" t="s">
        <v>193</v>
      </c>
      <c r="G271" s="126" t="s">
        <v>393</v>
      </c>
      <c r="H271" s="127" t="s">
        <v>193</v>
      </c>
      <c r="I271" s="399" t="s">
        <v>214</v>
      </c>
      <c r="J271" s="491">
        <f t="shared" si="45"/>
        <v>0</v>
      </c>
      <c r="K271" s="493">
        <f t="shared" si="45"/>
        <v>2047.4</v>
      </c>
      <c r="L271" s="386">
        <f t="shared" si="45"/>
        <v>2047.4</v>
      </c>
    </row>
    <row r="272" spans="1:12" s="75" customFormat="1" ht="12.75">
      <c r="A272" s="81"/>
      <c r="B272" s="404" t="s">
        <v>38</v>
      </c>
      <c r="C272" s="125" t="s">
        <v>8</v>
      </c>
      <c r="D272" s="126" t="s">
        <v>193</v>
      </c>
      <c r="E272" s="126" t="s">
        <v>193</v>
      </c>
      <c r="F272" s="126" t="s">
        <v>193</v>
      </c>
      <c r="G272" s="126" t="s">
        <v>393</v>
      </c>
      <c r="H272" s="127" t="s">
        <v>193</v>
      </c>
      <c r="I272" s="399" t="s">
        <v>39</v>
      </c>
      <c r="J272" s="491">
        <v>0</v>
      </c>
      <c r="K272" s="493">
        <v>2047.4</v>
      </c>
      <c r="L272" s="386">
        <v>2047.4</v>
      </c>
    </row>
    <row r="273" spans="1:12" s="75" customFormat="1" ht="63.75">
      <c r="A273" s="81"/>
      <c r="B273" s="597" t="s">
        <v>407</v>
      </c>
      <c r="C273" s="125" t="s">
        <v>8</v>
      </c>
      <c r="D273" s="126" t="s">
        <v>193</v>
      </c>
      <c r="E273" s="126" t="s">
        <v>193</v>
      </c>
      <c r="F273" s="126" t="s">
        <v>193</v>
      </c>
      <c r="G273" s="126" t="s">
        <v>406</v>
      </c>
      <c r="H273" s="127" t="s">
        <v>193</v>
      </c>
      <c r="I273" s="399"/>
      <c r="J273" s="491">
        <f aca="true" t="shared" si="46" ref="J273:L274">J274</f>
        <v>0</v>
      </c>
      <c r="K273" s="493">
        <f t="shared" si="46"/>
        <v>1365</v>
      </c>
      <c r="L273" s="386">
        <f t="shared" si="46"/>
        <v>1365</v>
      </c>
    </row>
    <row r="274" spans="1:12" s="75" customFormat="1" ht="25.5">
      <c r="A274" s="81"/>
      <c r="B274" s="404" t="s">
        <v>37</v>
      </c>
      <c r="C274" s="125" t="s">
        <v>8</v>
      </c>
      <c r="D274" s="126" t="s">
        <v>193</v>
      </c>
      <c r="E274" s="126" t="s">
        <v>193</v>
      </c>
      <c r="F274" s="126" t="s">
        <v>193</v>
      </c>
      <c r="G274" s="126" t="s">
        <v>406</v>
      </c>
      <c r="H274" s="127" t="s">
        <v>193</v>
      </c>
      <c r="I274" s="399" t="s">
        <v>214</v>
      </c>
      <c r="J274" s="491">
        <f t="shared" si="46"/>
        <v>0</v>
      </c>
      <c r="K274" s="493">
        <f t="shared" si="46"/>
        <v>1365</v>
      </c>
      <c r="L274" s="386">
        <f t="shared" si="46"/>
        <v>1365</v>
      </c>
    </row>
    <row r="275" spans="1:12" s="75" customFormat="1" ht="12.75">
      <c r="A275" s="81"/>
      <c r="B275" s="404" t="s">
        <v>38</v>
      </c>
      <c r="C275" s="125" t="s">
        <v>8</v>
      </c>
      <c r="D275" s="126" t="s">
        <v>193</v>
      </c>
      <c r="E275" s="126" t="s">
        <v>193</v>
      </c>
      <c r="F275" s="126" t="s">
        <v>193</v>
      </c>
      <c r="G275" s="126" t="s">
        <v>406</v>
      </c>
      <c r="H275" s="127" t="s">
        <v>193</v>
      </c>
      <c r="I275" s="399" t="s">
        <v>39</v>
      </c>
      <c r="J275" s="491">
        <v>0</v>
      </c>
      <c r="K275" s="493">
        <v>1365</v>
      </c>
      <c r="L275" s="386">
        <v>1365</v>
      </c>
    </row>
    <row r="276" spans="1:12" ht="20.25" customHeight="1">
      <c r="A276" s="83"/>
      <c r="B276" s="404" t="s">
        <v>230</v>
      </c>
      <c r="C276" s="262" t="s">
        <v>8</v>
      </c>
      <c r="D276" s="128" t="s">
        <v>193</v>
      </c>
      <c r="E276" s="128" t="s">
        <v>193</v>
      </c>
      <c r="F276" s="128" t="s">
        <v>193</v>
      </c>
      <c r="G276" s="128" t="s">
        <v>87</v>
      </c>
      <c r="H276" s="127" t="s">
        <v>193</v>
      </c>
      <c r="I276" s="336"/>
      <c r="J276" s="493">
        <f>J277+J279</f>
        <v>3475.9</v>
      </c>
      <c r="K276" s="493">
        <f>K277+K279</f>
        <v>0</v>
      </c>
      <c r="L276" s="386">
        <f>L277+L279</f>
        <v>3475.9</v>
      </c>
    </row>
    <row r="277" spans="1:12" s="75" customFormat="1" ht="12.75" hidden="1">
      <c r="A277" s="13"/>
      <c r="B277" s="404" t="s">
        <v>95</v>
      </c>
      <c r="C277" s="445" t="s">
        <v>8</v>
      </c>
      <c r="D277" s="221" t="s">
        <v>193</v>
      </c>
      <c r="E277" s="128" t="s">
        <v>193</v>
      </c>
      <c r="F277" s="128" t="s">
        <v>193</v>
      </c>
      <c r="G277" s="221" t="s">
        <v>87</v>
      </c>
      <c r="H277" s="127" t="s">
        <v>193</v>
      </c>
      <c r="I277" s="454" t="s">
        <v>96</v>
      </c>
      <c r="J277" s="493">
        <f>J278</f>
        <v>0</v>
      </c>
      <c r="K277" s="493">
        <f>K278</f>
        <v>0</v>
      </c>
      <c r="L277" s="386">
        <f>L278</f>
        <v>0</v>
      </c>
    </row>
    <row r="278" spans="1:12" s="7" customFormat="1" ht="25.5" hidden="1">
      <c r="A278" s="81"/>
      <c r="B278" s="404" t="s">
        <v>97</v>
      </c>
      <c r="C278" s="445" t="s">
        <v>8</v>
      </c>
      <c r="D278" s="221" t="s">
        <v>193</v>
      </c>
      <c r="E278" s="128" t="s">
        <v>193</v>
      </c>
      <c r="F278" s="128" t="s">
        <v>193</v>
      </c>
      <c r="G278" s="221" t="s">
        <v>87</v>
      </c>
      <c r="H278" s="127" t="s">
        <v>193</v>
      </c>
      <c r="I278" s="454" t="s">
        <v>98</v>
      </c>
      <c r="J278" s="493">
        <v>0</v>
      </c>
      <c r="K278" s="493">
        <v>0</v>
      </c>
      <c r="L278" s="386">
        <v>0</v>
      </c>
    </row>
    <row r="279" spans="1:12" s="7" customFormat="1" ht="25.5">
      <c r="A279" s="13"/>
      <c r="B279" s="404" t="s">
        <v>37</v>
      </c>
      <c r="C279" s="262" t="s">
        <v>8</v>
      </c>
      <c r="D279" s="180" t="s">
        <v>193</v>
      </c>
      <c r="E279" s="128" t="s">
        <v>193</v>
      </c>
      <c r="F279" s="128" t="s">
        <v>193</v>
      </c>
      <c r="G279" s="181" t="s">
        <v>87</v>
      </c>
      <c r="H279" s="127" t="s">
        <v>193</v>
      </c>
      <c r="I279" s="399">
        <v>600</v>
      </c>
      <c r="J279" s="493">
        <f>J280</f>
        <v>3475.9</v>
      </c>
      <c r="K279" s="493">
        <f>K280</f>
        <v>0</v>
      </c>
      <c r="L279" s="386">
        <f>L280</f>
        <v>3475.9</v>
      </c>
    </row>
    <row r="280" spans="1:12" s="7" customFormat="1" ht="12.75">
      <c r="A280" s="13"/>
      <c r="B280" s="404" t="s">
        <v>38</v>
      </c>
      <c r="C280" s="262" t="s">
        <v>8</v>
      </c>
      <c r="D280" s="180" t="s">
        <v>193</v>
      </c>
      <c r="E280" s="128" t="s">
        <v>193</v>
      </c>
      <c r="F280" s="128" t="s">
        <v>193</v>
      </c>
      <c r="G280" s="181" t="s">
        <v>87</v>
      </c>
      <c r="H280" s="127" t="s">
        <v>193</v>
      </c>
      <c r="I280" s="399" t="s">
        <v>39</v>
      </c>
      <c r="J280" s="493">
        <f>3075.9+400</f>
        <v>3475.9</v>
      </c>
      <c r="K280" s="493">
        <v>0</v>
      </c>
      <c r="L280" s="386">
        <f>3075.9+400</f>
        <v>3475.9</v>
      </c>
    </row>
    <row r="281" spans="1:12" s="7" customFormat="1" ht="25.5">
      <c r="A281" s="13"/>
      <c r="B281" s="404" t="s">
        <v>252</v>
      </c>
      <c r="C281" s="125" t="s">
        <v>8</v>
      </c>
      <c r="D281" s="183" t="s">
        <v>193</v>
      </c>
      <c r="E281" s="126" t="s">
        <v>193</v>
      </c>
      <c r="F281" s="126" t="s">
        <v>193</v>
      </c>
      <c r="G281" s="184" t="s">
        <v>251</v>
      </c>
      <c r="H281" s="127" t="s">
        <v>193</v>
      </c>
      <c r="I281" s="399"/>
      <c r="J281" s="493">
        <f>J282+J284</f>
        <v>170</v>
      </c>
      <c r="K281" s="493">
        <f>K282+K284</f>
        <v>0</v>
      </c>
      <c r="L281" s="386">
        <f>L282+L284</f>
        <v>170</v>
      </c>
    </row>
    <row r="282" spans="1:12" s="7" customFormat="1" ht="12.75" hidden="1">
      <c r="A282" s="13"/>
      <c r="B282" s="404" t="s">
        <v>95</v>
      </c>
      <c r="C282" s="219" t="s">
        <v>8</v>
      </c>
      <c r="D282" s="190" t="s">
        <v>193</v>
      </c>
      <c r="E282" s="126" t="s">
        <v>193</v>
      </c>
      <c r="F282" s="126" t="s">
        <v>193</v>
      </c>
      <c r="G282" s="184" t="s">
        <v>251</v>
      </c>
      <c r="H282" s="127" t="s">
        <v>193</v>
      </c>
      <c r="I282" s="454" t="s">
        <v>96</v>
      </c>
      <c r="J282" s="493">
        <f>J283</f>
        <v>0</v>
      </c>
      <c r="K282" s="493">
        <f>K283</f>
        <v>0</v>
      </c>
      <c r="L282" s="386">
        <f>L283</f>
        <v>0</v>
      </c>
    </row>
    <row r="283" spans="1:12" s="7" customFormat="1" ht="25.5" hidden="1">
      <c r="A283" s="13"/>
      <c r="B283" s="404" t="s">
        <v>97</v>
      </c>
      <c r="C283" s="219" t="s">
        <v>8</v>
      </c>
      <c r="D283" s="190" t="s">
        <v>193</v>
      </c>
      <c r="E283" s="126" t="s">
        <v>193</v>
      </c>
      <c r="F283" s="126" t="s">
        <v>193</v>
      </c>
      <c r="G283" s="184" t="s">
        <v>251</v>
      </c>
      <c r="H283" s="127" t="s">
        <v>193</v>
      </c>
      <c r="I283" s="454" t="s">
        <v>98</v>
      </c>
      <c r="J283" s="493">
        <v>0</v>
      </c>
      <c r="K283" s="493">
        <v>0</v>
      </c>
      <c r="L283" s="386">
        <v>0</v>
      </c>
    </row>
    <row r="284" spans="1:12" s="7" customFormat="1" ht="25.5">
      <c r="A284" s="13"/>
      <c r="B284" s="404" t="s">
        <v>37</v>
      </c>
      <c r="C284" s="125" t="s">
        <v>8</v>
      </c>
      <c r="D284" s="183" t="s">
        <v>193</v>
      </c>
      <c r="E284" s="126" t="s">
        <v>193</v>
      </c>
      <c r="F284" s="126" t="s">
        <v>193</v>
      </c>
      <c r="G284" s="184" t="s">
        <v>251</v>
      </c>
      <c r="H284" s="127" t="s">
        <v>193</v>
      </c>
      <c r="I284" s="399">
        <v>600</v>
      </c>
      <c r="J284" s="493">
        <f>J285</f>
        <v>170</v>
      </c>
      <c r="K284" s="493">
        <f>K285</f>
        <v>0</v>
      </c>
      <c r="L284" s="386">
        <f>L285</f>
        <v>170</v>
      </c>
    </row>
    <row r="285" spans="1:12" s="7" customFormat="1" ht="12.75">
      <c r="A285" s="13"/>
      <c r="B285" s="404" t="s">
        <v>38</v>
      </c>
      <c r="C285" s="125" t="s">
        <v>8</v>
      </c>
      <c r="D285" s="183" t="s">
        <v>193</v>
      </c>
      <c r="E285" s="126" t="s">
        <v>193</v>
      </c>
      <c r="F285" s="126" t="s">
        <v>193</v>
      </c>
      <c r="G285" s="184" t="s">
        <v>251</v>
      </c>
      <c r="H285" s="127" t="s">
        <v>193</v>
      </c>
      <c r="I285" s="399" t="s">
        <v>39</v>
      </c>
      <c r="J285" s="493">
        <f>20+150</f>
        <v>170</v>
      </c>
      <c r="K285" s="493">
        <v>0</v>
      </c>
      <c r="L285" s="386">
        <f>20+150</f>
        <v>170</v>
      </c>
    </row>
    <row r="286" spans="1:12" s="7" customFormat="1" ht="51">
      <c r="A286" s="13"/>
      <c r="B286" s="603" t="s">
        <v>237</v>
      </c>
      <c r="C286" s="262" t="s">
        <v>8</v>
      </c>
      <c r="D286" s="126" t="s">
        <v>193</v>
      </c>
      <c r="E286" s="126" t="s">
        <v>193</v>
      </c>
      <c r="F286" s="126" t="s">
        <v>193</v>
      </c>
      <c r="G286" s="181" t="s">
        <v>238</v>
      </c>
      <c r="H286" s="127" t="s">
        <v>193</v>
      </c>
      <c r="I286" s="336"/>
      <c r="J286" s="493">
        <f aca="true" t="shared" si="47" ref="J286:L287">J287</f>
        <v>266.6</v>
      </c>
      <c r="K286" s="493">
        <f t="shared" si="47"/>
        <v>0</v>
      </c>
      <c r="L286" s="386">
        <f t="shared" si="47"/>
        <v>266.6</v>
      </c>
    </row>
    <row r="287" spans="1:12" s="7" customFormat="1" ht="25.5">
      <c r="A287" s="13"/>
      <c r="B287" s="404" t="s">
        <v>37</v>
      </c>
      <c r="C287" s="262" t="s">
        <v>8</v>
      </c>
      <c r="D287" s="126" t="s">
        <v>193</v>
      </c>
      <c r="E287" s="126" t="s">
        <v>193</v>
      </c>
      <c r="F287" s="126" t="s">
        <v>193</v>
      </c>
      <c r="G287" s="181" t="s">
        <v>238</v>
      </c>
      <c r="H287" s="127" t="s">
        <v>193</v>
      </c>
      <c r="I287" s="336" t="s">
        <v>214</v>
      </c>
      <c r="J287" s="493">
        <f t="shared" si="47"/>
        <v>266.6</v>
      </c>
      <c r="K287" s="493">
        <f t="shared" si="47"/>
        <v>0</v>
      </c>
      <c r="L287" s="386">
        <f t="shared" si="47"/>
        <v>266.6</v>
      </c>
    </row>
    <row r="288" spans="1:12" s="7" customFormat="1" ht="12.75">
      <c r="A288" s="13"/>
      <c r="B288" s="404" t="s">
        <v>38</v>
      </c>
      <c r="C288" s="262" t="s">
        <v>8</v>
      </c>
      <c r="D288" s="126" t="s">
        <v>193</v>
      </c>
      <c r="E288" s="126" t="s">
        <v>193</v>
      </c>
      <c r="F288" s="126" t="s">
        <v>193</v>
      </c>
      <c r="G288" s="181" t="s">
        <v>238</v>
      </c>
      <c r="H288" s="127" t="s">
        <v>193</v>
      </c>
      <c r="I288" s="336" t="s">
        <v>39</v>
      </c>
      <c r="J288" s="493">
        <v>266.6</v>
      </c>
      <c r="K288" s="493">
        <v>0</v>
      </c>
      <c r="L288" s="386">
        <v>266.6</v>
      </c>
    </row>
    <row r="289" spans="1:12" s="7" customFormat="1" ht="51">
      <c r="A289" s="13"/>
      <c r="B289" s="603" t="s">
        <v>254</v>
      </c>
      <c r="C289" s="262" t="s">
        <v>8</v>
      </c>
      <c r="D289" s="126" t="s">
        <v>193</v>
      </c>
      <c r="E289" s="126" t="s">
        <v>193</v>
      </c>
      <c r="F289" s="126" t="s">
        <v>193</v>
      </c>
      <c r="G289" s="181" t="s">
        <v>253</v>
      </c>
      <c r="H289" s="127" t="s">
        <v>193</v>
      </c>
      <c r="I289" s="336"/>
      <c r="J289" s="493">
        <f aca="true" t="shared" si="48" ref="J289:L290">J290</f>
        <v>380.5</v>
      </c>
      <c r="K289" s="493">
        <f t="shared" si="48"/>
        <v>0</v>
      </c>
      <c r="L289" s="386">
        <f t="shared" si="48"/>
        <v>380.5</v>
      </c>
    </row>
    <row r="290" spans="1:12" s="7" customFormat="1" ht="25.5">
      <c r="A290" s="13"/>
      <c r="B290" s="404" t="s">
        <v>37</v>
      </c>
      <c r="C290" s="262" t="s">
        <v>8</v>
      </c>
      <c r="D290" s="126" t="s">
        <v>193</v>
      </c>
      <c r="E290" s="126" t="s">
        <v>193</v>
      </c>
      <c r="F290" s="126" t="s">
        <v>193</v>
      </c>
      <c r="G290" s="181" t="s">
        <v>253</v>
      </c>
      <c r="H290" s="127" t="s">
        <v>193</v>
      </c>
      <c r="I290" s="336" t="s">
        <v>214</v>
      </c>
      <c r="J290" s="493">
        <f t="shared" si="48"/>
        <v>380.5</v>
      </c>
      <c r="K290" s="493">
        <f t="shared" si="48"/>
        <v>0</v>
      </c>
      <c r="L290" s="386">
        <f t="shared" si="48"/>
        <v>380.5</v>
      </c>
    </row>
    <row r="291" spans="1:12" s="7" customFormat="1" ht="12.75">
      <c r="A291" s="13"/>
      <c r="B291" s="404" t="s">
        <v>38</v>
      </c>
      <c r="C291" s="262" t="s">
        <v>8</v>
      </c>
      <c r="D291" s="126" t="s">
        <v>193</v>
      </c>
      <c r="E291" s="126" t="s">
        <v>193</v>
      </c>
      <c r="F291" s="126" t="s">
        <v>193</v>
      </c>
      <c r="G291" s="181" t="s">
        <v>253</v>
      </c>
      <c r="H291" s="127" t="s">
        <v>193</v>
      </c>
      <c r="I291" s="336" t="s">
        <v>39</v>
      </c>
      <c r="J291" s="493">
        <v>380.5</v>
      </c>
      <c r="K291" s="493">
        <v>0</v>
      </c>
      <c r="L291" s="386">
        <v>380.5</v>
      </c>
    </row>
    <row r="292" spans="1:12" s="7" customFormat="1" ht="12.75">
      <c r="A292" s="13"/>
      <c r="B292" s="404" t="s">
        <v>229</v>
      </c>
      <c r="C292" s="262" t="s">
        <v>8</v>
      </c>
      <c r="D292" s="180" t="s">
        <v>193</v>
      </c>
      <c r="E292" s="128" t="s">
        <v>193</v>
      </c>
      <c r="F292" s="128" t="s">
        <v>193</v>
      </c>
      <c r="G292" s="181" t="s">
        <v>109</v>
      </c>
      <c r="H292" s="127" t="s">
        <v>193</v>
      </c>
      <c r="I292" s="399"/>
      <c r="J292" s="493">
        <f aca="true" t="shared" si="49" ref="J292:L293">J293</f>
        <v>458313.3</v>
      </c>
      <c r="K292" s="493">
        <f t="shared" si="49"/>
        <v>0</v>
      </c>
      <c r="L292" s="386">
        <f t="shared" si="49"/>
        <v>458313.3</v>
      </c>
    </row>
    <row r="293" spans="1:12" s="7" customFormat="1" ht="25.5">
      <c r="A293" s="13"/>
      <c r="B293" s="404" t="s">
        <v>37</v>
      </c>
      <c r="C293" s="262" t="s">
        <v>8</v>
      </c>
      <c r="D293" s="180" t="s">
        <v>193</v>
      </c>
      <c r="E293" s="128" t="s">
        <v>193</v>
      </c>
      <c r="F293" s="128" t="s">
        <v>193</v>
      </c>
      <c r="G293" s="181" t="s">
        <v>109</v>
      </c>
      <c r="H293" s="127" t="s">
        <v>193</v>
      </c>
      <c r="I293" s="399">
        <v>600</v>
      </c>
      <c r="J293" s="493">
        <f t="shared" si="49"/>
        <v>458313.3</v>
      </c>
      <c r="K293" s="493">
        <f t="shared" si="49"/>
        <v>0</v>
      </c>
      <c r="L293" s="386">
        <f t="shared" si="49"/>
        <v>458313.3</v>
      </c>
    </row>
    <row r="294" spans="1:12" s="7" customFormat="1" ht="12.75">
      <c r="A294" s="13"/>
      <c r="B294" s="404" t="s">
        <v>38</v>
      </c>
      <c r="C294" s="262" t="s">
        <v>8</v>
      </c>
      <c r="D294" s="180" t="s">
        <v>193</v>
      </c>
      <c r="E294" s="128" t="s">
        <v>193</v>
      </c>
      <c r="F294" s="128" t="s">
        <v>193</v>
      </c>
      <c r="G294" s="181" t="s">
        <v>109</v>
      </c>
      <c r="H294" s="127" t="s">
        <v>193</v>
      </c>
      <c r="I294" s="399" t="s">
        <v>39</v>
      </c>
      <c r="J294" s="493">
        <v>458313.3</v>
      </c>
      <c r="K294" s="493">
        <v>0</v>
      </c>
      <c r="L294" s="386">
        <v>458313.3</v>
      </c>
    </row>
    <row r="295" spans="1:12" s="7" customFormat="1" ht="38.25">
      <c r="A295" s="13"/>
      <c r="B295" s="406" t="s">
        <v>221</v>
      </c>
      <c r="C295" s="219" t="s">
        <v>8</v>
      </c>
      <c r="D295" s="198" t="s">
        <v>193</v>
      </c>
      <c r="E295" s="128" t="s">
        <v>193</v>
      </c>
      <c r="F295" s="128" t="s">
        <v>193</v>
      </c>
      <c r="G295" s="184" t="s">
        <v>110</v>
      </c>
      <c r="H295" s="127" t="s">
        <v>193</v>
      </c>
      <c r="I295" s="399"/>
      <c r="J295" s="493">
        <f aca="true" t="shared" si="50" ref="J295:L296">J296</f>
        <v>5242.8</v>
      </c>
      <c r="K295" s="493">
        <f t="shared" si="50"/>
        <v>0</v>
      </c>
      <c r="L295" s="386">
        <f t="shared" si="50"/>
        <v>5242.8</v>
      </c>
    </row>
    <row r="296" spans="1:12" s="7" customFormat="1" ht="25.5">
      <c r="A296" s="13"/>
      <c r="B296" s="404" t="s">
        <v>37</v>
      </c>
      <c r="C296" s="219" t="s">
        <v>8</v>
      </c>
      <c r="D296" s="198" t="s">
        <v>193</v>
      </c>
      <c r="E296" s="128" t="s">
        <v>193</v>
      </c>
      <c r="F296" s="128" t="s">
        <v>193</v>
      </c>
      <c r="G296" s="184" t="s">
        <v>110</v>
      </c>
      <c r="H296" s="127" t="s">
        <v>193</v>
      </c>
      <c r="I296" s="399" t="s">
        <v>214</v>
      </c>
      <c r="J296" s="493">
        <f t="shared" si="50"/>
        <v>5242.8</v>
      </c>
      <c r="K296" s="493">
        <f t="shared" si="50"/>
        <v>0</v>
      </c>
      <c r="L296" s="386">
        <f t="shared" si="50"/>
        <v>5242.8</v>
      </c>
    </row>
    <row r="297" spans="1:12" s="7" customFormat="1" ht="12.75">
      <c r="A297" s="13"/>
      <c r="B297" s="404" t="s">
        <v>38</v>
      </c>
      <c r="C297" s="219" t="s">
        <v>8</v>
      </c>
      <c r="D297" s="198" t="s">
        <v>193</v>
      </c>
      <c r="E297" s="128" t="s">
        <v>193</v>
      </c>
      <c r="F297" s="128" t="s">
        <v>193</v>
      </c>
      <c r="G297" s="184" t="s">
        <v>110</v>
      </c>
      <c r="H297" s="127" t="s">
        <v>193</v>
      </c>
      <c r="I297" s="399" t="s">
        <v>39</v>
      </c>
      <c r="J297" s="493">
        <v>5242.8</v>
      </c>
      <c r="K297" s="493">
        <v>0</v>
      </c>
      <c r="L297" s="386">
        <f>K297+J297</f>
        <v>5242.8</v>
      </c>
    </row>
    <row r="298" spans="1:12" s="75" customFormat="1" ht="25.5">
      <c r="A298" s="13"/>
      <c r="B298" s="455" t="s">
        <v>51</v>
      </c>
      <c r="C298" s="125" t="s">
        <v>8</v>
      </c>
      <c r="D298" s="126" t="s">
        <v>193</v>
      </c>
      <c r="E298" s="128" t="s">
        <v>193</v>
      </c>
      <c r="F298" s="128" t="s">
        <v>193</v>
      </c>
      <c r="G298" s="126" t="s">
        <v>47</v>
      </c>
      <c r="H298" s="127" t="s">
        <v>193</v>
      </c>
      <c r="I298" s="336"/>
      <c r="J298" s="493">
        <f>J299+J301+J303</f>
        <v>10498.1</v>
      </c>
      <c r="K298" s="493">
        <f>K299+K301+K303</f>
        <v>0</v>
      </c>
      <c r="L298" s="386">
        <f>L299+L301+L303</f>
        <v>10498.1</v>
      </c>
    </row>
    <row r="299" spans="1:12" s="7" customFormat="1" ht="51">
      <c r="A299" s="81"/>
      <c r="B299" s="404" t="s">
        <v>111</v>
      </c>
      <c r="C299" s="125" t="s">
        <v>8</v>
      </c>
      <c r="D299" s="126" t="s">
        <v>193</v>
      </c>
      <c r="E299" s="128" t="s">
        <v>193</v>
      </c>
      <c r="F299" s="128" t="s">
        <v>193</v>
      </c>
      <c r="G299" s="126" t="s">
        <v>47</v>
      </c>
      <c r="H299" s="127" t="s">
        <v>193</v>
      </c>
      <c r="I299" s="336">
        <v>100</v>
      </c>
      <c r="J299" s="493">
        <f>J300</f>
        <v>10337.6</v>
      </c>
      <c r="K299" s="493">
        <f>K300</f>
        <v>0</v>
      </c>
      <c r="L299" s="386">
        <f>L300</f>
        <v>10337.6</v>
      </c>
    </row>
    <row r="300" spans="1:12" s="75" customFormat="1" ht="25.5">
      <c r="A300" s="13"/>
      <c r="B300" s="404" t="s">
        <v>100</v>
      </c>
      <c r="C300" s="125" t="s">
        <v>8</v>
      </c>
      <c r="D300" s="126" t="s">
        <v>193</v>
      </c>
      <c r="E300" s="128" t="s">
        <v>193</v>
      </c>
      <c r="F300" s="128" t="s">
        <v>193</v>
      </c>
      <c r="G300" s="126" t="s">
        <v>47</v>
      </c>
      <c r="H300" s="127" t="s">
        <v>193</v>
      </c>
      <c r="I300" s="336">
        <v>120</v>
      </c>
      <c r="J300" s="493">
        <v>10337.6</v>
      </c>
      <c r="K300" s="493">
        <v>0</v>
      </c>
      <c r="L300" s="386">
        <v>10337.6</v>
      </c>
    </row>
    <row r="301" spans="1:12" s="7" customFormat="1" ht="25.5">
      <c r="A301" s="81"/>
      <c r="B301" s="404" t="s">
        <v>91</v>
      </c>
      <c r="C301" s="125" t="s">
        <v>8</v>
      </c>
      <c r="D301" s="126" t="s">
        <v>193</v>
      </c>
      <c r="E301" s="128" t="s">
        <v>193</v>
      </c>
      <c r="F301" s="128" t="s">
        <v>193</v>
      </c>
      <c r="G301" s="126" t="s">
        <v>47</v>
      </c>
      <c r="H301" s="127" t="s">
        <v>193</v>
      </c>
      <c r="I301" s="336">
        <v>200</v>
      </c>
      <c r="J301" s="493">
        <f>J302</f>
        <v>160</v>
      </c>
      <c r="K301" s="493">
        <f>K302</f>
        <v>0</v>
      </c>
      <c r="L301" s="386">
        <f>L302</f>
        <v>160</v>
      </c>
    </row>
    <row r="302" spans="1:12" s="75" customFormat="1" ht="25.5">
      <c r="A302" s="13"/>
      <c r="B302" s="404" t="s">
        <v>93</v>
      </c>
      <c r="C302" s="125" t="s">
        <v>8</v>
      </c>
      <c r="D302" s="126" t="s">
        <v>193</v>
      </c>
      <c r="E302" s="128" t="s">
        <v>193</v>
      </c>
      <c r="F302" s="128" t="s">
        <v>193</v>
      </c>
      <c r="G302" s="126" t="s">
        <v>47</v>
      </c>
      <c r="H302" s="127" t="s">
        <v>193</v>
      </c>
      <c r="I302" s="336">
        <v>240</v>
      </c>
      <c r="J302" s="493">
        <v>160</v>
      </c>
      <c r="K302" s="493">
        <v>0</v>
      </c>
      <c r="L302" s="386">
        <v>160</v>
      </c>
    </row>
    <row r="303" spans="1:12" s="7" customFormat="1" ht="12.75">
      <c r="A303" s="81"/>
      <c r="B303" s="404" t="s">
        <v>101</v>
      </c>
      <c r="C303" s="125" t="s">
        <v>8</v>
      </c>
      <c r="D303" s="128" t="s">
        <v>193</v>
      </c>
      <c r="E303" s="128" t="s">
        <v>193</v>
      </c>
      <c r="F303" s="128" t="s">
        <v>193</v>
      </c>
      <c r="G303" s="128" t="s">
        <v>47</v>
      </c>
      <c r="H303" s="127" t="s">
        <v>193</v>
      </c>
      <c r="I303" s="336">
        <v>800</v>
      </c>
      <c r="J303" s="493">
        <f>J304</f>
        <v>0.5</v>
      </c>
      <c r="K303" s="493">
        <f>K304</f>
        <v>0</v>
      </c>
      <c r="L303" s="386">
        <f>L304</f>
        <v>0.5</v>
      </c>
    </row>
    <row r="304" spans="1:12" s="75" customFormat="1" ht="12.75">
      <c r="A304" s="13"/>
      <c r="B304" s="404" t="s">
        <v>103</v>
      </c>
      <c r="C304" s="125" t="s">
        <v>8</v>
      </c>
      <c r="D304" s="128" t="s">
        <v>193</v>
      </c>
      <c r="E304" s="128" t="s">
        <v>193</v>
      </c>
      <c r="F304" s="128" t="s">
        <v>193</v>
      </c>
      <c r="G304" s="128" t="s">
        <v>47</v>
      </c>
      <c r="H304" s="127" t="s">
        <v>193</v>
      </c>
      <c r="I304" s="336">
        <v>850</v>
      </c>
      <c r="J304" s="493">
        <v>0.5</v>
      </c>
      <c r="K304" s="493">
        <v>0</v>
      </c>
      <c r="L304" s="386">
        <v>0.5</v>
      </c>
    </row>
    <row r="305" spans="1:12" s="76" customFormat="1" ht="12.75">
      <c r="A305" s="83"/>
      <c r="B305" s="404" t="s">
        <v>186</v>
      </c>
      <c r="C305" s="262" t="s">
        <v>8</v>
      </c>
      <c r="D305" s="180" t="s">
        <v>193</v>
      </c>
      <c r="E305" s="128" t="s">
        <v>193</v>
      </c>
      <c r="F305" s="128" t="s">
        <v>193</v>
      </c>
      <c r="G305" s="181" t="s">
        <v>7</v>
      </c>
      <c r="H305" s="127" t="s">
        <v>193</v>
      </c>
      <c r="I305" s="399"/>
      <c r="J305" s="493">
        <f>J306+J308</f>
        <v>4141.2</v>
      </c>
      <c r="K305" s="493">
        <f>K306+K308</f>
        <v>-150</v>
      </c>
      <c r="L305" s="386">
        <f>L306+L308</f>
        <v>3991.2</v>
      </c>
    </row>
    <row r="306" spans="1:12" s="76" customFormat="1" ht="25.5">
      <c r="A306" s="84"/>
      <c r="B306" s="429" t="s">
        <v>181</v>
      </c>
      <c r="C306" s="445" t="s">
        <v>8</v>
      </c>
      <c r="D306" s="221" t="s">
        <v>193</v>
      </c>
      <c r="E306" s="128" t="s">
        <v>193</v>
      </c>
      <c r="F306" s="128" t="s">
        <v>193</v>
      </c>
      <c r="G306" s="221" t="s">
        <v>7</v>
      </c>
      <c r="H306" s="127" t="s">
        <v>193</v>
      </c>
      <c r="I306" s="454" t="s">
        <v>92</v>
      </c>
      <c r="J306" s="493">
        <f>J307</f>
        <v>69</v>
      </c>
      <c r="K306" s="493">
        <f>K307</f>
        <v>0</v>
      </c>
      <c r="L306" s="386">
        <f>L307</f>
        <v>69</v>
      </c>
    </row>
    <row r="307" spans="1:12" s="76" customFormat="1" ht="25.5">
      <c r="A307" s="84"/>
      <c r="B307" s="429" t="s">
        <v>93</v>
      </c>
      <c r="C307" s="445" t="s">
        <v>8</v>
      </c>
      <c r="D307" s="221" t="s">
        <v>193</v>
      </c>
      <c r="E307" s="128" t="s">
        <v>193</v>
      </c>
      <c r="F307" s="128" t="s">
        <v>193</v>
      </c>
      <c r="G307" s="221" t="s">
        <v>7</v>
      </c>
      <c r="H307" s="127" t="s">
        <v>193</v>
      </c>
      <c r="I307" s="454" t="s">
        <v>94</v>
      </c>
      <c r="J307" s="493">
        <v>69</v>
      </c>
      <c r="K307" s="493">
        <v>0</v>
      </c>
      <c r="L307" s="386">
        <v>69</v>
      </c>
    </row>
    <row r="308" spans="1:12" s="76" customFormat="1" ht="25.5">
      <c r="A308" s="84"/>
      <c r="B308" s="404" t="s">
        <v>37</v>
      </c>
      <c r="C308" s="262" t="s">
        <v>8</v>
      </c>
      <c r="D308" s="180" t="s">
        <v>193</v>
      </c>
      <c r="E308" s="128" t="s">
        <v>193</v>
      </c>
      <c r="F308" s="128" t="s">
        <v>193</v>
      </c>
      <c r="G308" s="181" t="s">
        <v>7</v>
      </c>
      <c r="H308" s="127" t="s">
        <v>193</v>
      </c>
      <c r="I308" s="399">
        <v>600</v>
      </c>
      <c r="J308" s="493">
        <f>J309</f>
        <v>4072.2</v>
      </c>
      <c r="K308" s="493">
        <f>K309</f>
        <v>-150</v>
      </c>
      <c r="L308" s="386">
        <f>L309</f>
        <v>3922.2</v>
      </c>
    </row>
    <row r="309" spans="1:12" s="76" customFormat="1" ht="12.75">
      <c r="A309" s="84"/>
      <c r="B309" s="404" t="s">
        <v>38</v>
      </c>
      <c r="C309" s="262" t="s">
        <v>8</v>
      </c>
      <c r="D309" s="180" t="s">
        <v>193</v>
      </c>
      <c r="E309" s="128" t="s">
        <v>193</v>
      </c>
      <c r="F309" s="128" t="s">
        <v>193</v>
      </c>
      <c r="G309" s="181" t="s">
        <v>7</v>
      </c>
      <c r="H309" s="127" t="s">
        <v>193</v>
      </c>
      <c r="I309" s="399" t="s">
        <v>39</v>
      </c>
      <c r="J309" s="493">
        <v>4072.2</v>
      </c>
      <c r="K309" s="493">
        <v>-150</v>
      </c>
      <c r="L309" s="386">
        <f>K309+J309</f>
        <v>3922.2</v>
      </c>
    </row>
    <row r="310" spans="1:12" s="76" customFormat="1" ht="25.5">
      <c r="A310" s="84"/>
      <c r="B310" s="404" t="s">
        <v>322</v>
      </c>
      <c r="C310" s="125" t="s">
        <v>8</v>
      </c>
      <c r="D310" s="183" t="s">
        <v>193</v>
      </c>
      <c r="E310" s="126" t="s">
        <v>193</v>
      </c>
      <c r="F310" s="126" t="s">
        <v>193</v>
      </c>
      <c r="G310" s="184" t="s">
        <v>273</v>
      </c>
      <c r="H310" s="127" t="s">
        <v>193</v>
      </c>
      <c r="I310" s="399"/>
      <c r="J310" s="493">
        <f aca="true" t="shared" si="51" ref="J310:L311">J311</f>
        <v>5376.6</v>
      </c>
      <c r="K310" s="493">
        <f t="shared" si="51"/>
        <v>0</v>
      </c>
      <c r="L310" s="386">
        <f t="shared" si="51"/>
        <v>5376.6</v>
      </c>
    </row>
    <row r="311" spans="1:12" s="76" customFormat="1" ht="25.5">
      <c r="A311" s="84"/>
      <c r="B311" s="406" t="s">
        <v>314</v>
      </c>
      <c r="C311" s="125" t="s">
        <v>8</v>
      </c>
      <c r="D311" s="183" t="s">
        <v>193</v>
      </c>
      <c r="E311" s="126" t="s">
        <v>193</v>
      </c>
      <c r="F311" s="126" t="s">
        <v>193</v>
      </c>
      <c r="G311" s="184" t="s">
        <v>273</v>
      </c>
      <c r="H311" s="127" t="s">
        <v>193</v>
      </c>
      <c r="I311" s="399" t="s">
        <v>243</v>
      </c>
      <c r="J311" s="493">
        <f t="shared" si="51"/>
        <v>5376.6</v>
      </c>
      <c r="K311" s="493">
        <f t="shared" si="51"/>
        <v>0</v>
      </c>
      <c r="L311" s="386">
        <f t="shared" si="51"/>
        <v>5376.6</v>
      </c>
    </row>
    <row r="312" spans="1:12" s="76" customFormat="1" ht="12.75">
      <c r="A312" s="84"/>
      <c r="B312" s="429" t="s">
        <v>245</v>
      </c>
      <c r="C312" s="125" t="s">
        <v>8</v>
      </c>
      <c r="D312" s="183" t="s">
        <v>193</v>
      </c>
      <c r="E312" s="126" t="s">
        <v>193</v>
      </c>
      <c r="F312" s="126" t="s">
        <v>193</v>
      </c>
      <c r="G312" s="184" t="s">
        <v>273</v>
      </c>
      <c r="H312" s="127" t="s">
        <v>193</v>
      </c>
      <c r="I312" s="399" t="s">
        <v>244</v>
      </c>
      <c r="J312" s="493">
        <v>5376.6</v>
      </c>
      <c r="K312" s="493">
        <v>0</v>
      </c>
      <c r="L312" s="386">
        <v>5376.6</v>
      </c>
    </row>
    <row r="313" spans="1:12" s="76" customFormat="1" ht="25.5">
      <c r="A313" s="84"/>
      <c r="B313" s="404" t="s">
        <v>212</v>
      </c>
      <c r="C313" s="262" t="s">
        <v>8</v>
      </c>
      <c r="D313" s="180" t="s">
        <v>193</v>
      </c>
      <c r="E313" s="128" t="s">
        <v>193</v>
      </c>
      <c r="F313" s="128" t="s">
        <v>193</v>
      </c>
      <c r="G313" s="181" t="s">
        <v>213</v>
      </c>
      <c r="H313" s="127" t="s">
        <v>193</v>
      </c>
      <c r="I313" s="399"/>
      <c r="J313" s="493">
        <f aca="true" t="shared" si="52" ref="J313:L314">J314</f>
        <v>204410.2</v>
      </c>
      <c r="K313" s="493">
        <f t="shared" si="52"/>
        <v>0</v>
      </c>
      <c r="L313" s="386">
        <f t="shared" si="52"/>
        <v>204410.2</v>
      </c>
    </row>
    <row r="314" spans="1:12" s="76" customFormat="1" ht="25.5">
      <c r="A314" s="84"/>
      <c r="B314" s="404" t="s">
        <v>37</v>
      </c>
      <c r="C314" s="125" t="s">
        <v>8</v>
      </c>
      <c r="D314" s="183" t="s">
        <v>193</v>
      </c>
      <c r="E314" s="128" t="s">
        <v>193</v>
      </c>
      <c r="F314" s="128" t="s">
        <v>193</v>
      </c>
      <c r="G314" s="184" t="s">
        <v>213</v>
      </c>
      <c r="H314" s="127" t="s">
        <v>193</v>
      </c>
      <c r="I314" s="399">
        <v>600</v>
      </c>
      <c r="J314" s="493">
        <f t="shared" si="52"/>
        <v>204410.2</v>
      </c>
      <c r="K314" s="493">
        <f t="shared" si="52"/>
        <v>0</v>
      </c>
      <c r="L314" s="386">
        <f t="shared" si="52"/>
        <v>204410.2</v>
      </c>
    </row>
    <row r="315" spans="1:12" s="76" customFormat="1" ht="12.75">
      <c r="A315" s="84"/>
      <c r="B315" s="404" t="s">
        <v>38</v>
      </c>
      <c r="C315" s="125" t="s">
        <v>8</v>
      </c>
      <c r="D315" s="183" t="s">
        <v>193</v>
      </c>
      <c r="E315" s="128" t="s">
        <v>193</v>
      </c>
      <c r="F315" s="128" t="s">
        <v>193</v>
      </c>
      <c r="G315" s="184" t="s">
        <v>213</v>
      </c>
      <c r="H315" s="127" t="s">
        <v>193</v>
      </c>
      <c r="I315" s="399" t="s">
        <v>39</v>
      </c>
      <c r="J315" s="493">
        <v>204410.2</v>
      </c>
      <c r="K315" s="493">
        <v>0</v>
      </c>
      <c r="L315" s="386">
        <f>K315+J315</f>
        <v>204410.2</v>
      </c>
    </row>
    <row r="316" spans="1:12" s="76" customFormat="1" ht="25.5">
      <c r="A316" s="84"/>
      <c r="B316" s="404" t="s">
        <v>215</v>
      </c>
      <c r="C316" s="125" t="s">
        <v>8</v>
      </c>
      <c r="D316" s="183" t="s">
        <v>193</v>
      </c>
      <c r="E316" s="128" t="s">
        <v>193</v>
      </c>
      <c r="F316" s="128" t="s">
        <v>193</v>
      </c>
      <c r="G316" s="184" t="s">
        <v>216</v>
      </c>
      <c r="H316" s="127" t="s">
        <v>193</v>
      </c>
      <c r="I316" s="399"/>
      <c r="J316" s="493">
        <f aca="true" t="shared" si="53" ref="J316:L317">J317</f>
        <v>15465.7</v>
      </c>
      <c r="K316" s="493">
        <f t="shared" si="53"/>
        <v>0</v>
      </c>
      <c r="L316" s="386">
        <f t="shared" si="53"/>
        <v>15465.7</v>
      </c>
    </row>
    <row r="317" spans="1:12" s="76" customFormat="1" ht="25.5">
      <c r="A317" s="84"/>
      <c r="B317" s="404" t="s">
        <v>37</v>
      </c>
      <c r="C317" s="125" t="s">
        <v>8</v>
      </c>
      <c r="D317" s="183" t="s">
        <v>193</v>
      </c>
      <c r="E317" s="128" t="s">
        <v>193</v>
      </c>
      <c r="F317" s="128" t="s">
        <v>193</v>
      </c>
      <c r="G317" s="184" t="s">
        <v>216</v>
      </c>
      <c r="H317" s="127" t="s">
        <v>193</v>
      </c>
      <c r="I317" s="399">
        <v>600</v>
      </c>
      <c r="J317" s="493">
        <f t="shared" si="53"/>
        <v>15465.7</v>
      </c>
      <c r="K317" s="493">
        <f t="shared" si="53"/>
        <v>0</v>
      </c>
      <c r="L317" s="386">
        <f t="shared" si="53"/>
        <v>15465.7</v>
      </c>
    </row>
    <row r="318" spans="1:12" s="76" customFormat="1" ht="12.75">
      <c r="A318" s="84"/>
      <c r="B318" s="404" t="s">
        <v>38</v>
      </c>
      <c r="C318" s="125" t="s">
        <v>8</v>
      </c>
      <c r="D318" s="183" t="s">
        <v>193</v>
      </c>
      <c r="E318" s="128" t="s">
        <v>193</v>
      </c>
      <c r="F318" s="128" t="s">
        <v>193</v>
      </c>
      <c r="G318" s="184" t="s">
        <v>216</v>
      </c>
      <c r="H318" s="127" t="s">
        <v>193</v>
      </c>
      <c r="I318" s="399" t="s">
        <v>39</v>
      </c>
      <c r="J318" s="493">
        <v>15465.7</v>
      </c>
      <c r="K318" s="493">
        <v>0</v>
      </c>
      <c r="L318" s="386">
        <v>15465.7</v>
      </c>
    </row>
    <row r="319" spans="1:12" s="76" customFormat="1" ht="38.25">
      <c r="A319" s="84"/>
      <c r="B319" s="406" t="s">
        <v>312</v>
      </c>
      <c r="C319" s="125" t="s">
        <v>8</v>
      </c>
      <c r="D319" s="183" t="s">
        <v>193</v>
      </c>
      <c r="E319" s="126" t="s">
        <v>193</v>
      </c>
      <c r="F319" s="126" t="s">
        <v>193</v>
      </c>
      <c r="G319" s="184" t="s">
        <v>292</v>
      </c>
      <c r="H319" s="127" t="s">
        <v>193</v>
      </c>
      <c r="I319" s="399"/>
      <c r="J319" s="493">
        <f aca="true" t="shared" si="54" ref="J319:L320">J320</f>
        <v>170.8</v>
      </c>
      <c r="K319" s="493">
        <f t="shared" si="54"/>
        <v>0</v>
      </c>
      <c r="L319" s="386">
        <f t="shared" si="54"/>
        <v>170.8</v>
      </c>
    </row>
    <row r="320" spans="1:12" s="76" customFormat="1" ht="25.5">
      <c r="A320" s="84"/>
      <c r="B320" s="404" t="s">
        <v>37</v>
      </c>
      <c r="C320" s="125" t="s">
        <v>8</v>
      </c>
      <c r="D320" s="183" t="s">
        <v>193</v>
      </c>
      <c r="E320" s="126" t="s">
        <v>193</v>
      </c>
      <c r="F320" s="126" t="s">
        <v>193</v>
      </c>
      <c r="G320" s="184" t="s">
        <v>293</v>
      </c>
      <c r="H320" s="127" t="s">
        <v>193</v>
      </c>
      <c r="I320" s="399" t="s">
        <v>214</v>
      </c>
      <c r="J320" s="493">
        <f t="shared" si="54"/>
        <v>170.8</v>
      </c>
      <c r="K320" s="493">
        <f t="shared" si="54"/>
        <v>0</v>
      </c>
      <c r="L320" s="386">
        <f t="shared" si="54"/>
        <v>170.8</v>
      </c>
    </row>
    <row r="321" spans="1:12" s="76" customFormat="1" ht="12.75">
      <c r="A321" s="84"/>
      <c r="B321" s="404" t="s">
        <v>38</v>
      </c>
      <c r="C321" s="125" t="s">
        <v>8</v>
      </c>
      <c r="D321" s="183" t="s">
        <v>193</v>
      </c>
      <c r="E321" s="126" t="s">
        <v>193</v>
      </c>
      <c r="F321" s="126" t="s">
        <v>193</v>
      </c>
      <c r="G321" s="184" t="s">
        <v>293</v>
      </c>
      <c r="H321" s="127" t="s">
        <v>193</v>
      </c>
      <c r="I321" s="399" t="s">
        <v>39</v>
      </c>
      <c r="J321" s="493">
        <v>170.8</v>
      </c>
      <c r="K321" s="493">
        <v>0</v>
      </c>
      <c r="L321" s="386">
        <f>K321+J321</f>
        <v>170.8</v>
      </c>
    </row>
    <row r="322" spans="1:12" s="76" customFormat="1" ht="38.25">
      <c r="A322" s="84"/>
      <c r="B322" s="404" t="s">
        <v>410</v>
      </c>
      <c r="C322" s="262" t="s">
        <v>8</v>
      </c>
      <c r="D322" s="126" t="s">
        <v>193</v>
      </c>
      <c r="E322" s="126" t="s">
        <v>193</v>
      </c>
      <c r="F322" s="126" t="s">
        <v>193</v>
      </c>
      <c r="G322" s="181" t="s">
        <v>411</v>
      </c>
      <c r="H322" s="127" t="s">
        <v>193</v>
      </c>
      <c r="I322" s="336"/>
      <c r="J322" s="493">
        <f aca="true" t="shared" si="55" ref="J322:L323">J323</f>
        <v>0</v>
      </c>
      <c r="K322" s="493">
        <f t="shared" si="55"/>
        <v>150</v>
      </c>
      <c r="L322" s="386">
        <f t="shared" si="55"/>
        <v>150</v>
      </c>
    </row>
    <row r="323" spans="1:12" s="76" customFormat="1" ht="25.5">
      <c r="A323" s="84"/>
      <c r="B323" s="404" t="s">
        <v>37</v>
      </c>
      <c r="C323" s="262" t="s">
        <v>8</v>
      </c>
      <c r="D323" s="126" t="s">
        <v>193</v>
      </c>
      <c r="E323" s="126" t="s">
        <v>193</v>
      </c>
      <c r="F323" s="126" t="s">
        <v>193</v>
      </c>
      <c r="G323" s="181" t="s">
        <v>411</v>
      </c>
      <c r="H323" s="127" t="s">
        <v>193</v>
      </c>
      <c r="I323" s="336" t="s">
        <v>214</v>
      </c>
      <c r="J323" s="493">
        <f t="shared" si="55"/>
        <v>0</v>
      </c>
      <c r="K323" s="493">
        <f t="shared" si="55"/>
        <v>150</v>
      </c>
      <c r="L323" s="386">
        <f t="shared" si="55"/>
        <v>150</v>
      </c>
    </row>
    <row r="324" spans="1:12" s="76" customFormat="1" ht="12.75">
      <c r="A324" s="84"/>
      <c r="B324" s="404" t="s">
        <v>38</v>
      </c>
      <c r="C324" s="262" t="s">
        <v>8</v>
      </c>
      <c r="D324" s="126" t="s">
        <v>193</v>
      </c>
      <c r="E324" s="126" t="s">
        <v>193</v>
      </c>
      <c r="F324" s="126" t="s">
        <v>193</v>
      </c>
      <c r="G324" s="181" t="s">
        <v>411</v>
      </c>
      <c r="H324" s="127" t="s">
        <v>193</v>
      </c>
      <c r="I324" s="336" t="s">
        <v>39</v>
      </c>
      <c r="J324" s="493">
        <v>0</v>
      </c>
      <c r="K324" s="493">
        <v>150</v>
      </c>
      <c r="L324" s="386">
        <v>150</v>
      </c>
    </row>
    <row r="325" spans="1:12" s="76" customFormat="1" ht="38.25">
      <c r="A325" s="84"/>
      <c r="B325" s="404" t="s">
        <v>360</v>
      </c>
      <c r="C325" s="262" t="s">
        <v>8</v>
      </c>
      <c r="D325" s="126" t="s">
        <v>193</v>
      </c>
      <c r="E325" s="126" t="s">
        <v>193</v>
      </c>
      <c r="F325" s="126" t="s">
        <v>193</v>
      </c>
      <c r="G325" s="181" t="s">
        <v>359</v>
      </c>
      <c r="H325" s="127" t="s">
        <v>193</v>
      </c>
      <c r="I325" s="336"/>
      <c r="J325" s="493">
        <f aca="true" t="shared" si="56" ref="J325:L326">J326</f>
        <v>1590</v>
      </c>
      <c r="K325" s="493">
        <f t="shared" si="56"/>
        <v>0</v>
      </c>
      <c r="L325" s="386">
        <f t="shared" si="56"/>
        <v>1590</v>
      </c>
    </row>
    <row r="326" spans="1:12" s="76" customFormat="1" ht="25.5">
      <c r="A326" s="84"/>
      <c r="B326" s="404" t="s">
        <v>37</v>
      </c>
      <c r="C326" s="262" t="s">
        <v>8</v>
      </c>
      <c r="D326" s="126" t="s">
        <v>193</v>
      </c>
      <c r="E326" s="126" t="s">
        <v>193</v>
      </c>
      <c r="F326" s="126" t="s">
        <v>193</v>
      </c>
      <c r="G326" s="181" t="s">
        <v>359</v>
      </c>
      <c r="H326" s="127" t="s">
        <v>193</v>
      </c>
      <c r="I326" s="336" t="s">
        <v>214</v>
      </c>
      <c r="J326" s="493">
        <f t="shared" si="56"/>
        <v>1590</v>
      </c>
      <c r="K326" s="493">
        <f t="shared" si="56"/>
        <v>0</v>
      </c>
      <c r="L326" s="386">
        <f t="shared" si="56"/>
        <v>1590</v>
      </c>
    </row>
    <row r="327" spans="1:12" s="76" customFormat="1" ht="12.75">
      <c r="A327" s="84"/>
      <c r="B327" s="404" t="s">
        <v>38</v>
      </c>
      <c r="C327" s="262" t="s">
        <v>8</v>
      </c>
      <c r="D327" s="126" t="s">
        <v>193</v>
      </c>
      <c r="E327" s="126" t="s">
        <v>193</v>
      </c>
      <c r="F327" s="126" t="s">
        <v>193</v>
      </c>
      <c r="G327" s="181" t="s">
        <v>359</v>
      </c>
      <c r="H327" s="127" t="s">
        <v>193</v>
      </c>
      <c r="I327" s="336" t="s">
        <v>39</v>
      </c>
      <c r="J327" s="493">
        <v>1590</v>
      </c>
      <c r="K327" s="493"/>
      <c r="L327" s="386">
        <v>1590</v>
      </c>
    </row>
    <row r="328" spans="1:12" s="76" customFormat="1" ht="12.75">
      <c r="A328" s="84"/>
      <c r="B328" s="407"/>
      <c r="C328" s="280"/>
      <c r="D328" s="237"/>
      <c r="E328" s="237"/>
      <c r="F328" s="237"/>
      <c r="G328" s="239"/>
      <c r="H328" s="458"/>
      <c r="I328" s="456"/>
      <c r="J328" s="507"/>
      <c r="K328" s="507"/>
      <c r="L328" s="437"/>
    </row>
    <row r="329" spans="1:12" s="77" customFormat="1" ht="63">
      <c r="A329" s="84"/>
      <c r="B329" s="401" t="s">
        <v>234</v>
      </c>
      <c r="C329" s="459" t="s">
        <v>233</v>
      </c>
      <c r="D329" s="459" t="s">
        <v>193</v>
      </c>
      <c r="E329" s="231" t="s">
        <v>193</v>
      </c>
      <c r="F329" s="231" t="s">
        <v>193</v>
      </c>
      <c r="G329" s="459" t="s">
        <v>194</v>
      </c>
      <c r="H329" s="402" t="s">
        <v>193</v>
      </c>
      <c r="I329" s="333"/>
      <c r="J329" s="491">
        <f>J330+J335+J338</f>
        <v>2435</v>
      </c>
      <c r="K329" s="490">
        <f>K330+K335+K338</f>
        <v>0</v>
      </c>
      <c r="L329" s="379">
        <f>L330+L335+L338</f>
        <v>2435</v>
      </c>
    </row>
    <row r="330" spans="1:12" s="77" customFormat="1" ht="34.5" customHeight="1">
      <c r="A330" s="82"/>
      <c r="B330" s="406" t="s">
        <v>84</v>
      </c>
      <c r="C330" s="128" t="s">
        <v>233</v>
      </c>
      <c r="D330" s="128" t="s">
        <v>193</v>
      </c>
      <c r="E330" s="128" t="s">
        <v>193</v>
      </c>
      <c r="F330" s="128" t="s">
        <v>193</v>
      </c>
      <c r="G330" s="128" t="s">
        <v>31</v>
      </c>
      <c r="H330" s="127" t="s">
        <v>193</v>
      </c>
      <c r="I330" s="336"/>
      <c r="J330" s="493">
        <f>J331+J333</f>
        <v>1070</v>
      </c>
      <c r="K330" s="492">
        <f>K331+K333</f>
        <v>0</v>
      </c>
      <c r="L330" s="385">
        <f>L331+L333</f>
        <v>1070</v>
      </c>
    </row>
    <row r="331" spans="1:12" s="77" customFormat="1" ht="25.5">
      <c r="A331" s="82"/>
      <c r="B331" s="404" t="s">
        <v>91</v>
      </c>
      <c r="C331" s="128" t="s">
        <v>233</v>
      </c>
      <c r="D331" s="128" t="s">
        <v>193</v>
      </c>
      <c r="E331" s="128" t="s">
        <v>193</v>
      </c>
      <c r="F331" s="128" t="s">
        <v>193</v>
      </c>
      <c r="G331" s="128" t="s">
        <v>31</v>
      </c>
      <c r="H331" s="127" t="s">
        <v>193</v>
      </c>
      <c r="I331" s="336">
        <v>200</v>
      </c>
      <c r="J331" s="493">
        <f>J332</f>
        <v>970</v>
      </c>
      <c r="K331" s="492">
        <f>K332</f>
        <v>0</v>
      </c>
      <c r="L331" s="385">
        <f>L332</f>
        <v>970</v>
      </c>
    </row>
    <row r="332" spans="1:12" s="77" customFormat="1" ht="25.5">
      <c r="A332" s="82"/>
      <c r="B332" s="404" t="s">
        <v>93</v>
      </c>
      <c r="C332" s="128" t="s">
        <v>233</v>
      </c>
      <c r="D332" s="128" t="s">
        <v>193</v>
      </c>
      <c r="E332" s="128" t="s">
        <v>193</v>
      </c>
      <c r="F332" s="128" t="s">
        <v>193</v>
      </c>
      <c r="G332" s="128" t="s">
        <v>31</v>
      </c>
      <c r="H332" s="127" t="s">
        <v>193</v>
      </c>
      <c r="I332" s="336">
        <v>240</v>
      </c>
      <c r="J332" s="493">
        <v>970</v>
      </c>
      <c r="K332" s="492">
        <v>0</v>
      </c>
      <c r="L332" s="385">
        <v>970</v>
      </c>
    </row>
    <row r="333" spans="1:12" s="77" customFormat="1" ht="12.75">
      <c r="A333" s="82"/>
      <c r="B333" s="404" t="s">
        <v>101</v>
      </c>
      <c r="C333" s="128" t="s">
        <v>233</v>
      </c>
      <c r="D333" s="128" t="s">
        <v>193</v>
      </c>
      <c r="E333" s="128" t="s">
        <v>193</v>
      </c>
      <c r="F333" s="128" t="s">
        <v>193</v>
      </c>
      <c r="G333" s="128" t="s">
        <v>31</v>
      </c>
      <c r="H333" s="127" t="s">
        <v>193</v>
      </c>
      <c r="I333" s="336" t="s">
        <v>102</v>
      </c>
      <c r="J333" s="493">
        <f>J334</f>
        <v>100</v>
      </c>
      <c r="K333" s="492">
        <f>K334</f>
        <v>0</v>
      </c>
      <c r="L333" s="385">
        <f>L334</f>
        <v>100</v>
      </c>
    </row>
    <row r="334" spans="1:12" s="77" customFormat="1" ht="12.75">
      <c r="A334" s="82"/>
      <c r="B334" s="404" t="s">
        <v>103</v>
      </c>
      <c r="C334" s="128" t="s">
        <v>233</v>
      </c>
      <c r="D334" s="128" t="s">
        <v>193</v>
      </c>
      <c r="E334" s="128" t="s">
        <v>193</v>
      </c>
      <c r="F334" s="128" t="s">
        <v>193</v>
      </c>
      <c r="G334" s="128" t="s">
        <v>31</v>
      </c>
      <c r="H334" s="127" t="s">
        <v>193</v>
      </c>
      <c r="I334" s="336" t="s">
        <v>104</v>
      </c>
      <c r="J334" s="493">
        <v>100</v>
      </c>
      <c r="K334" s="492">
        <v>0</v>
      </c>
      <c r="L334" s="385">
        <v>100</v>
      </c>
    </row>
    <row r="335" spans="1:12" s="77" customFormat="1" ht="12.75">
      <c r="A335" s="82"/>
      <c r="B335" s="404" t="s">
        <v>142</v>
      </c>
      <c r="C335" s="126" t="s">
        <v>233</v>
      </c>
      <c r="D335" s="126" t="s">
        <v>193</v>
      </c>
      <c r="E335" s="128" t="s">
        <v>193</v>
      </c>
      <c r="F335" s="128" t="s">
        <v>193</v>
      </c>
      <c r="G335" s="126" t="s">
        <v>202</v>
      </c>
      <c r="H335" s="127" t="s">
        <v>193</v>
      </c>
      <c r="I335" s="336"/>
      <c r="J335" s="493">
        <f aca="true" t="shared" si="57" ref="J335:L336">J336</f>
        <v>790</v>
      </c>
      <c r="K335" s="492">
        <f t="shared" si="57"/>
        <v>0</v>
      </c>
      <c r="L335" s="385">
        <f t="shared" si="57"/>
        <v>790</v>
      </c>
    </row>
    <row r="336" spans="1:12" s="77" customFormat="1" ht="25.5">
      <c r="A336" s="82"/>
      <c r="B336" s="404" t="s">
        <v>91</v>
      </c>
      <c r="C336" s="126" t="s">
        <v>233</v>
      </c>
      <c r="D336" s="126" t="s">
        <v>193</v>
      </c>
      <c r="E336" s="128" t="s">
        <v>193</v>
      </c>
      <c r="F336" s="128" t="s">
        <v>193</v>
      </c>
      <c r="G336" s="126" t="s">
        <v>202</v>
      </c>
      <c r="H336" s="127" t="s">
        <v>193</v>
      </c>
      <c r="I336" s="336" t="s">
        <v>92</v>
      </c>
      <c r="J336" s="493">
        <f t="shared" si="57"/>
        <v>790</v>
      </c>
      <c r="K336" s="492">
        <f t="shared" si="57"/>
        <v>0</v>
      </c>
      <c r="L336" s="385">
        <f t="shared" si="57"/>
        <v>790</v>
      </c>
    </row>
    <row r="337" spans="1:12" s="77" customFormat="1" ht="25.5">
      <c r="A337" s="82"/>
      <c r="B337" s="404" t="s">
        <v>93</v>
      </c>
      <c r="C337" s="126" t="s">
        <v>233</v>
      </c>
      <c r="D337" s="126" t="s">
        <v>193</v>
      </c>
      <c r="E337" s="128" t="s">
        <v>193</v>
      </c>
      <c r="F337" s="128" t="s">
        <v>193</v>
      </c>
      <c r="G337" s="126" t="s">
        <v>202</v>
      </c>
      <c r="H337" s="127" t="s">
        <v>193</v>
      </c>
      <c r="I337" s="336" t="s">
        <v>94</v>
      </c>
      <c r="J337" s="493">
        <v>790</v>
      </c>
      <c r="K337" s="492">
        <v>0</v>
      </c>
      <c r="L337" s="385">
        <v>790</v>
      </c>
    </row>
    <row r="338" spans="1:12" s="76" customFormat="1" ht="20.25" customHeight="1">
      <c r="A338" s="82"/>
      <c r="B338" s="429" t="s">
        <v>286</v>
      </c>
      <c r="C338" s="183" t="s">
        <v>233</v>
      </c>
      <c r="D338" s="183" t="s">
        <v>193</v>
      </c>
      <c r="E338" s="126" t="s">
        <v>193</v>
      </c>
      <c r="F338" s="126" t="s">
        <v>193</v>
      </c>
      <c r="G338" s="184" t="s">
        <v>263</v>
      </c>
      <c r="H338" s="127" t="s">
        <v>193</v>
      </c>
      <c r="I338" s="399"/>
      <c r="J338" s="493">
        <f aca="true" t="shared" si="58" ref="J338:L339">J339</f>
        <v>575</v>
      </c>
      <c r="K338" s="492">
        <f t="shared" si="58"/>
        <v>0</v>
      </c>
      <c r="L338" s="385">
        <f t="shared" si="58"/>
        <v>575</v>
      </c>
    </row>
    <row r="339" spans="1:12" s="76" customFormat="1" ht="25.5">
      <c r="A339" s="84"/>
      <c r="B339" s="404" t="s">
        <v>91</v>
      </c>
      <c r="C339" s="183" t="s">
        <v>233</v>
      </c>
      <c r="D339" s="183" t="s">
        <v>193</v>
      </c>
      <c r="E339" s="126" t="s">
        <v>193</v>
      </c>
      <c r="F339" s="126" t="s">
        <v>193</v>
      </c>
      <c r="G339" s="184" t="s">
        <v>263</v>
      </c>
      <c r="H339" s="127" t="s">
        <v>193</v>
      </c>
      <c r="I339" s="399" t="s">
        <v>92</v>
      </c>
      <c r="J339" s="493">
        <f t="shared" si="58"/>
        <v>575</v>
      </c>
      <c r="K339" s="492">
        <f t="shared" si="58"/>
        <v>0</v>
      </c>
      <c r="L339" s="385">
        <f t="shared" si="58"/>
        <v>575</v>
      </c>
    </row>
    <row r="340" spans="1:12" s="76" customFormat="1" ht="25.5">
      <c r="A340" s="84"/>
      <c r="B340" s="407" t="s">
        <v>93</v>
      </c>
      <c r="C340" s="237" t="s">
        <v>233</v>
      </c>
      <c r="D340" s="237" t="s">
        <v>193</v>
      </c>
      <c r="E340" s="238" t="s">
        <v>193</v>
      </c>
      <c r="F340" s="238" t="s">
        <v>193</v>
      </c>
      <c r="G340" s="239" t="s">
        <v>263</v>
      </c>
      <c r="H340" s="240" t="s">
        <v>193</v>
      </c>
      <c r="I340" s="456" t="s">
        <v>94</v>
      </c>
      <c r="J340" s="507">
        <v>575</v>
      </c>
      <c r="K340" s="502">
        <v>0</v>
      </c>
      <c r="L340" s="415">
        <v>575</v>
      </c>
    </row>
    <row r="341" spans="1:12" ht="47.25">
      <c r="A341" s="84"/>
      <c r="B341" s="605" t="s">
        <v>301</v>
      </c>
      <c r="C341" s="395" t="s">
        <v>300</v>
      </c>
      <c r="D341" s="460" t="s">
        <v>193</v>
      </c>
      <c r="E341" s="396" t="s">
        <v>193</v>
      </c>
      <c r="F341" s="396" t="s">
        <v>193</v>
      </c>
      <c r="G341" s="396" t="s">
        <v>194</v>
      </c>
      <c r="H341" s="396" t="s">
        <v>193</v>
      </c>
      <c r="I341" s="461"/>
      <c r="J341" s="509">
        <f>J342</f>
        <v>120</v>
      </c>
      <c r="K341" s="503">
        <f aca="true" t="shared" si="59" ref="K341:L343">K342</f>
        <v>0</v>
      </c>
      <c r="L341" s="417">
        <f t="shared" si="59"/>
        <v>120</v>
      </c>
    </row>
    <row r="342" spans="1:12" ht="25.5">
      <c r="A342" s="83"/>
      <c r="B342" s="429" t="s">
        <v>308</v>
      </c>
      <c r="C342" s="125" t="s">
        <v>300</v>
      </c>
      <c r="D342" s="183" t="s">
        <v>193</v>
      </c>
      <c r="E342" s="126" t="s">
        <v>193</v>
      </c>
      <c r="F342" s="126" t="s">
        <v>193</v>
      </c>
      <c r="G342" s="126" t="s">
        <v>297</v>
      </c>
      <c r="H342" s="126" t="s">
        <v>193</v>
      </c>
      <c r="I342" s="336"/>
      <c r="J342" s="510">
        <f>J343+J345</f>
        <v>120</v>
      </c>
      <c r="K342" s="492">
        <f>K343+K345</f>
        <v>0</v>
      </c>
      <c r="L342" s="385">
        <f>L343+L345</f>
        <v>120</v>
      </c>
    </row>
    <row r="343" spans="1:12" ht="25.5">
      <c r="A343" s="83"/>
      <c r="B343" s="429" t="s">
        <v>181</v>
      </c>
      <c r="C343" s="125" t="s">
        <v>300</v>
      </c>
      <c r="D343" s="183" t="s">
        <v>193</v>
      </c>
      <c r="E343" s="126" t="s">
        <v>193</v>
      </c>
      <c r="F343" s="126" t="s">
        <v>193</v>
      </c>
      <c r="G343" s="126" t="s">
        <v>297</v>
      </c>
      <c r="H343" s="126" t="s">
        <v>193</v>
      </c>
      <c r="I343" s="336" t="s">
        <v>92</v>
      </c>
      <c r="J343" s="510">
        <f>J344</f>
        <v>120</v>
      </c>
      <c r="K343" s="492">
        <f t="shared" si="59"/>
        <v>-0.2</v>
      </c>
      <c r="L343" s="385">
        <f t="shared" si="59"/>
        <v>119.8</v>
      </c>
    </row>
    <row r="344" spans="1:12" ht="25.5">
      <c r="A344" s="83"/>
      <c r="B344" s="429" t="s">
        <v>93</v>
      </c>
      <c r="C344" s="125" t="s">
        <v>300</v>
      </c>
      <c r="D344" s="183" t="s">
        <v>193</v>
      </c>
      <c r="E344" s="126" t="s">
        <v>193</v>
      </c>
      <c r="F344" s="126" t="s">
        <v>193</v>
      </c>
      <c r="G344" s="126" t="s">
        <v>297</v>
      </c>
      <c r="H344" s="126" t="s">
        <v>193</v>
      </c>
      <c r="I344" s="336" t="s">
        <v>94</v>
      </c>
      <c r="J344" s="510">
        <v>120</v>
      </c>
      <c r="K344" s="492">
        <v>-0.2</v>
      </c>
      <c r="L344" s="385">
        <f>K344+J344</f>
        <v>119.8</v>
      </c>
    </row>
    <row r="345" spans="1:12" ht="12.75">
      <c r="A345" s="83"/>
      <c r="B345" s="404" t="s">
        <v>101</v>
      </c>
      <c r="C345" s="125" t="s">
        <v>300</v>
      </c>
      <c r="D345" s="183" t="s">
        <v>193</v>
      </c>
      <c r="E345" s="126" t="s">
        <v>193</v>
      </c>
      <c r="F345" s="126" t="s">
        <v>193</v>
      </c>
      <c r="G345" s="126" t="s">
        <v>297</v>
      </c>
      <c r="H345" s="126" t="s">
        <v>193</v>
      </c>
      <c r="I345" s="336" t="s">
        <v>102</v>
      </c>
      <c r="J345" s="510">
        <f>J346</f>
        <v>0</v>
      </c>
      <c r="K345" s="492">
        <f>K346</f>
        <v>0.2</v>
      </c>
      <c r="L345" s="385">
        <f>L346</f>
        <v>0.2</v>
      </c>
    </row>
    <row r="346" spans="1:12" ht="21.75" customHeight="1">
      <c r="A346" s="83"/>
      <c r="B346" s="407" t="s">
        <v>103</v>
      </c>
      <c r="C346" s="280" t="s">
        <v>300</v>
      </c>
      <c r="D346" s="237" t="s">
        <v>193</v>
      </c>
      <c r="E346" s="238" t="s">
        <v>193</v>
      </c>
      <c r="F346" s="238" t="s">
        <v>193</v>
      </c>
      <c r="G346" s="238" t="s">
        <v>297</v>
      </c>
      <c r="H346" s="238" t="s">
        <v>193</v>
      </c>
      <c r="I346" s="436" t="s">
        <v>104</v>
      </c>
      <c r="J346" s="511">
        <v>0</v>
      </c>
      <c r="K346" s="502">
        <v>0.2</v>
      </c>
      <c r="L346" s="415">
        <v>0.2</v>
      </c>
    </row>
    <row r="347" spans="1:12" s="76" customFormat="1" ht="6" customHeight="1">
      <c r="A347" s="83"/>
      <c r="B347" s="404"/>
      <c r="C347" s="126"/>
      <c r="D347" s="183"/>
      <c r="E347" s="183"/>
      <c r="F347" s="183"/>
      <c r="G347" s="184"/>
      <c r="H347" s="462"/>
      <c r="I347" s="399"/>
      <c r="J347" s="493"/>
      <c r="K347" s="492"/>
      <c r="L347" s="385"/>
    </row>
    <row r="348" spans="1:12" ht="54" customHeight="1">
      <c r="A348" s="84"/>
      <c r="B348" s="401" t="s">
        <v>303</v>
      </c>
      <c r="C348" s="231" t="s">
        <v>302</v>
      </c>
      <c r="D348" s="231" t="s">
        <v>193</v>
      </c>
      <c r="E348" s="231" t="s">
        <v>193</v>
      </c>
      <c r="F348" s="231" t="s">
        <v>193</v>
      </c>
      <c r="G348" s="231" t="s">
        <v>194</v>
      </c>
      <c r="H348" s="402" t="s">
        <v>193</v>
      </c>
      <c r="I348" s="435"/>
      <c r="J348" s="491">
        <f>J349</f>
        <v>1630</v>
      </c>
      <c r="K348" s="490">
        <f>K349</f>
        <v>0</v>
      </c>
      <c r="L348" s="379">
        <f>L349</f>
        <v>1630</v>
      </c>
    </row>
    <row r="349" spans="1:12" ht="21" customHeight="1">
      <c r="A349" s="83"/>
      <c r="B349" s="404" t="s">
        <v>88</v>
      </c>
      <c r="C349" s="128" t="s">
        <v>302</v>
      </c>
      <c r="D349" s="128" t="s">
        <v>193</v>
      </c>
      <c r="E349" s="128" t="s">
        <v>193</v>
      </c>
      <c r="F349" s="128" t="s">
        <v>193</v>
      </c>
      <c r="G349" s="128" t="s">
        <v>33</v>
      </c>
      <c r="H349" s="127" t="s">
        <v>193</v>
      </c>
      <c r="I349" s="336"/>
      <c r="J349" s="493">
        <f>J350+J352+J354</f>
        <v>1630</v>
      </c>
      <c r="K349" s="492">
        <f>K350+K352+K354</f>
        <v>0</v>
      </c>
      <c r="L349" s="385">
        <f>L350+L352+L354</f>
        <v>1630</v>
      </c>
    </row>
    <row r="350" spans="1:12" ht="66" customHeight="1">
      <c r="A350" s="83"/>
      <c r="B350" s="404" t="s">
        <v>111</v>
      </c>
      <c r="C350" s="126" t="s">
        <v>302</v>
      </c>
      <c r="D350" s="126" t="s">
        <v>193</v>
      </c>
      <c r="E350" s="126" t="s">
        <v>193</v>
      </c>
      <c r="F350" s="126" t="s">
        <v>193</v>
      </c>
      <c r="G350" s="126" t="s">
        <v>33</v>
      </c>
      <c r="H350" s="127" t="s">
        <v>193</v>
      </c>
      <c r="I350" s="336" t="s">
        <v>99</v>
      </c>
      <c r="J350" s="493">
        <f>J351</f>
        <v>200</v>
      </c>
      <c r="K350" s="492">
        <f>K351</f>
        <v>0</v>
      </c>
      <c r="L350" s="385">
        <f>L351</f>
        <v>200</v>
      </c>
    </row>
    <row r="351" spans="1:12" ht="25.5" customHeight="1">
      <c r="A351" s="83"/>
      <c r="B351" s="404" t="s">
        <v>100</v>
      </c>
      <c r="C351" s="126" t="s">
        <v>302</v>
      </c>
      <c r="D351" s="126" t="s">
        <v>193</v>
      </c>
      <c r="E351" s="126" t="s">
        <v>193</v>
      </c>
      <c r="F351" s="126" t="s">
        <v>193</v>
      </c>
      <c r="G351" s="126" t="s">
        <v>33</v>
      </c>
      <c r="H351" s="127" t="s">
        <v>193</v>
      </c>
      <c r="I351" s="336" t="s">
        <v>275</v>
      </c>
      <c r="J351" s="493">
        <v>200</v>
      </c>
      <c r="K351" s="492">
        <v>0</v>
      </c>
      <c r="L351" s="385">
        <v>200</v>
      </c>
    </row>
    <row r="352" spans="1:12" ht="33.75" customHeight="1">
      <c r="A352" s="83"/>
      <c r="B352" s="404" t="s">
        <v>91</v>
      </c>
      <c r="C352" s="128" t="s">
        <v>302</v>
      </c>
      <c r="D352" s="128" t="s">
        <v>193</v>
      </c>
      <c r="E352" s="128" t="s">
        <v>193</v>
      </c>
      <c r="F352" s="128" t="s">
        <v>193</v>
      </c>
      <c r="G352" s="128" t="s">
        <v>33</v>
      </c>
      <c r="H352" s="127" t="s">
        <v>193</v>
      </c>
      <c r="I352" s="336" t="s">
        <v>92</v>
      </c>
      <c r="J352" s="493">
        <f>J353</f>
        <v>1401.6</v>
      </c>
      <c r="K352" s="492">
        <f>K353</f>
        <v>0</v>
      </c>
      <c r="L352" s="385">
        <f>L353</f>
        <v>1401.6</v>
      </c>
    </row>
    <row r="353" spans="1:12" ht="27" customHeight="1">
      <c r="A353" s="83"/>
      <c r="B353" s="404" t="s">
        <v>93</v>
      </c>
      <c r="C353" s="128" t="s">
        <v>302</v>
      </c>
      <c r="D353" s="128" t="s">
        <v>193</v>
      </c>
      <c r="E353" s="128" t="s">
        <v>193</v>
      </c>
      <c r="F353" s="128" t="s">
        <v>193</v>
      </c>
      <c r="G353" s="128" t="s">
        <v>33</v>
      </c>
      <c r="H353" s="127" t="s">
        <v>193</v>
      </c>
      <c r="I353" s="336" t="s">
        <v>94</v>
      </c>
      <c r="J353" s="493">
        <v>1401.6</v>
      </c>
      <c r="K353" s="492"/>
      <c r="L353" s="385">
        <f>K353+J353</f>
        <v>1401.6</v>
      </c>
    </row>
    <row r="354" spans="1:12" ht="20.25" customHeight="1">
      <c r="A354" s="83"/>
      <c r="B354" s="404" t="s">
        <v>101</v>
      </c>
      <c r="C354" s="126" t="s">
        <v>302</v>
      </c>
      <c r="D354" s="126" t="s">
        <v>193</v>
      </c>
      <c r="E354" s="128" t="s">
        <v>193</v>
      </c>
      <c r="F354" s="128" t="s">
        <v>193</v>
      </c>
      <c r="G354" s="126" t="s">
        <v>33</v>
      </c>
      <c r="H354" s="127" t="s">
        <v>193</v>
      </c>
      <c r="I354" s="336" t="s">
        <v>102</v>
      </c>
      <c r="J354" s="493">
        <f>J355</f>
        <v>28.4</v>
      </c>
      <c r="K354" s="492">
        <f>K355</f>
        <v>0</v>
      </c>
      <c r="L354" s="385">
        <f>L355</f>
        <v>28.4</v>
      </c>
    </row>
    <row r="355" spans="1:12" ht="18.75" customHeight="1">
      <c r="A355" s="83"/>
      <c r="B355" s="407" t="s">
        <v>103</v>
      </c>
      <c r="C355" s="238" t="s">
        <v>302</v>
      </c>
      <c r="D355" s="238" t="s">
        <v>193</v>
      </c>
      <c r="E355" s="281" t="s">
        <v>193</v>
      </c>
      <c r="F355" s="281" t="s">
        <v>193</v>
      </c>
      <c r="G355" s="238" t="s">
        <v>33</v>
      </c>
      <c r="H355" s="240" t="s">
        <v>193</v>
      </c>
      <c r="I355" s="436" t="s">
        <v>104</v>
      </c>
      <c r="J355" s="507">
        <v>28.4</v>
      </c>
      <c r="K355" s="502">
        <v>0</v>
      </c>
      <c r="L355" s="415">
        <v>28.4</v>
      </c>
    </row>
    <row r="356" spans="1:12" ht="6.75" customHeight="1">
      <c r="A356" s="83"/>
      <c r="B356" s="404"/>
      <c r="C356" s="382"/>
      <c r="D356" s="382"/>
      <c r="E356" s="231"/>
      <c r="F356" s="231"/>
      <c r="G356" s="382"/>
      <c r="H356" s="402"/>
      <c r="I356" s="528"/>
      <c r="J356" s="529"/>
      <c r="K356" s="503"/>
      <c r="L356" s="417"/>
    </row>
    <row r="357" spans="2:12" ht="36">
      <c r="B357" s="463" t="s">
        <v>56</v>
      </c>
      <c r="C357" s="376"/>
      <c r="D357" s="376"/>
      <c r="E357" s="376"/>
      <c r="F357" s="376"/>
      <c r="G357" s="377"/>
      <c r="H357" s="378"/>
      <c r="I357" s="525"/>
      <c r="J357" s="491">
        <f>J358+J363+J378+J385+J419+J424+J444+J449+J485+J480+J469+J503+J474+J507</f>
        <v>94887.29999999999</v>
      </c>
      <c r="K357" s="490">
        <f>K358+K363+K378+K385+K419+K424+K444+K449+K485+K480+K469+K503+K474+K507</f>
        <v>32972.2</v>
      </c>
      <c r="L357" s="379">
        <f>L358+L363+L378+L385+L419+L424+L444+L449+L485+L480+L469+L503+L474+L507</f>
        <v>127859.5</v>
      </c>
    </row>
    <row r="358" spans="1:12" s="77" customFormat="1" ht="31.5">
      <c r="A358" s="61"/>
      <c r="B358" s="438" t="s">
        <v>48</v>
      </c>
      <c r="C358" s="382" t="s">
        <v>9</v>
      </c>
      <c r="D358" s="382" t="s">
        <v>193</v>
      </c>
      <c r="E358" s="231" t="s">
        <v>193</v>
      </c>
      <c r="F358" s="231" t="s">
        <v>193</v>
      </c>
      <c r="G358" s="382" t="s">
        <v>194</v>
      </c>
      <c r="H358" s="402" t="s">
        <v>193</v>
      </c>
      <c r="I358" s="528"/>
      <c r="J358" s="491">
        <f>J359</f>
        <v>1794.7</v>
      </c>
      <c r="K358" s="490">
        <f aca="true" t="shared" si="60" ref="K358:L360">K359</f>
        <v>659.7</v>
      </c>
      <c r="L358" s="379">
        <f t="shared" si="60"/>
        <v>2454.4</v>
      </c>
    </row>
    <row r="359" spans="1:12" s="77" customFormat="1" ht="25.5">
      <c r="A359" s="78"/>
      <c r="B359" s="455" t="s">
        <v>51</v>
      </c>
      <c r="C359" s="128" t="s">
        <v>9</v>
      </c>
      <c r="D359" s="128" t="s">
        <v>193</v>
      </c>
      <c r="E359" s="128" t="s">
        <v>193</v>
      </c>
      <c r="F359" s="128" t="s">
        <v>193</v>
      </c>
      <c r="G359" s="128" t="s">
        <v>47</v>
      </c>
      <c r="H359" s="127" t="s">
        <v>193</v>
      </c>
      <c r="I359" s="336"/>
      <c r="J359" s="493">
        <f>J360</f>
        <v>1794.7</v>
      </c>
      <c r="K359" s="492">
        <f t="shared" si="60"/>
        <v>659.7</v>
      </c>
      <c r="L359" s="385">
        <f t="shared" si="60"/>
        <v>2454.4</v>
      </c>
    </row>
    <row r="360" spans="1:12" s="77" customFormat="1" ht="51">
      <c r="A360" s="78"/>
      <c r="B360" s="404" t="s">
        <v>111</v>
      </c>
      <c r="C360" s="128" t="s">
        <v>9</v>
      </c>
      <c r="D360" s="128" t="s">
        <v>193</v>
      </c>
      <c r="E360" s="128" t="s">
        <v>193</v>
      </c>
      <c r="F360" s="128" t="s">
        <v>193</v>
      </c>
      <c r="G360" s="128" t="s">
        <v>47</v>
      </c>
      <c r="H360" s="127" t="s">
        <v>193</v>
      </c>
      <c r="I360" s="336" t="s">
        <v>99</v>
      </c>
      <c r="J360" s="493">
        <f>J361</f>
        <v>1794.7</v>
      </c>
      <c r="K360" s="492">
        <f t="shared" si="60"/>
        <v>659.7</v>
      </c>
      <c r="L360" s="385">
        <f t="shared" si="60"/>
        <v>2454.4</v>
      </c>
    </row>
    <row r="361" spans="1:12" s="77" customFormat="1" ht="25.5">
      <c r="A361" s="78"/>
      <c r="B361" s="407" t="s">
        <v>100</v>
      </c>
      <c r="C361" s="281" t="s">
        <v>9</v>
      </c>
      <c r="D361" s="281" t="s">
        <v>193</v>
      </c>
      <c r="E361" s="281" t="s">
        <v>193</v>
      </c>
      <c r="F361" s="281" t="s">
        <v>193</v>
      </c>
      <c r="G361" s="281" t="s">
        <v>47</v>
      </c>
      <c r="H361" s="240" t="s">
        <v>193</v>
      </c>
      <c r="I361" s="436">
        <v>120</v>
      </c>
      <c r="J361" s="507">
        <v>1794.7</v>
      </c>
      <c r="K361" s="502">
        <v>659.7</v>
      </c>
      <c r="L361" s="415">
        <f>K361+J361</f>
        <v>2454.4</v>
      </c>
    </row>
    <row r="362" spans="1:12" s="77" customFormat="1" ht="12.75">
      <c r="A362" s="78"/>
      <c r="B362" s="404"/>
      <c r="C362" s="128"/>
      <c r="D362" s="128"/>
      <c r="E362" s="128"/>
      <c r="F362" s="128"/>
      <c r="G362" s="128"/>
      <c r="H362" s="384"/>
      <c r="I362" s="336"/>
      <c r="J362" s="493"/>
      <c r="K362" s="492"/>
      <c r="L362" s="385"/>
    </row>
    <row r="363" spans="1:12" s="77" customFormat="1" ht="31.5">
      <c r="A363" s="78"/>
      <c r="B363" s="438" t="s">
        <v>49</v>
      </c>
      <c r="C363" s="382" t="s">
        <v>10</v>
      </c>
      <c r="D363" s="382" t="s">
        <v>193</v>
      </c>
      <c r="E363" s="231" t="s">
        <v>193</v>
      </c>
      <c r="F363" s="231" t="s">
        <v>193</v>
      </c>
      <c r="G363" s="382" t="s">
        <v>194</v>
      </c>
      <c r="H363" s="402" t="s">
        <v>193</v>
      </c>
      <c r="I363" s="528"/>
      <c r="J363" s="491">
        <f>J364++J369</f>
        <v>2083.6</v>
      </c>
      <c r="K363" s="490">
        <f>K364++K369</f>
        <v>0.2</v>
      </c>
      <c r="L363" s="379">
        <f>L364++L369</f>
        <v>2083.8</v>
      </c>
    </row>
    <row r="364" spans="1:12" s="77" customFormat="1" ht="25.5">
      <c r="A364" s="78"/>
      <c r="B364" s="464" t="s">
        <v>50</v>
      </c>
      <c r="C364" s="382" t="s">
        <v>10</v>
      </c>
      <c r="D364" s="382">
        <v>1</v>
      </c>
      <c r="E364" s="231" t="s">
        <v>193</v>
      </c>
      <c r="F364" s="231" t="s">
        <v>193</v>
      </c>
      <c r="G364" s="382" t="s">
        <v>194</v>
      </c>
      <c r="H364" s="402" t="s">
        <v>193</v>
      </c>
      <c r="I364" s="528"/>
      <c r="J364" s="491">
        <f>J365</f>
        <v>1207.7</v>
      </c>
      <c r="K364" s="490">
        <f aca="true" t="shared" si="61" ref="K364:L366">K365</f>
        <v>0</v>
      </c>
      <c r="L364" s="379">
        <f t="shared" si="61"/>
        <v>1207.7</v>
      </c>
    </row>
    <row r="365" spans="1:12" s="77" customFormat="1" ht="25.5">
      <c r="A365" s="78"/>
      <c r="B365" s="455" t="s">
        <v>51</v>
      </c>
      <c r="C365" s="128" t="s">
        <v>10</v>
      </c>
      <c r="D365" s="128">
        <v>1</v>
      </c>
      <c r="E365" s="128" t="s">
        <v>193</v>
      </c>
      <c r="F365" s="128" t="s">
        <v>193</v>
      </c>
      <c r="G365" s="128" t="s">
        <v>47</v>
      </c>
      <c r="H365" s="127" t="s">
        <v>193</v>
      </c>
      <c r="I365" s="336"/>
      <c r="J365" s="493">
        <f>J366</f>
        <v>1207.7</v>
      </c>
      <c r="K365" s="492">
        <f t="shared" si="61"/>
        <v>0</v>
      </c>
      <c r="L365" s="385">
        <f t="shared" si="61"/>
        <v>1207.7</v>
      </c>
    </row>
    <row r="366" spans="1:12" s="77" customFormat="1" ht="51">
      <c r="A366" s="78"/>
      <c r="B366" s="404" t="s">
        <v>111</v>
      </c>
      <c r="C366" s="128" t="s">
        <v>10</v>
      </c>
      <c r="D366" s="128" t="s">
        <v>195</v>
      </c>
      <c r="E366" s="128" t="s">
        <v>193</v>
      </c>
      <c r="F366" s="128" t="s">
        <v>193</v>
      </c>
      <c r="G366" s="128" t="s">
        <v>47</v>
      </c>
      <c r="H366" s="127" t="s">
        <v>193</v>
      </c>
      <c r="I366" s="336">
        <v>100</v>
      </c>
      <c r="J366" s="493">
        <f>J367</f>
        <v>1207.7</v>
      </c>
      <c r="K366" s="492">
        <f t="shared" si="61"/>
        <v>0</v>
      </c>
      <c r="L366" s="385">
        <f t="shared" si="61"/>
        <v>1207.7</v>
      </c>
    </row>
    <row r="367" spans="1:12" s="77" customFormat="1" ht="25.5">
      <c r="A367" s="78"/>
      <c r="B367" s="404" t="s">
        <v>100</v>
      </c>
      <c r="C367" s="128" t="s">
        <v>10</v>
      </c>
      <c r="D367" s="128" t="s">
        <v>195</v>
      </c>
      <c r="E367" s="128" t="s">
        <v>193</v>
      </c>
      <c r="F367" s="128" t="s">
        <v>193</v>
      </c>
      <c r="G367" s="128" t="s">
        <v>47</v>
      </c>
      <c r="H367" s="127" t="s">
        <v>193</v>
      </c>
      <c r="I367" s="336">
        <v>120</v>
      </c>
      <c r="J367" s="493">
        <v>1207.7</v>
      </c>
      <c r="K367" s="492">
        <v>0</v>
      </c>
      <c r="L367" s="385">
        <v>1207.7</v>
      </c>
    </row>
    <row r="368" spans="1:12" s="77" customFormat="1" ht="12.75">
      <c r="A368" s="78"/>
      <c r="B368" s="404"/>
      <c r="C368" s="128"/>
      <c r="D368" s="128"/>
      <c r="E368" s="128"/>
      <c r="F368" s="128"/>
      <c r="G368" s="128"/>
      <c r="H368" s="127"/>
      <c r="I368" s="336"/>
      <c r="J368" s="493"/>
      <c r="K368" s="492"/>
      <c r="L368" s="385"/>
    </row>
    <row r="369" spans="1:12" s="77" customFormat="1" ht="12.75">
      <c r="A369" s="78"/>
      <c r="B369" s="464" t="s">
        <v>52</v>
      </c>
      <c r="C369" s="382" t="s">
        <v>10</v>
      </c>
      <c r="D369" s="382" t="s">
        <v>191</v>
      </c>
      <c r="E369" s="231" t="s">
        <v>193</v>
      </c>
      <c r="F369" s="231" t="s">
        <v>193</v>
      </c>
      <c r="G369" s="382" t="s">
        <v>194</v>
      </c>
      <c r="H369" s="402" t="s">
        <v>193</v>
      </c>
      <c r="I369" s="528"/>
      <c r="J369" s="491">
        <f>J370</f>
        <v>875.9</v>
      </c>
      <c r="K369" s="490">
        <f>K370</f>
        <v>0.2</v>
      </c>
      <c r="L369" s="379">
        <f>L370</f>
        <v>876.1</v>
      </c>
    </row>
    <row r="370" spans="1:12" s="77" customFormat="1" ht="25.5">
      <c r="A370" s="78"/>
      <c r="B370" s="455" t="s">
        <v>51</v>
      </c>
      <c r="C370" s="128" t="s">
        <v>10</v>
      </c>
      <c r="D370" s="128" t="s">
        <v>191</v>
      </c>
      <c r="E370" s="128" t="s">
        <v>193</v>
      </c>
      <c r="F370" s="128" t="s">
        <v>193</v>
      </c>
      <c r="G370" s="128" t="s">
        <v>47</v>
      </c>
      <c r="H370" s="127" t="s">
        <v>193</v>
      </c>
      <c r="I370" s="336"/>
      <c r="J370" s="493">
        <f>J371+J373+J375</f>
        <v>875.9</v>
      </c>
      <c r="K370" s="492">
        <f>K371+K373+K375</f>
        <v>0.2</v>
      </c>
      <c r="L370" s="385">
        <f>L371+L373+L375</f>
        <v>876.1</v>
      </c>
    </row>
    <row r="371" spans="1:12" s="77" customFormat="1" ht="51">
      <c r="A371" s="78"/>
      <c r="B371" s="404" t="s">
        <v>111</v>
      </c>
      <c r="C371" s="128" t="s">
        <v>10</v>
      </c>
      <c r="D371" s="128" t="s">
        <v>191</v>
      </c>
      <c r="E371" s="128" t="s">
        <v>193</v>
      </c>
      <c r="F371" s="128" t="s">
        <v>193</v>
      </c>
      <c r="G371" s="128" t="s">
        <v>47</v>
      </c>
      <c r="H371" s="127" t="s">
        <v>193</v>
      </c>
      <c r="I371" s="336">
        <v>100</v>
      </c>
      <c r="J371" s="493">
        <f>J372</f>
        <v>727</v>
      </c>
      <c r="K371" s="492">
        <f>K372</f>
        <v>0</v>
      </c>
      <c r="L371" s="385">
        <f>L372</f>
        <v>727</v>
      </c>
    </row>
    <row r="372" spans="1:12" s="77" customFormat="1" ht="25.5">
      <c r="A372" s="78"/>
      <c r="B372" s="404" t="s">
        <v>100</v>
      </c>
      <c r="C372" s="128" t="s">
        <v>10</v>
      </c>
      <c r="D372" s="128" t="s">
        <v>191</v>
      </c>
      <c r="E372" s="128" t="s">
        <v>193</v>
      </c>
      <c r="F372" s="128" t="s">
        <v>193</v>
      </c>
      <c r="G372" s="128" t="s">
        <v>47</v>
      </c>
      <c r="H372" s="127" t="s">
        <v>193</v>
      </c>
      <c r="I372" s="336">
        <v>120</v>
      </c>
      <c r="J372" s="493">
        <v>727</v>
      </c>
      <c r="K372" s="492">
        <v>0</v>
      </c>
      <c r="L372" s="385">
        <v>727</v>
      </c>
    </row>
    <row r="373" spans="1:12" s="77" customFormat="1" ht="25.5">
      <c r="A373" s="78"/>
      <c r="B373" s="404" t="s">
        <v>91</v>
      </c>
      <c r="C373" s="128" t="s">
        <v>10</v>
      </c>
      <c r="D373" s="128" t="s">
        <v>191</v>
      </c>
      <c r="E373" s="128" t="s">
        <v>193</v>
      </c>
      <c r="F373" s="128" t="s">
        <v>193</v>
      </c>
      <c r="G373" s="128" t="s">
        <v>47</v>
      </c>
      <c r="H373" s="127" t="s">
        <v>193</v>
      </c>
      <c r="I373" s="336" t="s">
        <v>92</v>
      </c>
      <c r="J373" s="493">
        <f>J374</f>
        <v>148.4</v>
      </c>
      <c r="K373" s="492">
        <f>K374</f>
        <v>0</v>
      </c>
      <c r="L373" s="385">
        <f>L374</f>
        <v>148.4</v>
      </c>
    </row>
    <row r="374" spans="1:12" s="77" customFormat="1" ht="25.5">
      <c r="A374" s="78"/>
      <c r="B374" s="404" t="s">
        <v>93</v>
      </c>
      <c r="C374" s="128" t="s">
        <v>10</v>
      </c>
      <c r="D374" s="128" t="s">
        <v>191</v>
      </c>
      <c r="E374" s="128" t="s">
        <v>193</v>
      </c>
      <c r="F374" s="128" t="s">
        <v>193</v>
      </c>
      <c r="G374" s="128" t="s">
        <v>47</v>
      </c>
      <c r="H374" s="127" t="s">
        <v>193</v>
      </c>
      <c r="I374" s="336" t="s">
        <v>94</v>
      </c>
      <c r="J374" s="493">
        <v>148.4</v>
      </c>
      <c r="K374" s="492">
        <v>0</v>
      </c>
      <c r="L374" s="385">
        <v>148.4</v>
      </c>
    </row>
    <row r="375" spans="1:12" s="77" customFormat="1" ht="12.75">
      <c r="A375" s="78"/>
      <c r="B375" s="404" t="s">
        <v>101</v>
      </c>
      <c r="C375" s="128" t="s">
        <v>10</v>
      </c>
      <c r="D375" s="128" t="s">
        <v>191</v>
      </c>
      <c r="E375" s="128" t="s">
        <v>193</v>
      </c>
      <c r="F375" s="128" t="s">
        <v>193</v>
      </c>
      <c r="G375" s="128" t="s">
        <v>47</v>
      </c>
      <c r="H375" s="127" t="s">
        <v>193</v>
      </c>
      <c r="I375" s="336" t="s">
        <v>102</v>
      </c>
      <c r="J375" s="493">
        <f>J376</f>
        <v>0.5</v>
      </c>
      <c r="K375" s="492">
        <f>K376</f>
        <v>0.2</v>
      </c>
      <c r="L375" s="385">
        <f>L376</f>
        <v>0.7</v>
      </c>
    </row>
    <row r="376" spans="1:12" s="77" customFormat="1" ht="12.75">
      <c r="A376" s="78"/>
      <c r="B376" s="407" t="s">
        <v>103</v>
      </c>
      <c r="C376" s="281" t="s">
        <v>10</v>
      </c>
      <c r="D376" s="281" t="s">
        <v>191</v>
      </c>
      <c r="E376" s="281" t="s">
        <v>193</v>
      </c>
      <c r="F376" s="281" t="s">
        <v>193</v>
      </c>
      <c r="G376" s="281" t="s">
        <v>47</v>
      </c>
      <c r="H376" s="240" t="s">
        <v>193</v>
      </c>
      <c r="I376" s="436" t="s">
        <v>104</v>
      </c>
      <c r="J376" s="507">
        <v>0.5</v>
      </c>
      <c r="K376" s="502">
        <v>0.2</v>
      </c>
      <c r="L376" s="415">
        <f>K376+J376</f>
        <v>0.7</v>
      </c>
    </row>
    <row r="377" spans="1:12" s="77" customFormat="1" ht="12.75">
      <c r="A377" s="78"/>
      <c r="B377" s="404"/>
      <c r="C377" s="128"/>
      <c r="D377" s="128"/>
      <c r="E377" s="128"/>
      <c r="F377" s="128"/>
      <c r="G377" s="128"/>
      <c r="H377" s="384"/>
      <c r="I377" s="336"/>
      <c r="J377" s="493"/>
      <c r="K377" s="492"/>
      <c r="L377" s="385"/>
    </row>
    <row r="378" spans="1:12" s="77" customFormat="1" ht="31.5">
      <c r="A378" s="78"/>
      <c r="B378" s="438" t="s">
        <v>53</v>
      </c>
      <c r="C378" s="382" t="s">
        <v>11</v>
      </c>
      <c r="D378" s="382" t="s">
        <v>193</v>
      </c>
      <c r="E378" s="231" t="s">
        <v>193</v>
      </c>
      <c r="F378" s="231" t="s">
        <v>193</v>
      </c>
      <c r="G378" s="382" t="s">
        <v>194</v>
      </c>
      <c r="H378" s="402" t="s">
        <v>193</v>
      </c>
      <c r="I378" s="528"/>
      <c r="J378" s="491">
        <f>J379</f>
        <v>1657</v>
      </c>
      <c r="K378" s="490">
        <f>K379</f>
        <v>0</v>
      </c>
      <c r="L378" s="379">
        <f>L379</f>
        <v>1657</v>
      </c>
    </row>
    <row r="379" spans="1:12" s="77" customFormat="1" ht="25.5">
      <c r="A379" s="78"/>
      <c r="B379" s="455" t="s">
        <v>51</v>
      </c>
      <c r="C379" s="128" t="s">
        <v>11</v>
      </c>
      <c r="D379" s="128" t="s">
        <v>193</v>
      </c>
      <c r="E379" s="128" t="s">
        <v>193</v>
      </c>
      <c r="F379" s="128" t="s">
        <v>193</v>
      </c>
      <c r="G379" s="128" t="s">
        <v>47</v>
      </c>
      <c r="H379" s="127" t="s">
        <v>193</v>
      </c>
      <c r="I379" s="336"/>
      <c r="J379" s="493">
        <f>J380+J382</f>
        <v>1657</v>
      </c>
      <c r="K379" s="492">
        <f>K380+K382</f>
        <v>0</v>
      </c>
      <c r="L379" s="385">
        <f>L380+L382</f>
        <v>1657</v>
      </c>
    </row>
    <row r="380" spans="1:12" s="77" customFormat="1" ht="51">
      <c r="A380" s="78"/>
      <c r="B380" s="404" t="s">
        <v>111</v>
      </c>
      <c r="C380" s="128" t="s">
        <v>11</v>
      </c>
      <c r="D380" s="128" t="s">
        <v>193</v>
      </c>
      <c r="E380" s="128" t="s">
        <v>193</v>
      </c>
      <c r="F380" s="128" t="s">
        <v>193</v>
      </c>
      <c r="G380" s="128" t="s">
        <v>47</v>
      </c>
      <c r="H380" s="127" t="s">
        <v>193</v>
      </c>
      <c r="I380" s="336">
        <v>100</v>
      </c>
      <c r="J380" s="493">
        <f>J381</f>
        <v>1619.2</v>
      </c>
      <c r="K380" s="492">
        <f>K381</f>
        <v>0</v>
      </c>
      <c r="L380" s="385">
        <f>L381</f>
        <v>1619.2</v>
      </c>
    </row>
    <row r="381" spans="1:12" s="77" customFormat="1" ht="25.5">
      <c r="A381" s="78"/>
      <c r="B381" s="404" t="s">
        <v>100</v>
      </c>
      <c r="C381" s="128" t="s">
        <v>11</v>
      </c>
      <c r="D381" s="128" t="s">
        <v>193</v>
      </c>
      <c r="E381" s="128" t="s">
        <v>193</v>
      </c>
      <c r="F381" s="128" t="s">
        <v>193</v>
      </c>
      <c r="G381" s="128" t="s">
        <v>47</v>
      </c>
      <c r="H381" s="127" t="s">
        <v>193</v>
      </c>
      <c r="I381" s="336">
        <v>120</v>
      </c>
      <c r="J381" s="493">
        <v>1619.2</v>
      </c>
      <c r="K381" s="492">
        <v>0</v>
      </c>
      <c r="L381" s="385">
        <v>1619.2</v>
      </c>
    </row>
    <row r="382" spans="1:12" s="77" customFormat="1" ht="25.5">
      <c r="A382" s="78"/>
      <c r="B382" s="404" t="s">
        <v>91</v>
      </c>
      <c r="C382" s="128" t="s">
        <v>11</v>
      </c>
      <c r="D382" s="128" t="s">
        <v>193</v>
      </c>
      <c r="E382" s="128" t="s">
        <v>193</v>
      </c>
      <c r="F382" s="128" t="s">
        <v>193</v>
      </c>
      <c r="G382" s="128" t="s">
        <v>47</v>
      </c>
      <c r="H382" s="127" t="s">
        <v>193</v>
      </c>
      <c r="I382" s="336">
        <v>200</v>
      </c>
      <c r="J382" s="493">
        <f>J383</f>
        <v>37.8</v>
      </c>
      <c r="K382" s="492">
        <f>K383</f>
        <v>0</v>
      </c>
      <c r="L382" s="385">
        <f>L383</f>
        <v>37.8</v>
      </c>
    </row>
    <row r="383" spans="1:12" s="77" customFormat="1" ht="25.5">
      <c r="A383" s="78"/>
      <c r="B383" s="407" t="s">
        <v>93</v>
      </c>
      <c r="C383" s="281" t="s">
        <v>11</v>
      </c>
      <c r="D383" s="281" t="s">
        <v>193</v>
      </c>
      <c r="E383" s="281" t="s">
        <v>193</v>
      </c>
      <c r="F383" s="281" t="s">
        <v>193</v>
      </c>
      <c r="G383" s="281" t="s">
        <v>47</v>
      </c>
      <c r="H383" s="240" t="s">
        <v>193</v>
      </c>
      <c r="I383" s="436">
        <v>240</v>
      </c>
      <c r="J383" s="507">
        <v>37.8</v>
      </c>
      <c r="K383" s="502">
        <v>0</v>
      </c>
      <c r="L383" s="415">
        <v>37.8</v>
      </c>
    </row>
    <row r="384" spans="1:12" s="77" customFormat="1" ht="12.75">
      <c r="A384" s="78"/>
      <c r="B384" s="465"/>
      <c r="C384" s="128"/>
      <c r="D384" s="128"/>
      <c r="E384" s="128"/>
      <c r="F384" s="128"/>
      <c r="G384" s="128"/>
      <c r="H384" s="128"/>
      <c r="I384" s="329"/>
      <c r="J384" s="515"/>
      <c r="K384" s="512"/>
      <c r="L384" s="444"/>
    </row>
    <row r="385" spans="1:12" s="77" customFormat="1" ht="31.5">
      <c r="A385" s="78"/>
      <c r="B385" s="438" t="s">
        <v>54</v>
      </c>
      <c r="C385" s="231" t="s">
        <v>12</v>
      </c>
      <c r="D385" s="231" t="s">
        <v>193</v>
      </c>
      <c r="E385" s="231" t="s">
        <v>193</v>
      </c>
      <c r="F385" s="231" t="s">
        <v>193</v>
      </c>
      <c r="G385" s="231" t="s">
        <v>194</v>
      </c>
      <c r="H385" s="453" t="s">
        <v>193</v>
      </c>
      <c r="I385" s="336"/>
      <c r="J385" s="491">
        <f>J386+J391+J394+J399+J402+J407+J415</f>
        <v>45539.299999999996</v>
      </c>
      <c r="K385" s="490">
        <f>K386+K391+K394+K399+K402+K407+K415</f>
        <v>38.1</v>
      </c>
      <c r="L385" s="379">
        <f>L386+L391+L394+L399+L402+L407+L415</f>
        <v>45577.4</v>
      </c>
    </row>
    <row r="386" spans="1:12" s="77" customFormat="1" ht="25.5">
      <c r="A386" s="78"/>
      <c r="B386" s="404" t="s">
        <v>42</v>
      </c>
      <c r="C386" s="128" t="s">
        <v>12</v>
      </c>
      <c r="D386" s="128" t="s">
        <v>193</v>
      </c>
      <c r="E386" s="128" t="s">
        <v>193</v>
      </c>
      <c r="F386" s="128" t="s">
        <v>193</v>
      </c>
      <c r="G386" s="128" t="s">
        <v>43</v>
      </c>
      <c r="H386" s="126" t="s">
        <v>193</v>
      </c>
      <c r="I386" s="336"/>
      <c r="J386" s="493">
        <f>J387+J389</f>
        <v>1218.6999999999998</v>
      </c>
      <c r="K386" s="513">
        <f>K387+K389</f>
        <v>0</v>
      </c>
      <c r="L386" s="385">
        <f>L387+L389</f>
        <v>1218.6999999999998</v>
      </c>
    </row>
    <row r="387" spans="1:12" s="77" customFormat="1" ht="51">
      <c r="A387" s="78"/>
      <c r="B387" s="404" t="s">
        <v>111</v>
      </c>
      <c r="C387" s="128" t="s">
        <v>12</v>
      </c>
      <c r="D387" s="128" t="s">
        <v>193</v>
      </c>
      <c r="E387" s="128" t="s">
        <v>193</v>
      </c>
      <c r="F387" s="128" t="s">
        <v>193</v>
      </c>
      <c r="G387" s="128" t="s">
        <v>43</v>
      </c>
      <c r="H387" s="126" t="s">
        <v>193</v>
      </c>
      <c r="I387" s="336">
        <v>100</v>
      </c>
      <c r="J387" s="493">
        <f>J388</f>
        <v>1179.1</v>
      </c>
      <c r="K387" s="513">
        <f>K388</f>
        <v>0</v>
      </c>
      <c r="L387" s="385">
        <f>L388</f>
        <v>1179.1</v>
      </c>
    </row>
    <row r="388" spans="1:12" s="77" customFormat="1" ht="25.5">
      <c r="A388" s="78"/>
      <c r="B388" s="404" t="s">
        <v>100</v>
      </c>
      <c r="C388" s="128" t="s">
        <v>12</v>
      </c>
      <c r="D388" s="128" t="s">
        <v>193</v>
      </c>
      <c r="E388" s="128" t="s">
        <v>193</v>
      </c>
      <c r="F388" s="128" t="s">
        <v>193</v>
      </c>
      <c r="G388" s="128" t="s">
        <v>43</v>
      </c>
      <c r="H388" s="126" t="s">
        <v>193</v>
      </c>
      <c r="I388" s="336">
        <v>120</v>
      </c>
      <c r="J388" s="493">
        <v>1179.1</v>
      </c>
      <c r="K388" s="513">
        <v>0</v>
      </c>
      <c r="L388" s="385">
        <v>1179.1</v>
      </c>
    </row>
    <row r="389" spans="1:12" s="77" customFormat="1" ht="25.5">
      <c r="A389" s="78"/>
      <c r="B389" s="404" t="s">
        <v>91</v>
      </c>
      <c r="C389" s="128" t="s">
        <v>12</v>
      </c>
      <c r="D389" s="128" t="s">
        <v>193</v>
      </c>
      <c r="E389" s="128" t="s">
        <v>193</v>
      </c>
      <c r="F389" s="128" t="s">
        <v>193</v>
      </c>
      <c r="G389" s="128" t="s">
        <v>43</v>
      </c>
      <c r="H389" s="126" t="s">
        <v>193</v>
      </c>
      <c r="I389" s="336">
        <v>200</v>
      </c>
      <c r="J389" s="493">
        <f>J390</f>
        <v>39.6</v>
      </c>
      <c r="K389" s="513">
        <f>K390</f>
        <v>0</v>
      </c>
      <c r="L389" s="385">
        <f>L390</f>
        <v>39.6</v>
      </c>
    </row>
    <row r="390" spans="1:12" s="77" customFormat="1" ht="25.5">
      <c r="A390" s="78"/>
      <c r="B390" s="404" t="s">
        <v>93</v>
      </c>
      <c r="C390" s="128" t="s">
        <v>12</v>
      </c>
      <c r="D390" s="128" t="s">
        <v>193</v>
      </c>
      <c r="E390" s="128" t="s">
        <v>193</v>
      </c>
      <c r="F390" s="128" t="s">
        <v>193</v>
      </c>
      <c r="G390" s="128" t="s">
        <v>43</v>
      </c>
      <c r="H390" s="126" t="s">
        <v>193</v>
      </c>
      <c r="I390" s="336">
        <v>240</v>
      </c>
      <c r="J390" s="493">
        <v>39.6</v>
      </c>
      <c r="K390" s="513">
        <v>0</v>
      </c>
      <c r="L390" s="385">
        <v>39.6</v>
      </c>
    </row>
    <row r="391" spans="1:12" s="77" customFormat="1" ht="25.5">
      <c r="A391" s="78"/>
      <c r="B391" s="404" t="s">
        <v>174</v>
      </c>
      <c r="C391" s="128" t="s">
        <v>12</v>
      </c>
      <c r="D391" s="128" t="s">
        <v>193</v>
      </c>
      <c r="E391" s="128" t="s">
        <v>193</v>
      </c>
      <c r="F391" s="128" t="s">
        <v>193</v>
      </c>
      <c r="G391" s="128" t="s">
        <v>44</v>
      </c>
      <c r="H391" s="126" t="s">
        <v>193</v>
      </c>
      <c r="I391" s="336"/>
      <c r="J391" s="493">
        <f aca="true" t="shared" si="62" ref="J391:L392">J392</f>
        <v>875</v>
      </c>
      <c r="K391" s="513">
        <f t="shared" si="62"/>
        <v>0</v>
      </c>
      <c r="L391" s="385">
        <f t="shared" si="62"/>
        <v>875</v>
      </c>
    </row>
    <row r="392" spans="1:12" s="77" customFormat="1" ht="12.75">
      <c r="A392" s="78"/>
      <c r="B392" s="404" t="s">
        <v>147</v>
      </c>
      <c r="C392" s="128" t="s">
        <v>12</v>
      </c>
      <c r="D392" s="128" t="s">
        <v>193</v>
      </c>
      <c r="E392" s="128" t="s">
        <v>193</v>
      </c>
      <c r="F392" s="128" t="s">
        <v>193</v>
      </c>
      <c r="G392" s="128" t="s">
        <v>44</v>
      </c>
      <c r="H392" s="126" t="s">
        <v>193</v>
      </c>
      <c r="I392" s="336" t="s">
        <v>161</v>
      </c>
      <c r="J392" s="493">
        <f t="shared" si="62"/>
        <v>875</v>
      </c>
      <c r="K392" s="513">
        <f t="shared" si="62"/>
        <v>0</v>
      </c>
      <c r="L392" s="385">
        <f t="shared" si="62"/>
        <v>875</v>
      </c>
    </row>
    <row r="393" spans="1:12" s="77" customFormat="1" ht="12.75">
      <c r="A393" s="78"/>
      <c r="B393" s="404" t="s">
        <v>106</v>
      </c>
      <c r="C393" s="128" t="s">
        <v>12</v>
      </c>
      <c r="D393" s="128" t="s">
        <v>193</v>
      </c>
      <c r="E393" s="128" t="s">
        <v>193</v>
      </c>
      <c r="F393" s="128" t="s">
        <v>193</v>
      </c>
      <c r="G393" s="128" t="s">
        <v>44</v>
      </c>
      <c r="H393" s="126" t="s">
        <v>193</v>
      </c>
      <c r="I393" s="336" t="s">
        <v>107</v>
      </c>
      <c r="J393" s="493">
        <v>875</v>
      </c>
      <c r="K393" s="513">
        <v>0</v>
      </c>
      <c r="L393" s="385">
        <v>875</v>
      </c>
    </row>
    <row r="394" spans="1:12" s="77" customFormat="1" ht="51">
      <c r="A394" s="78"/>
      <c r="B394" s="404" t="s">
        <v>175</v>
      </c>
      <c r="C394" s="128" t="s">
        <v>12</v>
      </c>
      <c r="D394" s="128" t="s">
        <v>193</v>
      </c>
      <c r="E394" s="128" t="s">
        <v>193</v>
      </c>
      <c r="F394" s="128" t="s">
        <v>193</v>
      </c>
      <c r="G394" s="128">
        <v>7869</v>
      </c>
      <c r="H394" s="126" t="s">
        <v>193</v>
      </c>
      <c r="I394" s="336"/>
      <c r="J394" s="493">
        <f>J395+J397</f>
        <v>20</v>
      </c>
      <c r="K394" s="513">
        <f>K395+K397</f>
        <v>0</v>
      </c>
      <c r="L394" s="385">
        <f>L395+L397</f>
        <v>20</v>
      </c>
    </row>
    <row r="395" spans="1:12" s="77" customFormat="1" ht="51">
      <c r="A395" s="78"/>
      <c r="B395" s="404" t="s">
        <v>111</v>
      </c>
      <c r="C395" s="128" t="s">
        <v>12</v>
      </c>
      <c r="D395" s="128" t="s">
        <v>193</v>
      </c>
      <c r="E395" s="128" t="s">
        <v>193</v>
      </c>
      <c r="F395" s="128" t="s">
        <v>193</v>
      </c>
      <c r="G395" s="128">
        <v>7869</v>
      </c>
      <c r="H395" s="126" t="s">
        <v>193</v>
      </c>
      <c r="I395" s="336">
        <v>100</v>
      </c>
      <c r="J395" s="493">
        <f>J396</f>
        <v>4</v>
      </c>
      <c r="K395" s="513">
        <f>K396</f>
        <v>0</v>
      </c>
      <c r="L395" s="385">
        <f>L396</f>
        <v>4</v>
      </c>
    </row>
    <row r="396" spans="1:12" s="77" customFormat="1" ht="25.5">
      <c r="A396" s="78"/>
      <c r="B396" s="404" t="s">
        <v>100</v>
      </c>
      <c r="C396" s="128" t="s">
        <v>12</v>
      </c>
      <c r="D396" s="128" t="s">
        <v>193</v>
      </c>
      <c r="E396" s="128" t="s">
        <v>193</v>
      </c>
      <c r="F396" s="128" t="s">
        <v>193</v>
      </c>
      <c r="G396" s="128">
        <v>7869</v>
      </c>
      <c r="H396" s="126" t="s">
        <v>193</v>
      </c>
      <c r="I396" s="336">
        <v>120</v>
      </c>
      <c r="J396" s="493">
        <v>4</v>
      </c>
      <c r="K396" s="513">
        <v>0</v>
      </c>
      <c r="L396" s="385">
        <v>4</v>
      </c>
    </row>
    <row r="397" spans="1:12" s="77" customFormat="1" ht="25.5">
      <c r="A397" s="78"/>
      <c r="B397" s="404" t="s">
        <v>91</v>
      </c>
      <c r="C397" s="128" t="s">
        <v>12</v>
      </c>
      <c r="D397" s="128" t="s">
        <v>193</v>
      </c>
      <c r="E397" s="128" t="s">
        <v>193</v>
      </c>
      <c r="F397" s="128" t="s">
        <v>193</v>
      </c>
      <c r="G397" s="128" t="s">
        <v>59</v>
      </c>
      <c r="H397" s="126" t="s">
        <v>193</v>
      </c>
      <c r="I397" s="336">
        <v>200</v>
      </c>
      <c r="J397" s="493">
        <f>J398</f>
        <v>16</v>
      </c>
      <c r="K397" s="513">
        <f>K398</f>
        <v>0</v>
      </c>
      <c r="L397" s="385">
        <f>L398</f>
        <v>16</v>
      </c>
    </row>
    <row r="398" spans="1:12" s="77" customFormat="1" ht="25.5">
      <c r="A398" s="78"/>
      <c r="B398" s="404" t="s">
        <v>93</v>
      </c>
      <c r="C398" s="128" t="s">
        <v>12</v>
      </c>
      <c r="D398" s="128" t="s">
        <v>193</v>
      </c>
      <c r="E398" s="128" t="s">
        <v>193</v>
      </c>
      <c r="F398" s="128" t="s">
        <v>193</v>
      </c>
      <c r="G398" s="128" t="s">
        <v>59</v>
      </c>
      <c r="H398" s="126" t="s">
        <v>193</v>
      </c>
      <c r="I398" s="336">
        <v>240</v>
      </c>
      <c r="J398" s="493">
        <v>16</v>
      </c>
      <c r="K398" s="513">
        <v>0</v>
      </c>
      <c r="L398" s="385">
        <v>16</v>
      </c>
    </row>
    <row r="399" spans="1:12" s="77" customFormat="1" ht="25.5">
      <c r="A399" s="78"/>
      <c r="B399" s="404" t="s">
        <v>21</v>
      </c>
      <c r="C399" s="128" t="s">
        <v>12</v>
      </c>
      <c r="D399" s="128" t="s">
        <v>193</v>
      </c>
      <c r="E399" s="128" t="s">
        <v>193</v>
      </c>
      <c r="F399" s="128" t="s">
        <v>193</v>
      </c>
      <c r="G399" s="128">
        <v>7870</v>
      </c>
      <c r="H399" s="126" t="s">
        <v>193</v>
      </c>
      <c r="I399" s="336"/>
      <c r="J399" s="493">
        <f aca="true" t="shared" si="63" ref="J399:L400">J400</f>
        <v>25</v>
      </c>
      <c r="K399" s="513">
        <f t="shared" si="63"/>
        <v>0</v>
      </c>
      <c r="L399" s="385">
        <f t="shared" si="63"/>
        <v>25</v>
      </c>
    </row>
    <row r="400" spans="1:12" s="77" customFormat="1" ht="25.5">
      <c r="A400" s="78"/>
      <c r="B400" s="404" t="s">
        <v>91</v>
      </c>
      <c r="C400" s="128" t="s">
        <v>12</v>
      </c>
      <c r="D400" s="128" t="s">
        <v>193</v>
      </c>
      <c r="E400" s="128" t="s">
        <v>193</v>
      </c>
      <c r="F400" s="128" t="s">
        <v>193</v>
      </c>
      <c r="G400" s="128" t="s">
        <v>58</v>
      </c>
      <c r="H400" s="126" t="s">
        <v>193</v>
      </c>
      <c r="I400" s="336">
        <v>200</v>
      </c>
      <c r="J400" s="493">
        <f t="shared" si="63"/>
        <v>25</v>
      </c>
      <c r="K400" s="513">
        <f t="shared" si="63"/>
        <v>0</v>
      </c>
      <c r="L400" s="385">
        <f t="shared" si="63"/>
        <v>25</v>
      </c>
    </row>
    <row r="401" spans="1:12" s="77" customFormat="1" ht="25.5">
      <c r="A401" s="78"/>
      <c r="B401" s="404" t="s">
        <v>93</v>
      </c>
      <c r="C401" s="128" t="s">
        <v>12</v>
      </c>
      <c r="D401" s="128" t="s">
        <v>193</v>
      </c>
      <c r="E401" s="128" t="s">
        <v>193</v>
      </c>
      <c r="F401" s="128" t="s">
        <v>193</v>
      </c>
      <c r="G401" s="128" t="s">
        <v>58</v>
      </c>
      <c r="H401" s="126" t="s">
        <v>193</v>
      </c>
      <c r="I401" s="336">
        <v>240</v>
      </c>
      <c r="J401" s="493">
        <v>25</v>
      </c>
      <c r="K401" s="513">
        <v>0</v>
      </c>
      <c r="L401" s="385">
        <v>25</v>
      </c>
    </row>
    <row r="402" spans="1:12" s="77" customFormat="1" ht="12.75">
      <c r="A402" s="78"/>
      <c r="B402" s="404" t="s">
        <v>182</v>
      </c>
      <c r="C402" s="128" t="s">
        <v>12</v>
      </c>
      <c r="D402" s="128" t="s">
        <v>193</v>
      </c>
      <c r="E402" s="128" t="s">
        <v>193</v>
      </c>
      <c r="F402" s="128" t="s">
        <v>193</v>
      </c>
      <c r="G402" s="128" t="s">
        <v>183</v>
      </c>
      <c r="H402" s="126" t="s">
        <v>193</v>
      </c>
      <c r="I402" s="336"/>
      <c r="J402" s="493">
        <f>J403+J405</f>
        <v>304.7</v>
      </c>
      <c r="K402" s="513">
        <f>K403+K405</f>
        <v>0</v>
      </c>
      <c r="L402" s="385">
        <f>L403+L405</f>
        <v>304.7</v>
      </c>
    </row>
    <row r="403" spans="1:12" s="77" customFormat="1" ht="51">
      <c r="A403" s="78"/>
      <c r="B403" s="404" t="s">
        <v>111</v>
      </c>
      <c r="C403" s="128" t="s">
        <v>12</v>
      </c>
      <c r="D403" s="128" t="s">
        <v>193</v>
      </c>
      <c r="E403" s="128" t="s">
        <v>193</v>
      </c>
      <c r="F403" s="128" t="s">
        <v>193</v>
      </c>
      <c r="G403" s="128" t="s">
        <v>183</v>
      </c>
      <c r="H403" s="126" t="s">
        <v>193</v>
      </c>
      <c r="I403" s="336">
        <v>100</v>
      </c>
      <c r="J403" s="493">
        <f>J404</f>
        <v>297.7</v>
      </c>
      <c r="K403" s="513">
        <f>K404</f>
        <v>0</v>
      </c>
      <c r="L403" s="385">
        <f>L404</f>
        <v>297.7</v>
      </c>
    </row>
    <row r="404" spans="1:12" s="77" customFormat="1" ht="25.5">
      <c r="A404" s="78"/>
      <c r="B404" s="404" t="s">
        <v>100</v>
      </c>
      <c r="C404" s="128" t="s">
        <v>12</v>
      </c>
      <c r="D404" s="128" t="s">
        <v>193</v>
      </c>
      <c r="E404" s="128" t="s">
        <v>193</v>
      </c>
      <c r="F404" s="128" t="s">
        <v>193</v>
      </c>
      <c r="G404" s="128" t="s">
        <v>183</v>
      </c>
      <c r="H404" s="126" t="s">
        <v>193</v>
      </c>
      <c r="I404" s="336">
        <v>120</v>
      </c>
      <c r="J404" s="493">
        <v>297.7</v>
      </c>
      <c r="K404" s="513">
        <v>0</v>
      </c>
      <c r="L404" s="385">
        <f>K404+J404</f>
        <v>297.7</v>
      </c>
    </row>
    <row r="405" spans="1:12" s="77" customFormat="1" ht="25.5">
      <c r="A405" s="78"/>
      <c r="B405" s="404" t="s">
        <v>91</v>
      </c>
      <c r="C405" s="128" t="s">
        <v>12</v>
      </c>
      <c r="D405" s="128" t="s">
        <v>193</v>
      </c>
      <c r="E405" s="128" t="s">
        <v>193</v>
      </c>
      <c r="F405" s="128" t="s">
        <v>193</v>
      </c>
      <c r="G405" s="128" t="s">
        <v>183</v>
      </c>
      <c r="H405" s="126" t="s">
        <v>193</v>
      </c>
      <c r="I405" s="336">
        <v>200</v>
      </c>
      <c r="J405" s="493">
        <f>J406</f>
        <v>7</v>
      </c>
      <c r="K405" s="513">
        <f>K406</f>
        <v>0</v>
      </c>
      <c r="L405" s="385">
        <f>L406</f>
        <v>7</v>
      </c>
    </row>
    <row r="406" spans="1:12" s="77" customFormat="1" ht="25.5">
      <c r="A406" s="78"/>
      <c r="B406" s="404" t="s">
        <v>93</v>
      </c>
      <c r="C406" s="128" t="s">
        <v>12</v>
      </c>
      <c r="D406" s="128" t="s">
        <v>193</v>
      </c>
      <c r="E406" s="128" t="s">
        <v>193</v>
      </c>
      <c r="F406" s="128" t="s">
        <v>193</v>
      </c>
      <c r="G406" s="128" t="s">
        <v>183</v>
      </c>
      <c r="H406" s="126" t="s">
        <v>193</v>
      </c>
      <c r="I406" s="336">
        <v>240</v>
      </c>
      <c r="J406" s="493">
        <v>7</v>
      </c>
      <c r="K406" s="513">
        <v>0</v>
      </c>
      <c r="L406" s="385">
        <f>K406+J406</f>
        <v>7</v>
      </c>
    </row>
    <row r="407" spans="1:12" s="77" customFormat="1" ht="25.5">
      <c r="A407" s="78"/>
      <c r="B407" s="455" t="s">
        <v>51</v>
      </c>
      <c r="C407" s="128" t="s">
        <v>12</v>
      </c>
      <c r="D407" s="128" t="s">
        <v>193</v>
      </c>
      <c r="E407" s="128" t="s">
        <v>193</v>
      </c>
      <c r="F407" s="128" t="s">
        <v>193</v>
      </c>
      <c r="G407" s="128" t="s">
        <v>47</v>
      </c>
      <c r="H407" s="126" t="s">
        <v>193</v>
      </c>
      <c r="I407" s="336"/>
      <c r="J407" s="493">
        <f>J408+J410+J412</f>
        <v>42945.899999999994</v>
      </c>
      <c r="K407" s="513">
        <f>K408+K410+K412</f>
        <v>38.1</v>
      </c>
      <c r="L407" s="385">
        <f>L408+L410+L412</f>
        <v>42984</v>
      </c>
    </row>
    <row r="408" spans="1:12" s="77" customFormat="1" ht="51">
      <c r="A408" s="78"/>
      <c r="B408" s="404" t="s">
        <v>111</v>
      </c>
      <c r="C408" s="128" t="s">
        <v>12</v>
      </c>
      <c r="D408" s="128" t="s">
        <v>193</v>
      </c>
      <c r="E408" s="128" t="s">
        <v>193</v>
      </c>
      <c r="F408" s="128" t="s">
        <v>193</v>
      </c>
      <c r="G408" s="128" t="s">
        <v>47</v>
      </c>
      <c r="H408" s="126" t="s">
        <v>193</v>
      </c>
      <c r="I408" s="336">
        <v>100</v>
      </c>
      <c r="J408" s="493">
        <f>J409</f>
        <v>38672.1</v>
      </c>
      <c r="K408" s="513">
        <f>K409</f>
        <v>80</v>
      </c>
      <c r="L408" s="385">
        <f>L409</f>
        <v>38752.1</v>
      </c>
    </row>
    <row r="409" spans="1:12" s="77" customFormat="1" ht="25.5">
      <c r="A409" s="78"/>
      <c r="B409" s="404" t="s">
        <v>100</v>
      </c>
      <c r="C409" s="128" t="s">
        <v>12</v>
      </c>
      <c r="D409" s="128" t="s">
        <v>193</v>
      </c>
      <c r="E409" s="128" t="s">
        <v>193</v>
      </c>
      <c r="F409" s="128" t="s">
        <v>193</v>
      </c>
      <c r="G409" s="128" t="s">
        <v>47</v>
      </c>
      <c r="H409" s="126" t="s">
        <v>193</v>
      </c>
      <c r="I409" s="336">
        <v>120</v>
      </c>
      <c r="J409" s="493">
        <f>27651.8+11020.3</f>
        <v>38672.1</v>
      </c>
      <c r="K409" s="513">
        <v>80</v>
      </c>
      <c r="L409" s="385">
        <f>K409+J409</f>
        <v>38752.1</v>
      </c>
    </row>
    <row r="410" spans="1:12" s="77" customFormat="1" ht="25.5">
      <c r="A410" s="78"/>
      <c r="B410" s="404" t="s">
        <v>91</v>
      </c>
      <c r="C410" s="128" t="s">
        <v>12</v>
      </c>
      <c r="D410" s="128" t="s">
        <v>193</v>
      </c>
      <c r="E410" s="128" t="s">
        <v>193</v>
      </c>
      <c r="F410" s="128" t="s">
        <v>193</v>
      </c>
      <c r="G410" s="128" t="s">
        <v>47</v>
      </c>
      <c r="H410" s="126" t="s">
        <v>193</v>
      </c>
      <c r="I410" s="336">
        <v>200</v>
      </c>
      <c r="J410" s="493">
        <f>J411</f>
        <v>2196.1</v>
      </c>
      <c r="K410" s="513">
        <f>K411</f>
        <v>-80</v>
      </c>
      <c r="L410" s="385">
        <f>L411</f>
        <v>2116.1</v>
      </c>
    </row>
    <row r="411" spans="1:12" s="77" customFormat="1" ht="25.5">
      <c r="A411" s="78"/>
      <c r="B411" s="404" t="s">
        <v>93</v>
      </c>
      <c r="C411" s="128" t="s">
        <v>12</v>
      </c>
      <c r="D411" s="128" t="s">
        <v>193</v>
      </c>
      <c r="E411" s="128" t="s">
        <v>193</v>
      </c>
      <c r="F411" s="128" t="s">
        <v>193</v>
      </c>
      <c r="G411" s="128" t="s">
        <v>47</v>
      </c>
      <c r="H411" s="126" t="s">
        <v>193</v>
      </c>
      <c r="I411" s="336">
        <v>240</v>
      </c>
      <c r="J411" s="493">
        <f>1711+485.1</f>
        <v>2196.1</v>
      </c>
      <c r="K411" s="513">
        <v>-80</v>
      </c>
      <c r="L411" s="385">
        <f>K411+J411</f>
        <v>2116.1</v>
      </c>
    </row>
    <row r="412" spans="1:12" s="77" customFormat="1" ht="12.75">
      <c r="A412" s="78"/>
      <c r="B412" s="404" t="s">
        <v>101</v>
      </c>
      <c r="C412" s="128" t="s">
        <v>12</v>
      </c>
      <c r="D412" s="128" t="s">
        <v>193</v>
      </c>
      <c r="E412" s="128" t="s">
        <v>193</v>
      </c>
      <c r="F412" s="128" t="s">
        <v>193</v>
      </c>
      <c r="G412" s="128" t="s">
        <v>47</v>
      </c>
      <c r="H412" s="126" t="s">
        <v>193</v>
      </c>
      <c r="I412" s="336">
        <v>800</v>
      </c>
      <c r="J412" s="493">
        <f>J414+J413</f>
        <v>2077.7</v>
      </c>
      <c r="K412" s="513">
        <f>K414+K413</f>
        <v>38.1</v>
      </c>
      <c r="L412" s="385">
        <f>L414+L413</f>
        <v>2115.7999999999997</v>
      </c>
    </row>
    <row r="413" spans="1:12" s="77" customFormat="1" ht="12.75">
      <c r="A413" s="78"/>
      <c r="B413" s="404" t="s">
        <v>278</v>
      </c>
      <c r="C413" s="128" t="s">
        <v>12</v>
      </c>
      <c r="D413" s="128" t="s">
        <v>193</v>
      </c>
      <c r="E413" s="128" t="s">
        <v>193</v>
      </c>
      <c r="F413" s="128" t="s">
        <v>193</v>
      </c>
      <c r="G413" s="128" t="s">
        <v>47</v>
      </c>
      <c r="H413" s="126" t="s">
        <v>193</v>
      </c>
      <c r="I413" s="336" t="s">
        <v>277</v>
      </c>
      <c r="J413" s="493">
        <v>1980.1</v>
      </c>
      <c r="K413" s="513">
        <v>0.6</v>
      </c>
      <c r="L413" s="385">
        <f>K413+J413</f>
        <v>1980.6999999999998</v>
      </c>
    </row>
    <row r="414" spans="1:12" s="77" customFormat="1" ht="12.75">
      <c r="A414" s="78"/>
      <c r="B414" s="404" t="s">
        <v>103</v>
      </c>
      <c r="C414" s="128" t="s">
        <v>12</v>
      </c>
      <c r="D414" s="128" t="s">
        <v>193</v>
      </c>
      <c r="E414" s="128" t="s">
        <v>193</v>
      </c>
      <c r="F414" s="128" t="s">
        <v>193</v>
      </c>
      <c r="G414" s="128" t="s">
        <v>47</v>
      </c>
      <c r="H414" s="126" t="s">
        <v>193</v>
      </c>
      <c r="I414" s="336">
        <v>850</v>
      </c>
      <c r="J414" s="493">
        <v>97.6</v>
      </c>
      <c r="K414" s="513">
        <v>37.5</v>
      </c>
      <c r="L414" s="385">
        <f>K414+J414</f>
        <v>135.1</v>
      </c>
    </row>
    <row r="415" spans="1:12" s="77" customFormat="1" ht="25.5">
      <c r="A415" s="78"/>
      <c r="B415" s="404" t="s">
        <v>55</v>
      </c>
      <c r="C415" s="126" t="s">
        <v>12</v>
      </c>
      <c r="D415" s="126" t="s">
        <v>193</v>
      </c>
      <c r="E415" s="126" t="s">
        <v>193</v>
      </c>
      <c r="F415" s="126" t="s">
        <v>193</v>
      </c>
      <c r="G415" s="126" t="s">
        <v>30</v>
      </c>
      <c r="H415" s="126" t="s">
        <v>193</v>
      </c>
      <c r="I415" s="336"/>
      <c r="J415" s="493">
        <f aca="true" t="shared" si="64" ref="J415:L416">J416</f>
        <v>150</v>
      </c>
      <c r="K415" s="513">
        <f t="shared" si="64"/>
        <v>0</v>
      </c>
      <c r="L415" s="385">
        <f t="shared" si="64"/>
        <v>150</v>
      </c>
    </row>
    <row r="416" spans="1:12" s="77" customFormat="1" ht="19.5" customHeight="1">
      <c r="A416" s="78"/>
      <c r="B416" s="404" t="s">
        <v>101</v>
      </c>
      <c r="C416" s="126" t="s">
        <v>12</v>
      </c>
      <c r="D416" s="126" t="s">
        <v>193</v>
      </c>
      <c r="E416" s="126" t="s">
        <v>193</v>
      </c>
      <c r="F416" s="126" t="s">
        <v>193</v>
      </c>
      <c r="G416" s="126" t="s">
        <v>30</v>
      </c>
      <c r="H416" s="126" t="s">
        <v>193</v>
      </c>
      <c r="I416" s="336" t="s">
        <v>102</v>
      </c>
      <c r="J416" s="493">
        <f t="shared" si="64"/>
        <v>150</v>
      </c>
      <c r="K416" s="513">
        <f t="shared" si="64"/>
        <v>0</v>
      </c>
      <c r="L416" s="385">
        <f t="shared" si="64"/>
        <v>150</v>
      </c>
    </row>
    <row r="417" spans="1:12" s="77" customFormat="1" ht="24" customHeight="1">
      <c r="A417" s="78"/>
      <c r="B417" s="407" t="s">
        <v>103</v>
      </c>
      <c r="C417" s="238" t="s">
        <v>12</v>
      </c>
      <c r="D417" s="238" t="s">
        <v>193</v>
      </c>
      <c r="E417" s="238" t="s">
        <v>193</v>
      </c>
      <c r="F417" s="238" t="s">
        <v>193</v>
      </c>
      <c r="G417" s="238" t="s">
        <v>30</v>
      </c>
      <c r="H417" s="238" t="s">
        <v>193</v>
      </c>
      <c r="I417" s="436" t="s">
        <v>104</v>
      </c>
      <c r="J417" s="507">
        <v>150</v>
      </c>
      <c r="K417" s="514"/>
      <c r="L417" s="415">
        <f>J417+K417</f>
        <v>150</v>
      </c>
    </row>
    <row r="418" spans="1:12" s="77" customFormat="1" ht="12.75">
      <c r="A418" s="78"/>
      <c r="B418" s="465"/>
      <c r="C418" s="126"/>
      <c r="D418" s="126"/>
      <c r="E418" s="126"/>
      <c r="F418" s="126"/>
      <c r="G418" s="126"/>
      <c r="H418" s="127"/>
      <c r="I418" s="336"/>
      <c r="J418" s="493"/>
      <c r="K418" s="492"/>
      <c r="L418" s="385"/>
    </row>
    <row r="419" spans="1:12" s="77" customFormat="1" ht="31.5">
      <c r="A419" s="78"/>
      <c r="B419" s="438" t="s">
        <v>55</v>
      </c>
      <c r="C419" s="382" t="s">
        <v>13</v>
      </c>
      <c r="D419" s="382" t="s">
        <v>193</v>
      </c>
      <c r="E419" s="231" t="s">
        <v>193</v>
      </c>
      <c r="F419" s="231" t="s">
        <v>193</v>
      </c>
      <c r="G419" s="382" t="s">
        <v>194</v>
      </c>
      <c r="H419" s="402" t="s">
        <v>193</v>
      </c>
      <c r="I419" s="528"/>
      <c r="J419" s="491">
        <f>J420</f>
        <v>2827.3</v>
      </c>
      <c r="K419" s="490">
        <f aca="true" t="shared" si="65" ref="K419:L421">K420</f>
        <v>-1564.1999999999998</v>
      </c>
      <c r="L419" s="379">
        <f t="shared" si="65"/>
        <v>1263.1000000000004</v>
      </c>
    </row>
    <row r="420" spans="1:12" s="77" customFormat="1" ht="25.5">
      <c r="A420" s="78"/>
      <c r="B420" s="404" t="s">
        <v>55</v>
      </c>
      <c r="C420" s="128" t="s">
        <v>13</v>
      </c>
      <c r="D420" s="128" t="s">
        <v>193</v>
      </c>
      <c r="E420" s="128" t="s">
        <v>193</v>
      </c>
      <c r="F420" s="128" t="s">
        <v>193</v>
      </c>
      <c r="G420" s="128" t="s">
        <v>30</v>
      </c>
      <c r="H420" s="127" t="s">
        <v>193</v>
      </c>
      <c r="I420" s="336"/>
      <c r="J420" s="493">
        <f>J421</f>
        <v>2827.3</v>
      </c>
      <c r="K420" s="492">
        <f t="shared" si="65"/>
        <v>-1564.1999999999998</v>
      </c>
      <c r="L420" s="385">
        <f t="shared" si="65"/>
        <v>1263.1000000000004</v>
      </c>
    </row>
    <row r="421" spans="1:12" s="77" customFormat="1" ht="12.75">
      <c r="A421" s="78"/>
      <c r="B421" s="404" t="s">
        <v>101</v>
      </c>
      <c r="C421" s="128" t="s">
        <v>13</v>
      </c>
      <c r="D421" s="128" t="s">
        <v>193</v>
      </c>
      <c r="E421" s="128" t="s">
        <v>193</v>
      </c>
      <c r="F421" s="128" t="s">
        <v>193</v>
      </c>
      <c r="G421" s="128" t="s">
        <v>30</v>
      </c>
      <c r="H421" s="127" t="s">
        <v>193</v>
      </c>
      <c r="I421" s="336" t="s">
        <v>102</v>
      </c>
      <c r="J421" s="493">
        <f>J422</f>
        <v>2827.3</v>
      </c>
      <c r="K421" s="492">
        <f t="shared" si="65"/>
        <v>-1564.1999999999998</v>
      </c>
      <c r="L421" s="385">
        <f t="shared" si="65"/>
        <v>1263.1000000000004</v>
      </c>
    </row>
    <row r="422" spans="1:12" s="77" customFormat="1" ht="12.75">
      <c r="A422" s="78"/>
      <c r="B422" s="407" t="s">
        <v>89</v>
      </c>
      <c r="C422" s="281" t="s">
        <v>13</v>
      </c>
      <c r="D422" s="281" t="s">
        <v>193</v>
      </c>
      <c r="E422" s="281" t="s">
        <v>193</v>
      </c>
      <c r="F422" s="281" t="s">
        <v>193</v>
      </c>
      <c r="G422" s="281" t="s">
        <v>30</v>
      </c>
      <c r="H422" s="240" t="s">
        <v>193</v>
      </c>
      <c r="I422" s="436">
        <v>870</v>
      </c>
      <c r="J422" s="507">
        <v>2827.3</v>
      </c>
      <c r="K422" s="502">
        <f>-329.3-1221.6-13.3</f>
        <v>-1564.1999999999998</v>
      </c>
      <c r="L422" s="415">
        <f>K422+J422</f>
        <v>1263.1000000000004</v>
      </c>
    </row>
    <row r="423" spans="1:12" s="77" customFormat="1" ht="12.75">
      <c r="A423" s="78"/>
      <c r="B423" s="465"/>
      <c r="C423" s="128"/>
      <c r="D423" s="128"/>
      <c r="E423" s="128"/>
      <c r="F423" s="128"/>
      <c r="G423" s="128"/>
      <c r="H423" s="384"/>
      <c r="I423" s="336"/>
      <c r="J423" s="493"/>
      <c r="K423" s="492"/>
      <c r="L423" s="385"/>
    </row>
    <row r="424" spans="1:12" ht="31.5">
      <c r="A424" s="78"/>
      <c r="B424" s="447" t="s">
        <v>83</v>
      </c>
      <c r="C424" s="231" t="s">
        <v>14</v>
      </c>
      <c r="D424" s="231" t="s">
        <v>193</v>
      </c>
      <c r="E424" s="231" t="s">
        <v>193</v>
      </c>
      <c r="F424" s="231" t="s">
        <v>193</v>
      </c>
      <c r="G424" s="231" t="s">
        <v>194</v>
      </c>
      <c r="H424" s="402" t="s">
        <v>193</v>
      </c>
      <c r="I424" s="435"/>
      <c r="J424" s="491">
        <f>J425+J435+J440+J428</f>
        <v>11008.099999999999</v>
      </c>
      <c r="K424" s="490">
        <f>K425+K435+K440+K428</f>
        <v>-38.1</v>
      </c>
      <c r="L424" s="379">
        <f>L425+L435+L440+L428</f>
        <v>10970</v>
      </c>
    </row>
    <row r="425" spans="1:12" s="77" customFormat="1" ht="38.25">
      <c r="A425" s="61"/>
      <c r="B425" s="429" t="s">
        <v>80</v>
      </c>
      <c r="C425" s="128" t="s">
        <v>14</v>
      </c>
      <c r="D425" s="128" t="s">
        <v>193</v>
      </c>
      <c r="E425" s="128" t="s">
        <v>193</v>
      </c>
      <c r="F425" s="128" t="s">
        <v>193</v>
      </c>
      <c r="G425" s="221" t="s">
        <v>41</v>
      </c>
      <c r="H425" s="127" t="s">
        <v>193</v>
      </c>
      <c r="I425" s="435"/>
      <c r="J425" s="493">
        <f aca="true" t="shared" si="66" ref="J425:L426">J426</f>
        <v>397.2</v>
      </c>
      <c r="K425" s="492">
        <f t="shared" si="66"/>
        <v>0</v>
      </c>
      <c r="L425" s="385">
        <f t="shared" si="66"/>
        <v>397.2</v>
      </c>
    </row>
    <row r="426" spans="1:12" s="76" customFormat="1" ht="12.75">
      <c r="A426" s="78"/>
      <c r="B426" s="404" t="s">
        <v>101</v>
      </c>
      <c r="C426" s="128" t="s">
        <v>14</v>
      </c>
      <c r="D426" s="128" t="s">
        <v>193</v>
      </c>
      <c r="E426" s="128" t="s">
        <v>193</v>
      </c>
      <c r="F426" s="128" t="s">
        <v>193</v>
      </c>
      <c r="G426" s="221" t="s">
        <v>41</v>
      </c>
      <c r="H426" s="127" t="s">
        <v>193</v>
      </c>
      <c r="I426" s="399" t="s">
        <v>102</v>
      </c>
      <c r="J426" s="493">
        <f t="shared" si="66"/>
        <v>397.2</v>
      </c>
      <c r="K426" s="492">
        <f t="shared" si="66"/>
        <v>0</v>
      </c>
      <c r="L426" s="385">
        <f t="shared" si="66"/>
        <v>397.2</v>
      </c>
    </row>
    <row r="427" spans="1:12" s="76" customFormat="1" ht="38.25">
      <c r="A427" s="79"/>
      <c r="B427" s="404" t="s">
        <v>272</v>
      </c>
      <c r="C427" s="128" t="s">
        <v>14</v>
      </c>
      <c r="D427" s="128" t="s">
        <v>193</v>
      </c>
      <c r="E427" s="128" t="s">
        <v>193</v>
      </c>
      <c r="F427" s="128" t="s">
        <v>193</v>
      </c>
      <c r="G427" s="221" t="s">
        <v>41</v>
      </c>
      <c r="H427" s="127" t="s">
        <v>193</v>
      </c>
      <c r="I427" s="399" t="s">
        <v>199</v>
      </c>
      <c r="J427" s="493">
        <v>397.2</v>
      </c>
      <c r="K427" s="492">
        <v>0</v>
      </c>
      <c r="L427" s="385">
        <v>397.2</v>
      </c>
    </row>
    <row r="428" spans="1:12" s="76" customFormat="1" ht="25.5">
      <c r="A428" s="79"/>
      <c r="B428" s="404" t="s">
        <v>90</v>
      </c>
      <c r="C428" s="128" t="s">
        <v>14</v>
      </c>
      <c r="D428" s="128" t="s">
        <v>193</v>
      </c>
      <c r="E428" s="128" t="s">
        <v>193</v>
      </c>
      <c r="F428" s="128" t="s">
        <v>193</v>
      </c>
      <c r="G428" s="128" t="s">
        <v>28</v>
      </c>
      <c r="H428" s="127" t="s">
        <v>193</v>
      </c>
      <c r="I428" s="336"/>
      <c r="J428" s="493">
        <f>J429+J431+J433</f>
        <v>10332.3</v>
      </c>
      <c r="K428" s="492">
        <f>K429+K431+K433</f>
        <v>0</v>
      </c>
      <c r="L428" s="385">
        <f>L429+L431+L433</f>
        <v>10332.3</v>
      </c>
    </row>
    <row r="429" spans="1:12" s="76" customFormat="1" ht="51">
      <c r="A429" s="79"/>
      <c r="B429" s="404" t="s">
        <v>111</v>
      </c>
      <c r="C429" s="128" t="s">
        <v>14</v>
      </c>
      <c r="D429" s="128" t="s">
        <v>193</v>
      </c>
      <c r="E429" s="128" t="s">
        <v>193</v>
      </c>
      <c r="F429" s="128" t="s">
        <v>193</v>
      </c>
      <c r="G429" s="128" t="s">
        <v>28</v>
      </c>
      <c r="H429" s="127" t="s">
        <v>193</v>
      </c>
      <c r="I429" s="336">
        <v>100</v>
      </c>
      <c r="J429" s="493">
        <f>J430</f>
        <v>4110.8</v>
      </c>
      <c r="K429" s="492">
        <f>K430</f>
        <v>0</v>
      </c>
      <c r="L429" s="385">
        <f>L430</f>
        <v>4110.8</v>
      </c>
    </row>
    <row r="430" spans="1:12" s="76" customFormat="1" ht="12.75">
      <c r="A430" s="79"/>
      <c r="B430" s="404" t="s">
        <v>184</v>
      </c>
      <c r="C430" s="128" t="s">
        <v>14</v>
      </c>
      <c r="D430" s="128" t="s">
        <v>193</v>
      </c>
      <c r="E430" s="128" t="s">
        <v>193</v>
      </c>
      <c r="F430" s="128" t="s">
        <v>193</v>
      </c>
      <c r="G430" s="128" t="s">
        <v>28</v>
      </c>
      <c r="H430" s="127" t="s">
        <v>193</v>
      </c>
      <c r="I430" s="336" t="s">
        <v>105</v>
      </c>
      <c r="J430" s="493">
        <v>4110.8</v>
      </c>
      <c r="K430" s="492">
        <v>0</v>
      </c>
      <c r="L430" s="385">
        <v>4110.8</v>
      </c>
    </row>
    <row r="431" spans="1:12" s="76" customFormat="1" ht="25.5">
      <c r="A431" s="79"/>
      <c r="B431" s="404" t="s">
        <v>91</v>
      </c>
      <c r="C431" s="128" t="s">
        <v>14</v>
      </c>
      <c r="D431" s="128" t="s">
        <v>193</v>
      </c>
      <c r="E431" s="128" t="s">
        <v>193</v>
      </c>
      <c r="F431" s="128" t="s">
        <v>193</v>
      </c>
      <c r="G431" s="128" t="s">
        <v>28</v>
      </c>
      <c r="H431" s="127" t="s">
        <v>193</v>
      </c>
      <c r="I431" s="336">
        <v>200</v>
      </c>
      <c r="J431" s="493">
        <f>J432</f>
        <v>5967</v>
      </c>
      <c r="K431" s="492">
        <f>K432</f>
        <v>0</v>
      </c>
      <c r="L431" s="385">
        <f>L432</f>
        <v>5967</v>
      </c>
    </row>
    <row r="432" spans="1:12" s="76" customFormat="1" ht="25.5">
      <c r="A432" s="79"/>
      <c r="B432" s="404" t="s">
        <v>93</v>
      </c>
      <c r="C432" s="128" t="s">
        <v>14</v>
      </c>
      <c r="D432" s="128" t="s">
        <v>193</v>
      </c>
      <c r="E432" s="128" t="s">
        <v>193</v>
      </c>
      <c r="F432" s="128" t="s">
        <v>193</v>
      </c>
      <c r="G432" s="128" t="s">
        <v>28</v>
      </c>
      <c r="H432" s="127" t="s">
        <v>193</v>
      </c>
      <c r="I432" s="336">
        <v>240</v>
      </c>
      <c r="J432" s="493">
        <v>5967</v>
      </c>
      <c r="K432" s="492">
        <v>0</v>
      </c>
      <c r="L432" s="385">
        <v>5967</v>
      </c>
    </row>
    <row r="433" spans="1:12" s="76" customFormat="1" ht="12.75">
      <c r="A433" s="79"/>
      <c r="B433" s="404" t="s">
        <v>101</v>
      </c>
      <c r="C433" s="128" t="s">
        <v>14</v>
      </c>
      <c r="D433" s="128" t="s">
        <v>193</v>
      </c>
      <c r="E433" s="128" t="s">
        <v>193</v>
      </c>
      <c r="F433" s="128" t="s">
        <v>193</v>
      </c>
      <c r="G433" s="128" t="s">
        <v>28</v>
      </c>
      <c r="H433" s="127" t="s">
        <v>193</v>
      </c>
      <c r="I433" s="336">
        <v>800</v>
      </c>
      <c r="J433" s="493">
        <f>J434</f>
        <v>254.5</v>
      </c>
      <c r="K433" s="492">
        <f>K434</f>
        <v>0</v>
      </c>
      <c r="L433" s="385">
        <f>L434</f>
        <v>254.5</v>
      </c>
    </row>
    <row r="434" spans="1:12" s="76" customFormat="1" ht="12.75">
      <c r="A434" s="79"/>
      <c r="B434" s="404" t="s">
        <v>103</v>
      </c>
      <c r="C434" s="128" t="s">
        <v>14</v>
      </c>
      <c r="D434" s="128" t="s">
        <v>193</v>
      </c>
      <c r="E434" s="128" t="s">
        <v>193</v>
      </c>
      <c r="F434" s="128" t="s">
        <v>193</v>
      </c>
      <c r="G434" s="128" t="s">
        <v>28</v>
      </c>
      <c r="H434" s="127" t="s">
        <v>193</v>
      </c>
      <c r="I434" s="336">
        <v>850</v>
      </c>
      <c r="J434" s="493">
        <v>254.5</v>
      </c>
      <c r="K434" s="492">
        <v>0</v>
      </c>
      <c r="L434" s="385">
        <v>254.5</v>
      </c>
    </row>
    <row r="435" spans="1:12" s="76" customFormat="1" ht="25.5">
      <c r="A435" s="79"/>
      <c r="B435" s="406" t="s">
        <v>84</v>
      </c>
      <c r="C435" s="128" t="s">
        <v>14</v>
      </c>
      <c r="D435" s="128" t="s">
        <v>193</v>
      </c>
      <c r="E435" s="128" t="s">
        <v>193</v>
      </c>
      <c r="F435" s="128" t="s">
        <v>193</v>
      </c>
      <c r="G435" s="128" t="s">
        <v>31</v>
      </c>
      <c r="H435" s="127" t="s">
        <v>193</v>
      </c>
      <c r="I435" s="336"/>
      <c r="J435" s="493">
        <f>J436+J438</f>
        <v>198.60000000000002</v>
      </c>
      <c r="K435" s="492">
        <f>K436+K438</f>
        <v>-0.4</v>
      </c>
      <c r="L435" s="385">
        <f>L436+L438</f>
        <v>198.2</v>
      </c>
    </row>
    <row r="436" spans="1:12" s="76" customFormat="1" ht="25.5">
      <c r="A436" s="79"/>
      <c r="B436" s="404" t="s">
        <v>91</v>
      </c>
      <c r="C436" s="128" t="s">
        <v>14</v>
      </c>
      <c r="D436" s="128" t="s">
        <v>193</v>
      </c>
      <c r="E436" s="128" t="s">
        <v>193</v>
      </c>
      <c r="F436" s="128" t="s">
        <v>193</v>
      </c>
      <c r="G436" s="128" t="s">
        <v>31</v>
      </c>
      <c r="H436" s="127" t="s">
        <v>193</v>
      </c>
      <c r="I436" s="336">
        <v>200</v>
      </c>
      <c r="J436" s="493">
        <f>J437</f>
        <v>153.9</v>
      </c>
      <c r="K436" s="492">
        <f>K437</f>
        <v>-0.4</v>
      </c>
      <c r="L436" s="385">
        <f>L437</f>
        <v>153.5</v>
      </c>
    </row>
    <row r="437" spans="1:12" s="76" customFormat="1" ht="25.5">
      <c r="A437" s="79"/>
      <c r="B437" s="404" t="s">
        <v>93</v>
      </c>
      <c r="C437" s="128" t="s">
        <v>14</v>
      </c>
      <c r="D437" s="128" t="s">
        <v>193</v>
      </c>
      <c r="E437" s="128" t="s">
        <v>193</v>
      </c>
      <c r="F437" s="128" t="s">
        <v>193</v>
      </c>
      <c r="G437" s="128" t="s">
        <v>31</v>
      </c>
      <c r="H437" s="127" t="s">
        <v>193</v>
      </c>
      <c r="I437" s="336">
        <v>240</v>
      </c>
      <c r="J437" s="493">
        <v>153.9</v>
      </c>
      <c r="K437" s="492">
        <v>-0.4</v>
      </c>
      <c r="L437" s="385">
        <f>K437+J437</f>
        <v>153.5</v>
      </c>
    </row>
    <row r="438" spans="1:12" s="76" customFormat="1" ht="12.75">
      <c r="A438" s="79"/>
      <c r="B438" s="404" t="s">
        <v>101</v>
      </c>
      <c r="C438" s="128" t="s">
        <v>14</v>
      </c>
      <c r="D438" s="128" t="s">
        <v>193</v>
      </c>
      <c r="E438" s="128" t="s">
        <v>193</v>
      </c>
      <c r="F438" s="128" t="s">
        <v>193</v>
      </c>
      <c r="G438" s="128" t="s">
        <v>31</v>
      </c>
      <c r="H438" s="127" t="s">
        <v>193</v>
      </c>
      <c r="I438" s="336" t="s">
        <v>102</v>
      </c>
      <c r="J438" s="493">
        <f>J439</f>
        <v>44.7</v>
      </c>
      <c r="K438" s="492">
        <f>K439</f>
        <v>0</v>
      </c>
      <c r="L438" s="385">
        <f>L439</f>
        <v>44.7</v>
      </c>
    </row>
    <row r="439" spans="1:12" s="76" customFormat="1" ht="12.75">
      <c r="A439" s="79"/>
      <c r="B439" s="404" t="s">
        <v>103</v>
      </c>
      <c r="C439" s="128" t="s">
        <v>14</v>
      </c>
      <c r="D439" s="128" t="s">
        <v>193</v>
      </c>
      <c r="E439" s="128" t="s">
        <v>193</v>
      </c>
      <c r="F439" s="128" t="s">
        <v>193</v>
      </c>
      <c r="G439" s="128" t="s">
        <v>31</v>
      </c>
      <c r="H439" s="127" t="s">
        <v>193</v>
      </c>
      <c r="I439" s="336" t="s">
        <v>104</v>
      </c>
      <c r="J439" s="493">
        <v>44.7</v>
      </c>
      <c r="K439" s="492">
        <v>0</v>
      </c>
      <c r="L439" s="385">
        <f>K439+J439</f>
        <v>44.7</v>
      </c>
    </row>
    <row r="440" spans="1:12" s="76" customFormat="1" ht="12.75">
      <c r="A440" s="79"/>
      <c r="B440" s="406" t="s">
        <v>85</v>
      </c>
      <c r="C440" s="128" t="s">
        <v>14</v>
      </c>
      <c r="D440" s="128" t="s">
        <v>193</v>
      </c>
      <c r="E440" s="128" t="s">
        <v>193</v>
      </c>
      <c r="F440" s="128" t="s">
        <v>193</v>
      </c>
      <c r="G440" s="128" t="s">
        <v>15</v>
      </c>
      <c r="H440" s="127" t="s">
        <v>193</v>
      </c>
      <c r="I440" s="336"/>
      <c r="J440" s="493">
        <f aca="true" t="shared" si="67" ref="J440:L441">J441</f>
        <v>80</v>
      </c>
      <c r="K440" s="492">
        <f t="shared" si="67"/>
        <v>-37.7</v>
      </c>
      <c r="L440" s="385">
        <f t="shared" si="67"/>
        <v>42.3</v>
      </c>
    </row>
    <row r="441" spans="1:12" s="76" customFormat="1" ht="25.5">
      <c r="A441" s="79"/>
      <c r="B441" s="404" t="s">
        <v>91</v>
      </c>
      <c r="C441" s="128" t="s">
        <v>14</v>
      </c>
      <c r="D441" s="128" t="s">
        <v>193</v>
      </c>
      <c r="E441" s="128" t="s">
        <v>193</v>
      </c>
      <c r="F441" s="128" t="s">
        <v>193</v>
      </c>
      <c r="G441" s="128" t="s">
        <v>15</v>
      </c>
      <c r="H441" s="127" t="s">
        <v>193</v>
      </c>
      <c r="I441" s="336">
        <v>200</v>
      </c>
      <c r="J441" s="493">
        <f t="shared" si="67"/>
        <v>80</v>
      </c>
      <c r="K441" s="492">
        <f t="shared" si="67"/>
        <v>-37.7</v>
      </c>
      <c r="L441" s="385">
        <f t="shared" si="67"/>
        <v>42.3</v>
      </c>
    </row>
    <row r="442" spans="1:12" s="76" customFormat="1" ht="25.5">
      <c r="A442" s="79"/>
      <c r="B442" s="407" t="s">
        <v>93</v>
      </c>
      <c r="C442" s="281" t="s">
        <v>14</v>
      </c>
      <c r="D442" s="281" t="s">
        <v>193</v>
      </c>
      <c r="E442" s="281" t="s">
        <v>193</v>
      </c>
      <c r="F442" s="281" t="s">
        <v>193</v>
      </c>
      <c r="G442" s="281" t="s">
        <v>15</v>
      </c>
      <c r="H442" s="240" t="s">
        <v>193</v>
      </c>
      <c r="I442" s="436">
        <v>240</v>
      </c>
      <c r="J442" s="507">
        <f>40+40</f>
        <v>80</v>
      </c>
      <c r="K442" s="502">
        <f>-0.6-37.1</f>
        <v>-37.7</v>
      </c>
      <c r="L442" s="415">
        <f>K442+J442</f>
        <v>42.3</v>
      </c>
    </row>
    <row r="443" spans="1:12" s="76" customFormat="1" ht="7.5" customHeight="1">
      <c r="A443" s="79"/>
      <c r="B443" s="404"/>
      <c r="C443" s="128"/>
      <c r="D443" s="128"/>
      <c r="E443" s="128"/>
      <c r="F443" s="128"/>
      <c r="G443" s="128"/>
      <c r="H443" s="384"/>
      <c r="I443" s="336"/>
      <c r="J443" s="493"/>
      <c r="K443" s="492"/>
      <c r="L443" s="385"/>
    </row>
    <row r="444" spans="1:12" ht="31.5">
      <c r="A444" s="79"/>
      <c r="B444" s="438" t="s">
        <v>57</v>
      </c>
      <c r="C444" s="231" t="s">
        <v>16</v>
      </c>
      <c r="D444" s="231" t="s">
        <v>193</v>
      </c>
      <c r="E444" s="231" t="s">
        <v>193</v>
      </c>
      <c r="F444" s="231" t="s">
        <v>193</v>
      </c>
      <c r="G444" s="231" t="s">
        <v>194</v>
      </c>
      <c r="H444" s="402" t="s">
        <v>193</v>
      </c>
      <c r="I444" s="435"/>
      <c r="J444" s="491">
        <f>J445</f>
        <v>1816.2</v>
      </c>
      <c r="K444" s="490">
        <f aca="true" t="shared" si="68" ref="K444:L446">K445</f>
        <v>0</v>
      </c>
      <c r="L444" s="379">
        <f t="shared" si="68"/>
        <v>1816.2</v>
      </c>
    </row>
    <row r="445" spans="2:12" ht="25.5">
      <c r="B445" s="404" t="s">
        <v>169</v>
      </c>
      <c r="C445" s="128" t="s">
        <v>16</v>
      </c>
      <c r="D445" s="128" t="s">
        <v>193</v>
      </c>
      <c r="E445" s="128" t="s">
        <v>193</v>
      </c>
      <c r="F445" s="128" t="s">
        <v>193</v>
      </c>
      <c r="G445" s="128" t="s">
        <v>40</v>
      </c>
      <c r="H445" s="127" t="s">
        <v>193</v>
      </c>
      <c r="I445" s="336"/>
      <c r="J445" s="493">
        <f>J446</f>
        <v>1816.2</v>
      </c>
      <c r="K445" s="492">
        <f t="shared" si="68"/>
        <v>0</v>
      </c>
      <c r="L445" s="385">
        <f t="shared" si="68"/>
        <v>1816.2</v>
      </c>
    </row>
    <row r="446" spans="2:12" ht="12.75">
      <c r="B446" s="404" t="s">
        <v>147</v>
      </c>
      <c r="C446" s="128" t="s">
        <v>16</v>
      </c>
      <c r="D446" s="128" t="s">
        <v>193</v>
      </c>
      <c r="E446" s="128" t="s">
        <v>193</v>
      </c>
      <c r="F446" s="128" t="s">
        <v>193</v>
      </c>
      <c r="G446" s="128" t="s">
        <v>40</v>
      </c>
      <c r="H446" s="127" t="s">
        <v>193</v>
      </c>
      <c r="I446" s="336" t="s">
        <v>161</v>
      </c>
      <c r="J446" s="493">
        <f>J447</f>
        <v>1816.2</v>
      </c>
      <c r="K446" s="492">
        <f t="shared" si="68"/>
        <v>0</v>
      </c>
      <c r="L446" s="385">
        <f t="shared" si="68"/>
        <v>1816.2</v>
      </c>
    </row>
    <row r="447" spans="2:12" ht="12.75">
      <c r="B447" s="407" t="s">
        <v>106</v>
      </c>
      <c r="C447" s="281" t="s">
        <v>16</v>
      </c>
      <c r="D447" s="281" t="s">
        <v>193</v>
      </c>
      <c r="E447" s="281" t="s">
        <v>193</v>
      </c>
      <c r="F447" s="281" t="s">
        <v>193</v>
      </c>
      <c r="G447" s="281" t="s">
        <v>40</v>
      </c>
      <c r="H447" s="240" t="s">
        <v>193</v>
      </c>
      <c r="I447" s="436" t="s">
        <v>107</v>
      </c>
      <c r="J447" s="507">
        <v>1816.2</v>
      </c>
      <c r="K447" s="502">
        <v>0</v>
      </c>
      <c r="L447" s="415">
        <v>1816.2</v>
      </c>
    </row>
    <row r="448" spans="2:12" ht="6.75" customHeight="1">
      <c r="B448" s="465"/>
      <c r="C448" s="441"/>
      <c r="D448" s="442"/>
      <c r="E448" s="442"/>
      <c r="F448" s="442"/>
      <c r="G448" s="442"/>
      <c r="H448" s="443"/>
      <c r="I448" s="329"/>
      <c r="J448" s="515"/>
      <c r="K448" s="512"/>
      <c r="L448" s="444"/>
    </row>
    <row r="449" spans="2:12" ht="31.5">
      <c r="B449" s="438" t="s">
        <v>61</v>
      </c>
      <c r="C449" s="434" t="s">
        <v>45</v>
      </c>
      <c r="D449" s="231" t="s">
        <v>193</v>
      </c>
      <c r="E449" s="231" t="s">
        <v>193</v>
      </c>
      <c r="F449" s="231" t="s">
        <v>193</v>
      </c>
      <c r="G449" s="231" t="s">
        <v>194</v>
      </c>
      <c r="H449" s="402" t="s">
        <v>193</v>
      </c>
      <c r="I449" s="435"/>
      <c r="J449" s="491">
        <f>J455+J460+J450+J464</f>
        <v>1126.9</v>
      </c>
      <c r="K449" s="516">
        <f>K455+K460+K450+K464</f>
        <v>5855</v>
      </c>
      <c r="L449" s="379">
        <f>L455+L460+L450+L464</f>
        <v>6981.9</v>
      </c>
    </row>
    <row r="450" spans="2:12" ht="12.75">
      <c r="B450" s="404" t="s">
        <v>372</v>
      </c>
      <c r="C450" s="219" t="s">
        <v>45</v>
      </c>
      <c r="D450" s="190" t="s">
        <v>193</v>
      </c>
      <c r="E450" s="126" t="s">
        <v>193</v>
      </c>
      <c r="F450" s="126" t="s">
        <v>193</v>
      </c>
      <c r="G450" s="190" t="s">
        <v>371</v>
      </c>
      <c r="H450" s="127" t="s">
        <v>193</v>
      </c>
      <c r="I450" s="399"/>
      <c r="J450" s="493">
        <f>J453+J451</f>
        <v>0</v>
      </c>
      <c r="K450" s="493">
        <f>K453+K451</f>
        <v>5512.4</v>
      </c>
      <c r="L450" s="386">
        <f>L453+L451</f>
        <v>5512.4</v>
      </c>
    </row>
    <row r="451" spans="2:12" ht="25.5">
      <c r="B451" s="404" t="s">
        <v>91</v>
      </c>
      <c r="C451" s="219" t="s">
        <v>45</v>
      </c>
      <c r="D451" s="190" t="s">
        <v>193</v>
      </c>
      <c r="E451" s="126" t="s">
        <v>193</v>
      </c>
      <c r="F451" s="126" t="s">
        <v>193</v>
      </c>
      <c r="G451" s="190" t="s">
        <v>371</v>
      </c>
      <c r="H451" s="127" t="s">
        <v>193</v>
      </c>
      <c r="I451" s="399" t="s">
        <v>92</v>
      </c>
      <c r="J451" s="491">
        <f>J452</f>
        <v>0</v>
      </c>
      <c r="K451" s="513">
        <f>K452</f>
        <v>3507.4</v>
      </c>
      <c r="L451" s="385">
        <f>L452</f>
        <v>3507.4</v>
      </c>
    </row>
    <row r="452" spans="2:12" ht="25.5">
      <c r="B452" s="404" t="s">
        <v>93</v>
      </c>
      <c r="C452" s="219" t="s">
        <v>45</v>
      </c>
      <c r="D452" s="190" t="s">
        <v>193</v>
      </c>
      <c r="E452" s="126" t="s">
        <v>193</v>
      </c>
      <c r="F452" s="126" t="s">
        <v>193</v>
      </c>
      <c r="G452" s="190" t="s">
        <v>371</v>
      </c>
      <c r="H452" s="127" t="s">
        <v>193</v>
      </c>
      <c r="I452" s="399" t="s">
        <v>94</v>
      </c>
      <c r="J452" s="491">
        <v>0</v>
      </c>
      <c r="K452" s="513">
        <v>3507.4</v>
      </c>
      <c r="L452" s="385">
        <v>3507.4</v>
      </c>
    </row>
    <row r="453" spans="2:12" ht="25.5">
      <c r="B453" s="599" t="s">
        <v>223</v>
      </c>
      <c r="C453" s="219" t="s">
        <v>45</v>
      </c>
      <c r="D453" s="190" t="s">
        <v>193</v>
      </c>
      <c r="E453" s="126" t="s">
        <v>193</v>
      </c>
      <c r="F453" s="126" t="s">
        <v>193</v>
      </c>
      <c r="G453" s="190" t="s">
        <v>371</v>
      </c>
      <c r="H453" s="127" t="s">
        <v>193</v>
      </c>
      <c r="I453" s="399" t="s">
        <v>96</v>
      </c>
      <c r="J453" s="491">
        <f>J454</f>
        <v>0</v>
      </c>
      <c r="K453" s="513">
        <f>K454</f>
        <v>2005</v>
      </c>
      <c r="L453" s="385">
        <f>L454</f>
        <v>2005</v>
      </c>
    </row>
    <row r="454" spans="2:12" ht="12.75">
      <c r="B454" s="404" t="s">
        <v>405</v>
      </c>
      <c r="C454" s="219" t="s">
        <v>45</v>
      </c>
      <c r="D454" s="190" t="s">
        <v>193</v>
      </c>
      <c r="E454" s="126" t="s">
        <v>193</v>
      </c>
      <c r="F454" s="126" t="s">
        <v>193</v>
      </c>
      <c r="G454" s="190" t="s">
        <v>371</v>
      </c>
      <c r="H454" s="127" t="s">
        <v>193</v>
      </c>
      <c r="I454" s="399" t="s">
        <v>404</v>
      </c>
      <c r="J454" s="491">
        <v>0</v>
      </c>
      <c r="K454" s="513">
        <v>2005</v>
      </c>
      <c r="L454" s="385">
        <v>2005</v>
      </c>
    </row>
    <row r="455" spans="2:12" ht="38.25">
      <c r="B455" s="404" t="s">
        <v>62</v>
      </c>
      <c r="C455" s="262" t="s">
        <v>45</v>
      </c>
      <c r="D455" s="128" t="s">
        <v>193</v>
      </c>
      <c r="E455" s="128" t="s">
        <v>193</v>
      </c>
      <c r="F455" s="128" t="s">
        <v>193</v>
      </c>
      <c r="G455" s="128" t="s">
        <v>32</v>
      </c>
      <c r="H455" s="127" t="s">
        <v>193</v>
      </c>
      <c r="I455" s="336"/>
      <c r="J455" s="493">
        <f>J458+J456</f>
        <v>500</v>
      </c>
      <c r="K455" s="493">
        <f>K458+K456</f>
        <v>0</v>
      </c>
      <c r="L455" s="386">
        <f>L458+L456</f>
        <v>500</v>
      </c>
    </row>
    <row r="456" spans="2:12" ht="25.5">
      <c r="B456" s="404" t="s">
        <v>91</v>
      </c>
      <c r="C456" s="262" t="s">
        <v>45</v>
      </c>
      <c r="D456" s="128" t="s">
        <v>193</v>
      </c>
      <c r="E456" s="128" t="s">
        <v>193</v>
      </c>
      <c r="F456" s="128" t="s">
        <v>193</v>
      </c>
      <c r="G456" s="128" t="s">
        <v>32</v>
      </c>
      <c r="H456" s="127" t="s">
        <v>193</v>
      </c>
      <c r="I456" s="336" t="s">
        <v>92</v>
      </c>
      <c r="J456" s="493">
        <f>J457</f>
        <v>0</v>
      </c>
      <c r="K456" s="513">
        <f>K457</f>
        <v>500</v>
      </c>
      <c r="L456" s="385">
        <f>L457</f>
        <v>500</v>
      </c>
    </row>
    <row r="457" spans="2:12" ht="25.5">
      <c r="B457" s="404" t="s">
        <v>93</v>
      </c>
      <c r="C457" s="262" t="s">
        <v>45</v>
      </c>
      <c r="D457" s="128" t="s">
        <v>193</v>
      </c>
      <c r="E457" s="128" t="s">
        <v>193</v>
      </c>
      <c r="F457" s="128" t="s">
        <v>193</v>
      </c>
      <c r="G457" s="128" t="s">
        <v>32</v>
      </c>
      <c r="H457" s="127" t="s">
        <v>193</v>
      </c>
      <c r="I457" s="336" t="s">
        <v>94</v>
      </c>
      <c r="J457" s="493">
        <v>0</v>
      </c>
      <c r="K457" s="513">
        <v>500</v>
      </c>
      <c r="L457" s="385">
        <v>500</v>
      </c>
    </row>
    <row r="458" spans="2:12" ht="12.75">
      <c r="B458" s="404" t="s">
        <v>101</v>
      </c>
      <c r="C458" s="262" t="s">
        <v>45</v>
      </c>
      <c r="D458" s="128" t="s">
        <v>193</v>
      </c>
      <c r="E458" s="128" t="s">
        <v>193</v>
      </c>
      <c r="F458" s="128" t="s">
        <v>193</v>
      </c>
      <c r="G458" s="128" t="s">
        <v>32</v>
      </c>
      <c r="H458" s="127" t="s">
        <v>193</v>
      </c>
      <c r="I458" s="336" t="s">
        <v>102</v>
      </c>
      <c r="J458" s="493">
        <f>J459</f>
        <v>500</v>
      </c>
      <c r="K458" s="513">
        <f>K459</f>
        <v>-500</v>
      </c>
      <c r="L458" s="385">
        <f>L459</f>
        <v>0</v>
      </c>
    </row>
    <row r="459" spans="2:12" ht="12.75">
      <c r="B459" s="404" t="s">
        <v>89</v>
      </c>
      <c r="C459" s="262" t="s">
        <v>45</v>
      </c>
      <c r="D459" s="128" t="s">
        <v>193</v>
      </c>
      <c r="E459" s="128" t="s">
        <v>193</v>
      </c>
      <c r="F459" s="128" t="s">
        <v>193</v>
      </c>
      <c r="G459" s="128" t="s">
        <v>32</v>
      </c>
      <c r="H459" s="127" t="s">
        <v>193</v>
      </c>
      <c r="I459" s="336">
        <v>870</v>
      </c>
      <c r="J459" s="493">
        <v>500</v>
      </c>
      <c r="K459" s="513">
        <v>-500</v>
      </c>
      <c r="L459" s="385">
        <f>K459+J459</f>
        <v>0</v>
      </c>
    </row>
    <row r="460" spans="2:12" ht="25.5">
      <c r="B460" s="404" t="s">
        <v>324</v>
      </c>
      <c r="C460" s="125" t="s">
        <v>45</v>
      </c>
      <c r="D460" s="126" t="s">
        <v>193</v>
      </c>
      <c r="E460" s="126" t="s">
        <v>193</v>
      </c>
      <c r="F460" s="126" t="s">
        <v>193</v>
      </c>
      <c r="G460" s="126" t="s">
        <v>325</v>
      </c>
      <c r="H460" s="127" t="s">
        <v>193</v>
      </c>
      <c r="I460" s="336"/>
      <c r="J460" s="493">
        <f>J461</f>
        <v>626.9</v>
      </c>
      <c r="K460" s="513">
        <f>K461</f>
        <v>0</v>
      </c>
      <c r="L460" s="385">
        <f>L461</f>
        <v>626.9</v>
      </c>
    </row>
    <row r="461" spans="2:12" ht="12.75">
      <c r="B461" s="404" t="s">
        <v>147</v>
      </c>
      <c r="C461" s="125" t="s">
        <v>45</v>
      </c>
      <c r="D461" s="126" t="s">
        <v>193</v>
      </c>
      <c r="E461" s="126" t="s">
        <v>193</v>
      </c>
      <c r="F461" s="126" t="s">
        <v>193</v>
      </c>
      <c r="G461" s="126" t="s">
        <v>325</v>
      </c>
      <c r="H461" s="127" t="s">
        <v>193</v>
      </c>
      <c r="I461" s="336" t="s">
        <v>161</v>
      </c>
      <c r="J461" s="493">
        <f>J462+J463</f>
        <v>626.9</v>
      </c>
      <c r="K461" s="493">
        <f>K462+K463</f>
        <v>0</v>
      </c>
      <c r="L461" s="386">
        <f>L462+L463</f>
        <v>626.9</v>
      </c>
    </row>
    <row r="462" spans="2:12" ht="12.75">
      <c r="B462" s="404" t="s">
        <v>108</v>
      </c>
      <c r="C462" s="125" t="s">
        <v>45</v>
      </c>
      <c r="D462" s="126" t="s">
        <v>193</v>
      </c>
      <c r="E462" s="126" t="s">
        <v>193</v>
      </c>
      <c r="F462" s="126" t="s">
        <v>193</v>
      </c>
      <c r="G462" s="126" t="s">
        <v>325</v>
      </c>
      <c r="H462" s="127" t="s">
        <v>193</v>
      </c>
      <c r="I462" s="336" t="s">
        <v>112</v>
      </c>
      <c r="J462" s="493">
        <v>626.9</v>
      </c>
      <c r="K462" s="513">
        <v>-626.9</v>
      </c>
      <c r="L462" s="385">
        <f>K462+J462</f>
        <v>0</v>
      </c>
    </row>
    <row r="463" spans="2:12" ht="12.75">
      <c r="B463" s="429" t="s">
        <v>162</v>
      </c>
      <c r="C463" s="125" t="s">
        <v>45</v>
      </c>
      <c r="D463" s="126" t="s">
        <v>193</v>
      </c>
      <c r="E463" s="126" t="s">
        <v>193</v>
      </c>
      <c r="F463" s="126" t="s">
        <v>193</v>
      </c>
      <c r="G463" s="126" t="s">
        <v>325</v>
      </c>
      <c r="H463" s="127" t="s">
        <v>193</v>
      </c>
      <c r="I463" s="336" t="s">
        <v>206</v>
      </c>
      <c r="J463" s="493">
        <v>0</v>
      </c>
      <c r="K463" s="513">
        <v>626.9</v>
      </c>
      <c r="L463" s="385">
        <f>K463+J463</f>
        <v>626.9</v>
      </c>
    </row>
    <row r="464" spans="2:12" ht="25.5">
      <c r="B464" s="404" t="s">
        <v>55</v>
      </c>
      <c r="C464" s="219" t="s">
        <v>45</v>
      </c>
      <c r="D464" s="190" t="s">
        <v>193</v>
      </c>
      <c r="E464" s="126" t="s">
        <v>193</v>
      </c>
      <c r="F464" s="126" t="s">
        <v>193</v>
      </c>
      <c r="G464" s="190" t="s">
        <v>30</v>
      </c>
      <c r="H464" s="127" t="s">
        <v>193</v>
      </c>
      <c r="I464" s="399"/>
      <c r="J464" s="493">
        <f>J465+J467</f>
        <v>0</v>
      </c>
      <c r="K464" s="513">
        <f>K465+K467</f>
        <v>342.6</v>
      </c>
      <c r="L464" s="385">
        <f>L465+L467</f>
        <v>342.6</v>
      </c>
    </row>
    <row r="465" spans="2:12" ht="25.5">
      <c r="B465" s="404" t="s">
        <v>91</v>
      </c>
      <c r="C465" s="219" t="s">
        <v>45</v>
      </c>
      <c r="D465" s="190" t="s">
        <v>193</v>
      </c>
      <c r="E465" s="126" t="s">
        <v>193</v>
      </c>
      <c r="F465" s="126" t="s">
        <v>193</v>
      </c>
      <c r="G465" s="190" t="s">
        <v>30</v>
      </c>
      <c r="H465" s="127" t="s">
        <v>193</v>
      </c>
      <c r="I465" s="399" t="s">
        <v>92</v>
      </c>
      <c r="J465" s="493">
        <f>J466</f>
        <v>0</v>
      </c>
      <c r="K465" s="513">
        <f>K466</f>
        <v>282.6</v>
      </c>
      <c r="L465" s="385">
        <f>L466</f>
        <v>282.6</v>
      </c>
    </row>
    <row r="466" spans="2:12" ht="25.5">
      <c r="B466" s="404" t="s">
        <v>93</v>
      </c>
      <c r="C466" s="219" t="s">
        <v>45</v>
      </c>
      <c r="D466" s="190" t="s">
        <v>193</v>
      </c>
      <c r="E466" s="126" t="s">
        <v>193</v>
      </c>
      <c r="F466" s="126" t="s">
        <v>193</v>
      </c>
      <c r="G466" s="190" t="s">
        <v>30</v>
      </c>
      <c r="H466" s="127" t="s">
        <v>193</v>
      </c>
      <c r="I466" s="399" t="s">
        <v>94</v>
      </c>
      <c r="J466" s="493">
        <v>0</v>
      </c>
      <c r="K466" s="513">
        <f>13.3+269.3</f>
        <v>282.6</v>
      </c>
      <c r="L466" s="385">
        <f>K466</f>
        <v>282.6</v>
      </c>
    </row>
    <row r="467" spans="2:12" ht="38.25" customHeight="1">
      <c r="B467" s="404" t="s">
        <v>37</v>
      </c>
      <c r="C467" s="219" t="s">
        <v>45</v>
      </c>
      <c r="D467" s="190" t="s">
        <v>193</v>
      </c>
      <c r="E467" s="126" t="s">
        <v>193</v>
      </c>
      <c r="F467" s="126" t="s">
        <v>193</v>
      </c>
      <c r="G467" s="190" t="s">
        <v>30</v>
      </c>
      <c r="H467" s="127" t="s">
        <v>193</v>
      </c>
      <c r="I467" s="399" t="s">
        <v>214</v>
      </c>
      <c r="J467" s="493">
        <f>J468</f>
        <v>0</v>
      </c>
      <c r="K467" s="513">
        <f>K468</f>
        <v>60</v>
      </c>
      <c r="L467" s="385">
        <f>L468</f>
        <v>60</v>
      </c>
    </row>
    <row r="468" spans="2:12" ht="29.25" customHeight="1">
      <c r="B468" s="404" t="s">
        <v>38</v>
      </c>
      <c r="C468" s="446" t="s">
        <v>45</v>
      </c>
      <c r="D468" s="234" t="s">
        <v>193</v>
      </c>
      <c r="E468" s="238" t="s">
        <v>193</v>
      </c>
      <c r="F468" s="238" t="s">
        <v>193</v>
      </c>
      <c r="G468" s="234" t="s">
        <v>30</v>
      </c>
      <c r="H468" s="240" t="s">
        <v>193</v>
      </c>
      <c r="I468" s="456" t="s">
        <v>39</v>
      </c>
      <c r="J468" s="507">
        <v>0</v>
      </c>
      <c r="K468" s="514">
        <v>60</v>
      </c>
      <c r="L468" s="415">
        <v>60</v>
      </c>
    </row>
    <row r="469" spans="1:12" s="77" customFormat="1" ht="15.75">
      <c r="A469" s="61"/>
      <c r="B469" s="466" t="s">
        <v>338</v>
      </c>
      <c r="C469" s="395" t="s">
        <v>336</v>
      </c>
      <c r="D469" s="460" t="s">
        <v>193</v>
      </c>
      <c r="E469" s="396" t="s">
        <v>193</v>
      </c>
      <c r="F469" s="396" t="s">
        <v>193</v>
      </c>
      <c r="G469" s="467" t="s">
        <v>194</v>
      </c>
      <c r="H469" s="397" t="s">
        <v>193</v>
      </c>
      <c r="I469" s="329"/>
      <c r="J469" s="517">
        <f aca="true" t="shared" si="69" ref="J469:L471">J470</f>
        <v>16500</v>
      </c>
      <c r="K469" s="503">
        <f t="shared" si="69"/>
        <v>28000</v>
      </c>
      <c r="L469" s="417">
        <f t="shared" si="69"/>
        <v>44500</v>
      </c>
    </row>
    <row r="470" spans="1:12" s="76" customFormat="1" ht="72" customHeight="1">
      <c r="A470" s="78"/>
      <c r="B470" s="468" t="s">
        <v>335</v>
      </c>
      <c r="C470" s="125" t="s">
        <v>336</v>
      </c>
      <c r="D470" s="183" t="s">
        <v>193</v>
      </c>
      <c r="E470" s="126" t="s">
        <v>193</v>
      </c>
      <c r="F470" s="126" t="s">
        <v>193</v>
      </c>
      <c r="G470" s="184" t="s">
        <v>337</v>
      </c>
      <c r="H470" s="127" t="s">
        <v>193</v>
      </c>
      <c r="I470" s="399"/>
      <c r="J470" s="510">
        <f t="shared" si="69"/>
        <v>16500</v>
      </c>
      <c r="K470" s="492">
        <f t="shared" si="69"/>
        <v>28000</v>
      </c>
      <c r="L470" s="385">
        <f t="shared" si="69"/>
        <v>44500</v>
      </c>
    </row>
    <row r="471" spans="1:12" s="76" customFormat="1" ht="33.75" customHeight="1">
      <c r="A471" s="79"/>
      <c r="B471" s="404" t="s">
        <v>37</v>
      </c>
      <c r="C471" s="125" t="s">
        <v>336</v>
      </c>
      <c r="D471" s="183" t="s">
        <v>193</v>
      </c>
      <c r="E471" s="126" t="s">
        <v>193</v>
      </c>
      <c r="F471" s="126" t="s">
        <v>193</v>
      </c>
      <c r="G471" s="184" t="s">
        <v>337</v>
      </c>
      <c r="H471" s="127" t="s">
        <v>193</v>
      </c>
      <c r="I471" s="399" t="s">
        <v>214</v>
      </c>
      <c r="J471" s="510">
        <f t="shared" si="69"/>
        <v>16500</v>
      </c>
      <c r="K471" s="492">
        <f t="shared" si="69"/>
        <v>28000</v>
      </c>
      <c r="L471" s="385">
        <f t="shared" si="69"/>
        <v>44500</v>
      </c>
    </row>
    <row r="472" spans="1:12" s="76" customFormat="1" ht="20.25" customHeight="1">
      <c r="A472" s="79"/>
      <c r="B472" s="404" t="s">
        <v>38</v>
      </c>
      <c r="C472" s="125" t="s">
        <v>336</v>
      </c>
      <c r="D472" s="183" t="s">
        <v>193</v>
      </c>
      <c r="E472" s="126" t="s">
        <v>193</v>
      </c>
      <c r="F472" s="126" t="s">
        <v>193</v>
      </c>
      <c r="G472" s="184" t="s">
        <v>337</v>
      </c>
      <c r="H472" s="127" t="s">
        <v>193</v>
      </c>
      <c r="I472" s="399" t="s">
        <v>39</v>
      </c>
      <c r="J472" s="510">
        <v>16500</v>
      </c>
      <c r="K472" s="492">
        <f>15000+13000</f>
        <v>28000</v>
      </c>
      <c r="L472" s="385">
        <f>K472+J472</f>
        <v>44500</v>
      </c>
    </row>
    <row r="473" spans="1:12" s="76" customFormat="1" ht="8.25" customHeight="1">
      <c r="A473" s="79"/>
      <c r="B473" s="407"/>
      <c r="C473" s="280"/>
      <c r="D473" s="237"/>
      <c r="E473" s="238"/>
      <c r="F473" s="238"/>
      <c r="G473" s="239"/>
      <c r="H473" s="240"/>
      <c r="I473" s="456"/>
      <c r="J473" s="511"/>
      <c r="K473" s="502"/>
      <c r="L473" s="415"/>
    </row>
    <row r="474" spans="1:12" s="76" customFormat="1" ht="20.25" customHeight="1">
      <c r="A474" s="79"/>
      <c r="B474" s="438" t="s">
        <v>374</v>
      </c>
      <c r="C474" s="469" t="s">
        <v>370</v>
      </c>
      <c r="D474" s="470" t="s">
        <v>193</v>
      </c>
      <c r="E474" s="453" t="s">
        <v>193</v>
      </c>
      <c r="F474" s="453" t="s">
        <v>193</v>
      </c>
      <c r="G474" s="471" t="s">
        <v>194</v>
      </c>
      <c r="H474" s="402" t="s">
        <v>193</v>
      </c>
      <c r="I474" s="541"/>
      <c r="J474" s="491">
        <f>J475</f>
        <v>576</v>
      </c>
      <c r="K474" s="491">
        <f>K475</f>
        <v>0</v>
      </c>
      <c r="L474" s="380">
        <f>L475</f>
        <v>576</v>
      </c>
    </row>
    <row r="475" spans="1:12" s="76" customFormat="1" ht="20.25" customHeight="1">
      <c r="A475" s="79"/>
      <c r="B475" s="404" t="s">
        <v>372</v>
      </c>
      <c r="C475" s="125" t="s">
        <v>370</v>
      </c>
      <c r="D475" s="183" t="s">
        <v>193</v>
      </c>
      <c r="E475" s="126" t="s">
        <v>193</v>
      </c>
      <c r="F475" s="126" t="s">
        <v>193</v>
      </c>
      <c r="G475" s="184" t="s">
        <v>371</v>
      </c>
      <c r="H475" s="127" t="s">
        <v>193</v>
      </c>
      <c r="I475" s="399"/>
      <c r="J475" s="493">
        <f>J476+J478</f>
        <v>576</v>
      </c>
      <c r="K475" s="493">
        <f>K476+K478</f>
        <v>0</v>
      </c>
      <c r="L475" s="386">
        <f>L476+L478</f>
        <v>576</v>
      </c>
    </row>
    <row r="476" spans="1:12" s="76" customFormat="1" ht="20.25" customHeight="1">
      <c r="A476" s="79"/>
      <c r="B476" s="404" t="s">
        <v>147</v>
      </c>
      <c r="C476" s="125" t="s">
        <v>370</v>
      </c>
      <c r="D476" s="183" t="s">
        <v>193</v>
      </c>
      <c r="E476" s="126" t="s">
        <v>193</v>
      </c>
      <c r="F476" s="126" t="s">
        <v>193</v>
      </c>
      <c r="G476" s="184" t="s">
        <v>371</v>
      </c>
      <c r="H476" s="127" t="s">
        <v>193</v>
      </c>
      <c r="I476" s="399" t="s">
        <v>161</v>
      </c>
      <c r="J476" s="493">
        <f>J477</f>
        <v>224.1</v>
      </c>
      <c r="K476" s="493">
        <f>K477</f>
        <v>0</v>
      </c>
      <c r="L476" s="386">
        <f>L477</f>
        <v>224.1</v>
      </c>
    </row>
    <row r="477" spans="1:12" s="76" customFormat="1" ht="20.25" customHeight="1">
      <c r="A477" s="79"/>
      <c r="B477" s="404" t="s">
        <v>373</v>
      </c>
      <c r="C477" s="125" t="s">
        <v>370</v>
      </c>
      <c r="D477" s="183" t="s">
        <v>193</v>
      </c>
      <c r="E477" s="126" t="s">
        <v>193</v>
      </c>
      <c r="F477" s="126" t="s">
        <v>193</v>
      </c>
      <c r="G477" s="184" t="s">
        <v>371</v>
      </c>
      <c r="H477" s="127" t="s">
        <v>193</v>
      </c>
      <c r="I477" s="399" t="s">
        <v>206</v>
      </c>
      <c r="J477" s="493">
        <v>224.1</v>
      </c>
      <c r="K477" s="493">
        <v>0</v>
      </c>
      <c r="L477" s="386">
        <f>J477+K477</f>
        <v>224.1</v>
      </c>
    </row>
    <row r="478" spans="1:12" s="76" customFormat="1" ht="27" customHeight="1">
      <c r="A478" s="79"/>
      <c r="B478" s="404" t="s">
        <v>37</v>
      </c>
      <c r="C478" s="125" t="s">
        <v>370</v>
      </c>
      <c r="D478" s="183" t="s">
        <v>193</v>
      </c>
      <c r="E478" s="126" t="s">
        <v>193</v>
      </c>
      <c r="F478" s="126" t="s">
        <v>193</v>
      </c>
      <c r="G478" s="184" t="s">
        <v>371</v>
      </c>
      <c r="H478" s="127" t="s">
        <v>193</v>
      </c>
      <c r="I478" s="399" t="s">
        <v>214</v>
      </c>
      <c r="J478" s="493">
        <f>J479</f>
        <v>351.9</v>
      </c>
      <c r="K478" s="493">
        <f>K479</f>
        <v>0</v>
      </c>
      <c r="L478" s="386">
        <f>L479</f>
        <v>351.9</v>
      </c>
    </row>
    <row r="479" spans="1:12" s="76" customFormat="1" ht="35.25" customHeight="1">
      <c r="A479" s="79"/>
      <c r="B479" s="404" t="s">
        <v>38</v>
      </c>
      <c r="C479" s="288" t="s">
        <v>370</v>
      </c>
      <c r="D479" s="281" t="s">
        <v>193</v>
      </c>
      <c r="E479" s="281" t="s">
        <v>193</v>
      </c>
      <c r="F479" s="281" t="s">
        <v>193</v>
      </c>
      <c r="G479" s="281" t="s">
        <v>371</v>
      </c>
      <c r="H479" s="240" t="s">
        <v>193</v>
      </c>
      <c r="I479" s="336" t="s">
        <v>39</v>
      </c>
      <c r="J479" s="493">
        <v>351.9</v>
      </c>
      <c r="K479" s="492">
        <v>0</v>
      </c>
      <c r="L479" s="385">
        <f>J479+K479</f>
        <v>351.9</v>
      </c>
    </row>
    <row r="480" spans="1:12" ht="31.5">
      <c r="A480" s="79"/>
      <c r="B480" s="466" t="s">
        <v>258</v>
      </c>
      <c r="C480" s="472" t="s">
        <v>255</v>
      </c>
      <c r="D480" s="472" t="s">
        <v>193</v>
      </c>
      <c r="E480" s="396" t="s">
        <v>193</v>
      </c>
      <c r="F480" s="396" t="s">
        <v>193</v>
      </c>
      <c r="G480" s="472" t="s">
        <v>194</v>
      </c>
      <c r="H480" s="397" t="s">
        <v>193</v>
      </c>
      <c r="I480" s="542"/>
      <c r="J480" s="529">
        <f>J481</f>
        <v>113.6</v>
      </c>
      <c r="K480" s="503">
        <f aca="true" t="shared" si="70" ref="K480:L482">K481</f>
        <v>0</v>
      </c>
      <c r="L480" s="417">
        <f t="shared" si="70"/>
        <v>113.6</v>
      </c>
    </row>
    <row r="481" spans="2:12" ht="25.5">
      <c r="B481" s="473" t="s">
        <v>257</v>
      </c>
      <c r="C481" s="190" t="s">
        <v>255</v>
      </c>
      <c r="D481" s="190" t="s">
        <v>193</v>
      </c>
      <c r="E481" s="126" t="s">
        <v>193</v>
      </c>
      <c r="F481" s="126" t="s">
        <v>193</v>
      </c>
      <c r="G481" s="190" t="s">
        <v>256</v>
      </c>
      <c r="H481" s="127" t="s">
        <v>193</v>
      </c>
      <c r="I481" s="454"/>
      <c r="J481" s="493">
        <f>J482</f>
        <v>113.6</v>
      </c>
      <c r="K481" s="492">
        <f t="shared" si="70"/>
        <v>0</v>
      </c>
      <c r="L481" s="385">
        <f t="shared" si="70"/>
        <v>113.6</v>
      </c>
    </row>
    <row r="482" spans="2:12" ht="12.75">
      <c r="B482" s="429" t="s">
        <v>147</v>
      </c>
      <c r="C482" s="190" t="s">
        <v>255</v>
      </c>
      <c r="D482" s="190" t="s">
        <v>193</v>
      </c>
      <c r="E482" s="126" t="s">
        <v>193</v>
      </c>
      <c r="F482" s="126" t="s">
        <v>193</v>
      </c>
      <c r="G482" s="190" t="s">
        <v>256</v>
      </c>
      <c r="H482" s="127" t="s">
        <v>193</v>
      </c>
      <c r="I482" s="454" t="s">
        <v>161</v>
      </c>
      <c r="J482" s="493">
        <f>J483</f>
        <v>113.6</v>
      </c>
      <c r="K482" s="492">
        <f t="shared" si="70"/>
        <v>0</v>
      </c>
      <c r="L482" s="385">
        <f t="shared" si="70"/>
        <v>113.6</v>
      </c>
    </row>
    <row r="483" spans="2:12" ht="12.75">
      <c r="B483" s="440" t="s">
        <v>162</v>
      </c>
      <c r="C483" s="234" t="s">
        <v>255</v>
      </c>
      <c r="D483" s="234" t="s">
        <v>193</v>
      </c>
      <c r="E483" s="238" t="s">
        <v>193</v>
      </c>
      <c r="F483" s="238" t="s">
        <v>193</v>
      </c>
      <c r="G483" s="234" t="s">
        <v>256</v>
      </c>
      <c r="H483" s="240" t="s">
        <v>193</v>
      </c>
      <c r="I483" s="400" t="s">
        <v>206</v>
      </c>
      <c r="J483" s="507">
        <v>113.6</v>
      </c>
      <c r="K483" s="502">
        <v>0</v>
      </c>
      <c r="L483" s="415">
        <v>113.6</v>
      </c>
    </row>
    <row r="484" spans="2:12" ht="5.25" customHeight="1">
      <c r="B484" s="451"/>
      <c r="C484" s="474"/>
      <c r="D484" s="474"/>
      <c r="E484" s="247"/>
      <c r="F484" s="247"/>
      <c r="G484" s="474"/>
      <c r="H484" s="475"/>
      <c r="I484" s="433"/>
      <c r="J484" s="515"/>
      <c r="K484" s="508"/>
      <c r="L484" s="444"/>
    </row>
    <row r="485" spans="2:12" ht="31.5">
      <c r="B485" s="438" t="s">
        <v>34</v>
      </c>
      <c r="C485" s="231" t="s">
        <v>17</v>
      </c>
      <c r="D485" s="231" t="s">
        <v>193</v>
      </c>
      <c r="E485" s="231" t="s">
        <v>193</v>
      </c>
      <c r="F485" s="231" t="s">
        <v>193</v>
      </c>
      <c r="G485" s="231" t="s">
        <v>194</v>
      </c>
      <c r="H485" s="402" t="s">
        <v>193</v>
      </c>
      <c r="I485" s="435"/>
      <c r="J485" s="491">
        <f>J494+J497+J500+J489+J486</f>
        <v>9442.2</v>
      </c>
      <c r="K485" s="491">
        <f>K494+K497+K500+K489+K486</f>
        <v>0</v>
      </c>
      <c r="L485" s="380">
        <f>L494+L497+L500+L489+L486</f>
        <v>9442.2</v>
      </c>
    </row>
    <row r="486" spans="2:12" ht="38.25" hidden="1">
      <c r="B486" s="404" t="s">
        <v>334</v>
      </c>
      <c r="C486" s="190" t="s">
        <v>17</v>
      </c>
      <c r="D486" s="190" t="s">
        <v>193</v>
      </c>
      <c r="E486" s="126" t="s">
        <v>193</v>
      </c>
      <c r="F486" s="126" t="s">
        <v>193</v>
      </c>
      <c r="G486" s="276">
        <v>5082</v>
      </c>
      <c r="H486" s="126" t="s">
        <v>193</v>
      </c>
      <c r="I486" s="454"/>
      <c r="J486" s="493">
        <f aca="true" t="shared" si="71" ref="J486:L487">J487</f>
        <v>0</v>
      </c>
      <c r="K486" s="492">
        <f t="shared" si="71"/>
        <v>0</v>
      </c>
      <c r="L486" s="385">
        <f t="shared" si="71"/>
        <v>0</v>
      </c>
    </row>
    <row r="487" spans="2:12" ht="25.5" hidden="1">
      <c r="B487" s="406" t="s">
        <v>314</v>
      </c>
      <c r="C487" s="126" t="s">
        <v>17</v>
      </c>
      <c r="D487" s="190" t="s">
        <v>193</v>
      </c>
      <c r="E487" s="126" t="s">
        <v>193</v>
      </c>
      <c r="F487" s="126" t="s">
        <v>193</v>
      </c>
      <c r="G487" s="276">
        <v>5082</v>
      </c>
      <c r="H487" s="126" t="s">
        <v>193</v>
      </c>
      <c r="I487" s="454" t="s">
        <v>243</v>
      </c>
      <c r="J487" s="493">
        <f t="shared" si="71"/>
        <v>0</v>
      </c>
      <c r="K487" s="492">
        <f t="shared" si="71"/>
        <v>0</v>
      </c>
      <c r="L487" s="385">
        <f t="shared" si="71"/>
        <v>0</v>
      </c>
    </row>
    <row r="488" spans="2:12" ht="12.75" hidden="1">
      <c r="B488" s="429" t="s">
        <v>245</v>
      </c>
      <c r="C488" s="190" t="s">
        <v>17</v>
      </c>
      <c r="D488" s="190" t="s">
        <v>193</v>
      </c>
      <c r="E488" s="126" t="s">
        <v>193</v>
      </c>
      <c r="F488" s="126" t="s">
        <v>193</v>
      </c>
      <c r="G488" s="276">
        <v>5082</v>
      </c>
      <c r="H488" s="126" t="s">
        <v>193</v>
      </c>
      <c r="I488" s="454" t="s">
        <v>244</v>
      </c>
      <c r="J488" s="493">
        <v>0</v>
      </c>
      <c r="K488" s="492"/>
      <c r="L488" s="385">
        <f>K488+J488</f>
        <v>0</v>
      </c>
    </row>
    <row r="489" spans="2:12" ht="25.5">
      <c r="B489" s="404" t="s">
        <v>153</v>
      </c>
      <c r="C489" s="128" t="s">
        <v>17</v>
      </c>
      <c r="D489" s="128" t="s">
        <v>193</v>
      </c>
      <c r="E489" s="128" t="s">
        <v>193</v>
      </c>
      <c r="F489" s="128" t="s">
        <v>193</v>
      </c>
      <c r="G489" s="128">
        <v>7866</v>
      </c>
      <c r="H489" s="127" t="s">
        <v>193</v>
      </c>
      <c r="I489" s="336"/>
      <c r="J489" s="493">
        <f>J490+J492</f>
        <v>3046.6</v>
      </c>
      <c r="K489" s="492">
        <f>K490+K492</f>
        <v>0</v>
      </c>
      <c r="L489" s="385">
        <f>L490+L492</f>
        <v>3046.6</v>
      </c>
    </row>
    <row r="490" spans="2:12" ht="51">
      <c r="B490" s="404" t="s">
        <v>111</v>
      </c>
      <c r="C490" s="128" t="s">
        <v>17</v>
      </c>
      <c r="D490" s="128" t="s">
        <v>193</v>
      </c>
      <c r="E490" s="128" t="s">
        <v>193</v>
      </c>
      <c r="F490" s="128" t="s">
        <v>193</v>
      </c>
      <c r="G490" s="128" t="s">
        <v>60</v>
      </c>
      <c r="H490" s="127" t="s">
        <v>193</v>
      </c>
      <c r="I490" s="336">
        <v>100</v>
      </c>
      <c r="J490" s="493">
        <f>J491</f>
        <v>2925.5</v>
      </c>
      <c r="K490" s="492">
        <f>K491</f>
        <v>0</v>
      </c>
      <c r="L490" s="385">
        <f>L491</f>
        <v>2925.5</v>
      </c>
    </row>
    <row r="491" spans="2:12" ht="25.5">
      <c r="B491" s="404" t="s">
        <v>100</v>
      </c>
      <c r="C491" s="128" t="s">
        <v>17</v>
      </c>
      <c r="D491" s="128" t="s">
        <v>193</v>
      </c>
      <c r="E491" s="128" t="s">
        <v>193</v>
      </c>
      <c r="F491" s="128" t="s">
        <v>193</v>
      </c>
      <c r="G491" s="128" t="s">
        <v>60</v>
      </c>
      <c r="H491" s="127" t="s">
        <v>193</v>
      </c>
      <c r="I491" s="336">
        <v>120</v>
      </c>
      <c r="J491" s="493">
        <v>2925.5</v>
      </c>
      <c r="K491" s="492"/>
      <c r="L491" s="385">
        <f>K491+J491</f>
        <v>2925.5</v>
      </c>
    </row>
    <row r="492" spans="2:12" ht="25.5">
      <c r="B492" s="404" t="s">
        <v>91</v>
      </c>
      <c r="C492" s="128" t="s">
        <v>17</v>
      </c>
      <c r="D492" s="128" t="s">
        <v>193</v>
      </c>
      <c r="E492" s="128" t="s">
        <v>193</v>
      </c>
      <c r="F492" s="128" t="s">
        <v>193</v>
      </c>
      <c r="G492" s="128" t="s">
        <v>60</v>
      </c>
      <c r="H492" s="127" t="s">
        <v>193</v>
      </c>
      <c r="I492" s="336">
        <v>200</v>
      </c>
      <c r="J492" s="493">
        <f>J493</f>
        <v>121.1</v>
      </c>
      <c r="K492" s="492">
        <f>K493</f>
        <v>0</v>
      </c>
      <c r="L492" s="385">
        <f>L493</f>
        <v>121.1</v>
      </c>
    </row>
    <row r="493" spans="2:12" ht="25.5">
      <c r="B493" s="404" t="s">
        <v>93</v>
      </c>
      <c r="C493" s="128" t="s">
        <v>17</v>
      </c>
      <c r="D493" s="128" t="s">
        <v>193</v>
      </c>
      <c r="E493" s="128" t="s">
        <v>193</v>
      </c>
      <c r="F493" s="128" t="s">
        <v>193</v>
      </c>
      <c r="G493" s="128" t="s">
        <v>60</v>
      </c>
      <c r="H493" s="127" t="s">
        <v>193</v>
      </c>
      <c r="I493" s="336">
        <v>240</v>
      </c>
      <c r="J493" s="493">
        <v>121.1</v>
      </c>
      <c r="K493" s="492"/>
      <c r="L493" s="385">
        <f>K493+J493</f>
        <v>121.1</v>
      </c>
    </row>
    <row r="494" spans="2:12" ht="38.25">
      <c r="B494" s="404" t="s">
        <v>82</v>
      </c>
      <c r="C494" s="128" t="s">
        <v>17</v>
      </c>
      <c r="D494" s="128" t="s">
        <v>193</v>
      </c>
      <c r="E494" s="128" t="s">
        <v>193</v>
      </c>
      <c r="F494" s="128" t="s">
        <v>193</v>
      </c>
      <c r="G494" s="128" t="s">
        <v>113</v>
      </c>
      <c r="H494" s="127" t="s">
        <v>193</v>
      </c>
      <c r="I494" s="336"/>
      <c r="J494" s="493">
        <f aca="true" t="shared" si="72" ref="J494:L495">J495</f>
        <v>8.2</v>
      </c>
      <c r="K494" s="492">
        <f t="shared" si="72"/>
        <v>0</v>
      </c>
      <c r="L494" s="385">
        <f t="shared" si="72"/>
        <v>8.2</v>
      </c>
    </row>
    <row r="495" spans="2:12" ht="12.75">
      <c r="B495" s="404" t="s">
        <v>95</v>
      </c>
      <c r="C495" s="221" t="s">
        <v>17</v>
      </c>
      <c r="D495" s="128" t="s">
        <v>193</v>
      </c>
      <c r="E495" s="128" t="s">
        <v>193</v>
      </c>
      <c r="F495" s="128" t="s">
        <v>193</v>
      </c>
      <c r="G495" s="128" t="s">
        <v>113</v>
      </c>
      <c r="H495" s="127" t="s">
        <v>193</v>
      </c>
      <c r="I495" s="336" t="s">
        <v>96</v>
      </c>
      <c r="J495" s="493">
        <f t="shared" si="72"/>
        <v>8.2</v>
      </c>
      <c r="K495" s="492">
        <f t="shared" si="72"/>
        <v>0</v>
      </c>
      <c r="L495" s="385">
        <f t="shared" si="72"/>
        <v>8.2</v>
      </c>
    </row>
    <row r="496" spans="2:12" ht="25.5">
      <c r="B496" s="404" t="s">
        <v>97</v>
      </c>
      <c r="C496" s="128" t="s">
        <v>17</v>
      </c>
      <c r="D496" s="128" t="s">
        <v>193</v>
      </c>
      <c r="E496" s="128" t="s">
        <v>193</v>
      </c>
      <c r="F496" s="128" t="s">
        <v>193</v>
      </c>
      <c r="G496" s="128" t="s">
        <v>113</v>
      </c>
      <c r="H496" s="127" t="s">
        <v>193</v>
      </c>
      <c r="I496" s="336" t="s">
        <v>98</v>
      </c>
      <c r="J496" s="493">
        <v>8.2</v>
      </c>
      <c r="K496" s="492">
        <v>0</v>
      </c>
      <c r="L496" s="385">
        <v>8.2</v>
      </c>
    </row>
    <row r="497" spans="2:12" ht="12.75">
      <c r="B497" s="404" t="s">
        <v>20</v>
      </c>
      <c r="C497" s="190" t="s">
        <v>17</v>
      </c>
      <c r="D497" s="126" t="s">
        <v>193</v>
      </c>
      <c r="E497" s="126" t="s">
        <v>193</v>
      </c>
      <c r="F497" s="126" t="s">
        <v>193</v>
      </c>
      <c r="G497" s="126" t="s">
        <v>35</v>
      </c>
      <c r="H497" s="127" t="s">
        <v>193</v>
      </c>
      <c r="I497" s="336"/>
      <c r="J497" s="493">
        <f aca="true" t="shared" si="73" ref="J497:L498">J498</f>
        <v>3465</v>
      </c>
      <c r="K497" s="492">
        <f t="shared" si="73"/>
        <v>0</v>
      </c>
      <c r="L497" s="385">
        <f t="shared" si="73"/>
        <v>3465</v>
      </c>
    </row>
    <row r="498" spans="2:12" ht="12.75">
      <c r="B498" s="404" t="s">
        <v>95</v>
      </c>
      <c r="C498" s="126" t="s">
        <v>17</v>
      </c>
      <c r="D498" s="126" t="s">
        <v>193</v>
      </c>
      <c r="E498" s="126" t="s">
        <v>193</v>
      </c>
      <c r="F498" s="126" t="s">
        <v>193</v>
      </c>
      <c r="G498" s="126" t="s">
        <v>35</v>
      </c>
      <c r="H498" s="127" t="s">
        <v>193</v>
      </c>
      <c r="I498" s="336" t="s">
        <v>96</v>
      </c>
      <c r="J498" s="493">
        <f t="shared" si="73"/>
        <v>3465</v>
      </c>
      <c r="K498" s="492">
        <f t="shared" si="73"/>
        <v>0</v>
      </c>
      <c r="L498" s="385">
        <f t="shared" si="73"/>
        <v>3465</v>
      </c>
    </row>
    <row r="499" spans="2:12" ht="25.5">
      <c r="B499" s="404" t="s">
        <v>97</v>
      </c>
      <c r="C499" s="190" t="s">
        <v>17</v>
      </c>
      <c r="D499" s="126" t="s">
        <v>193</v>
      </c>
      <c r="E499" s="126" t="s">
        <v>193</v>
      </c>
      <c r="F499" s="126" t="s">
        <v>193</v>
      </c>
      <c r="G499" s="126" t="s">
        <v>35</v>
      </c>
      <c r="H499" s="127" t="s">
        <v>193</v>
      </c>
      <c r="I499" s="336" t="s">
        <v>98</v>
      </c>
      <c r="J499" s="493">
        <f>3465</f>
        <v>3465</v>
      </c>
      <c r="K499" s="492">
        <v>0</v>
      </c>
      <c r="L499" s="385">
        <f>3465</f>
        <v>3465</v>
      </c>
    </row>
    <row r="500" spans="2:12" ht="51">
      <c r="B500" s="404" t="s">
        <v>240</v>
      </c>
      <c r="C500" s="221" t="s">
        <v>17</v>
      </c>
      <c r="D500" s="221" t="s">
        <v>193</v>
      </c>
      <c r="E500" s="128" t="s">
        <v>193</v>
      </c>
      <c r="F500" s="128" t="s">
        <v>193</v>
      </c>
      <c r="G500" s="276" t="s">
        <v>239</v>
      </c>
      <c r="H500" s="127" t="s">
        <v>193</v>
      </c>
      <c r="I500" s="454"/>
      <c r="J500" s="493">
        <f aca="true" t="shared" si="74" ref="J500:L501">J501</f>
        <v>2922.4</v>
      </c>
      <c r="K500" s="492">
        <f t="shared" si="74"/>
        <v>0</v>
      </c>
      <c r="L500" s="385">
        <f t="shared" si="74"/>
        <v>2922.4</v>
      </c>
    </row>
    <row r="501" spans="2:12" ht="25.5">
      <c r="B501" s="406" t="s">
        <v>314</v>
      </c>
      <c r="C501" s="128" t="s">
        <v>17</v>
      </c>
      <c r="D501" s="221" t="s">
        <v>193</v>
      </c>
      <c r="E501" s="128" t="s">
        <v>193</v>
      </c>
      <c r="F501" s="128" t="s">
        <v>193</v>
      </c>
      <c r="G501" s="276" t="s">
        <v>239</v>
      </c>
      <c r="H501" s="127" t="s">
        <v>193</v>
      </c>
      <c r="I501" s="454" t="s">
        <v>243</v>
      </c>
      <c r="J501" s="493">
        <f t="shared" si="74"/>
        <v>2922.4</v>
      </c>
      <c r="K501" s="492">
        <f t="shared" si="74"/>
        <v>0</v>
      </c>
      <c r="L501" s="385">
        <f t="shared" si="74"/>
        <v>2922.4</v>
      </c>
    </row>
    <row r="502" spans="2:12" ht="12.75">
      <c r="B502" s="429" t="s">
        <v>245</v>
      </c>
      <c r="C502" s="221" t="s">
        <v>17</v>
      </c>
      <c r="D502" s="221" t="s">
        <v>193</v>
      </c>
      <c r="E502" s="128" t="s">
        <v>193</v>
      </c>
      <c r="F502" s="128" t="s">
        <v>193</v>
      </c>
      <c r="G502" s="276" t="s">
        <v>239</v>
      </c>
      <c r="H502" s="127" t="s">
        <v>193</v>
      </c>
      <c r="I502" s="454" t="s">
        <v>244</v>
      </c>
      <c r="J502" s="493">
        <v>2922.4</v>
      </c>
      <c r="K502" s="492"/>
      <c r="L502" s="385">
        <f>K502+J502</f>
        <v>2922.4</v>
      </c>
    </row>
    <row r="503" spans="1:12" s="76" customFormat="1" ht="31.5">
      <c r="A503" s="61"/>
      <c r="B503" s="466" t="s">
        <v>376</v>
      </c>
      <c r="C503" s="476" t="s">
        <v>375</v>
      </c>
      <c r="D503" s="460" t="s">
        <v>193</v>
      </c>
      <c r="E503" s="396" t="s">
        <v>193</v>
      </c>
      <c r="F503" s="396" t="s">
        <v>193</v>
      </c>
      <c r="G503" s="467" t="s">
        <v>194</v>
      </c>
      <c r="H503" s="397" t="s">
        <v>193</v>
      </c>
      <c r="I503" s="543"/>
      <c r="J503" s="532">
        <f aca="true" t="shared" si="75" ref="J503:L509">J504</f>
        <v>402.4</v>
      </c>
      <c r="K503" s="518">
        <f t="shared" si="75"/>
        <v>0</v>
      </c>
      <c r="L503" s="477">
        <f t="shared" si="75"/>
        <v>402.4</v>
      </c>
    </row>
    <row r="504" spans="1:12" s="76" customFormat="1" ht="12.75">
      <c r="A504" s="79"/>
      <c r="B504" s="404" t="s">
        <v>392</v>
      </c>
      <c r="C504" s="232" t="s">
        <v>375</v>
      </c>
      <c r="D504" s="183" t="s">
        <v>193</v>
      </c>
      <c r="E504" s="126" t="s">
        <v>193</v>
      </c>
      <c r="F504" s="126" t="s">
        <v>193</v>
      </c>
      <c r="G504" s="184" t="s">
        <v>371</v>
      </c>
      <c r="H504" s="127" t="s">
        <v>193</v>
      </c>
      <c r="I504" s="399"/>
      <c r="J504" s="533">
        <f t="shared" si="75"/>
        <v>402.4</v>
      </c>
      <c r="K504" s="519">
        <f t="shared" si="75"/>
        <v>0</v>
      </c>
      <c r="L504" s="478">
        <f t="shared" si="75"/>
        <v>402.4</v>
      </c>
    </row>
    <row r="505" spans="1:12" s="76" customFormat="1" ht="12.75">
      <c r="A505" s="79"/>
      <c r="B505" s="404" t="s">
        <v>147</v>
      </c>
      <c r="C505" s="232" t="s">
        <v>375</v>
      </c>
      <c r="D505" s="183" t="s">
        <v>193</v>
      </c>
      <c r="E505" s="126" t="s">
        <v>193</v>
      </c>
      <c r="F505" s="126" t="s">
        <v>193</v>
      </c>
      <c r="G505" s="184" t="s">
        <v>371</v>
      </c>
      <c r="H505" s="127" t="s">
        <v>193</v>
      </c>
      <c r="I505" s="399" t="s">
        <v>161</v>
      </c>
      <c r="J505" s="533">
        <f t="shared" si="75"/>
        <v>402.4</v>
      </c>
      <c r="K505" s="519">
        <f t="shared" si="75"/>
        <v>0</v>
      </c>
      <c r="L505" s="478">
        <f t="shared" si="75"/>
        <v>402.4</v>
      </c>
    </row>
    <row r="506" spans="1:12" s="76" customFormat="1" ht="12.75">
      <c r="A506" s="79"/>
      <c r="B506" s="407" t="s">
        <v>162</v>
      </c>
      <c r="C506" s="236" t="s">
        <v>375</v>
      </c>
      <c r="D506" s="237" t="s">
        <v>193</v>
      </c>
      <c r="E506" s="238" t="s">
        <v>193</v>
      </c>
      <c r="F506" s="238" t="s">
        <v>193</v>
      </c>
      <c r="G506" s="239" t="s">
        <v>371</v>
      </c>
      <c r="H506" s="240" t="s">
        <v>193</v>
      </c>
      <c r="I506" s="456" t="s">
        <v>206</v>
      </c>
      <c r="J506" s="534">
        <v>402.4</v>
      </c>
      <c r="K506" s="520">
        <v>0</v>
      </c>
      <c r="L506" s="479">
        <f>J506+K506</f>
        <v>402.4</v>
      </c>
    </row>
    <row r="507" spans="1:12" s="76" customFormat="1" ht="31.5">
      <c r="A507" s="79"/>
      <c r="B507" s="438" t="s">
        <v>403</v>
      </c>
      <c r="C507" s="469" t="s">
        <v>402</v>
      </c>
      <c r="D507" s="453" t="s">
        <v>193</v>
      </c>
      <c r="E507" s="453" t="s">
        <v>193</v>
      </c>
      <c r="F507" s="453" t="s">
        <v>193</v>
      </c>
      <c r="G507" s="453" t="s">
        <v>194</v>
      </c>
      <c r="H507" s="402" t="s">
        <v>193</v>
      </c>
      <c r="I507" s="336"/>
      <c r="J507" s="535">
        <f t="shared" si="75"/>
        <v>0</v>
      </c>
      <c r="K507" s="518">
        <f t="shared" si="75"/>
        <v>21.5</v>
      </c>
      <c r="L507" s="477">
        <f t="shared" si="75"/>
        <v>21.5</v>
      </c>
    </row>
    <row r="508" spans="1:12" s="76" customFormat="1" ht="12.75">
      <c r="A508" s="79"/>
      <c r="B508" s="404" t="s">
        <v>372</v>
      </c>
      <c r="C508" s="125" t="s">
        <v>402</v>
      </c>
      <c r="D508" s="126" t="s">
        <v>193</v>
      </c>
      <c r="E508" s="126" t="s">
        <v>193</v>
      </c>
      <c r="F508" s="126" t="s">
        <v>193</v>
      </c>
      <c r="G508" s="126" t="s">
        <v>371</v>
      </c>
      <c r="H508" s="127" t="s">
        <v>193</v>
      </c>
      <c r="I508" s="336"/>
      <c r="J508" s="536">
        <f t="shared" si="75"/>
        <v>0</v>
      </c>
      <c r="K508" s="519">
        <f t="shared" si="75"/>
        <v>21.5</v>
      </c>
      <c r="L508" s="478">
        <f t="shared" si="75"/>
        <v>21.5</v>
      </c>
    </row>
    <row r="509" spans="1:12" s="76" customFormat="1" ht="12.75">
      <c r="A509" s="79"/>
      <c r="B509" s="404" t="s">
        <v>147</v>
      </c>
      <c r="C509" s="125" t="s">
        <v>402</v>
      </c>
      <c r="D509" s="126" t="s">
        <v>193</v>
      </c>
      <c r="E509" s="126" t="s">
        <v>193</v>
      </c>
      <c r="F509" s="126" t="s">
        <v>193</v>
      </c>
      <c r="G509" s="126" t="s">
        <v>371</v>
      </c>
      <c r="H509" s="127" t="s">
        <v>193</v>
      </c>
      <c r="I509" s="336" t="s">
        <v>161</v>
      </c>
      <c r="J509" s="536">
        <f t="shared" si="75"/>
        <v>0</v>
      </c>
      <c r="K509" s="519">
        <f t="shared" si="75"/>
        <v>21.5</v>
      </c>
      <c r="L509" s="478">
        <f t="shared" si="75"/>
        <v>21.5</v>
      </c>
    </row>
    <row r="510" spans="1:12" s="76" customFormat="1" ht="12.75">
      <c r="A510" s="79"/>
      <c r="B510" s="404" t="s">
        <v>373</v>
      </c>
      <c r="C510" s="125" t="s">
        <v>402</v>
      </c>
      <c r="D510" s="126" t="s">
        <v>193</v>
      </c>
      <c r="E510" s="126" t="s">
        <v>193</v>
      </c>
      <c r="F510" s="126" t="s">
        <v>193</v>
      </c>
      <c r="G510" s="126" t="s">
        <v>371</v>
      </c>
      <c r="H510" s="127" t="s">
        <v>193</v>
      </c>
      <c r="I510" s="436" t="s">
        <v>206</v>
      </c>
      <c r="J510" s="537">
        <v>0</v>
      </c>
      <c r="K510" s="520">
        <v>21.5</v>
      </c>
      <c r="L510" s="479">
        <f>J510+K510</f>
        <v>21.5</v>
      </c>
    </row>
    <row r="511" spans="1:12" ht="15.75">
      <c r="A511" s="79"/>
      <c r="B511" s="606" t="s">
        <v>46</v>
      </c>
      <c r="C511" s="587"/>
      <c r="D511" s="588"/>
      <c r="E511" s="588"/>
      <c r="F511" s="588"/>
      <c r="G511" s="588"/>
      <c r="H511" s="588"/>
      <c r="I511" s="589"/>
      <c r="J511" s="521">
        <f>J357+J14</f>
        <v>979017.2</v>
      </c>
      <c r="K511" s="521">
        <f>K357+K14</f>
        <v>56430.299999999996</v>
      </c>
      <c r="L511" s="480">
        <f>L357+L14</f>
        <v>1035447.5</v>
      </c>
    </row>
    <row r="512" spans="10:11" ht="12.75">
      <c r="J512" s="522"/>
      <c r="K512" s="522"/>
    </row>
  </sheetData>
  <sheetProtection/>
  <protectedRanges>
    <protectedRange sqref="B481" name="Диапазон1_4"/>
    <protectedRange sqref="B105" name="Диапазон1_3_2"/>
    <protectedRange sqref="B232" name="Диапазон1_2_1"/>
    <protectedRange sqref="B115" name="Диапазон1_3"/>
  </protectedRanges>
  <mergeCells count="10">
    <mergeCell ref="C511:I511"/>
    <mergeCell ref="C11:H11"/>
    <mergeCell ref="C12:H12"/>
    <mergeCell ref="G2:L2"/>
    <mergeCell ref="G1:L1"/>
    <mergeCell ref="B9:L9"/>
    <mergeCell ref="G5:L5"/>
    <mergeCell ref="G6:L6"/>
    <mergeCell ref="G7:L7"/>
    <mergeCell ref="G3:L3"/>
  </mergeCells>
  <printOptions/>
  <pageMargins left="0.7480314960629921" right="0.3937007874015748" top="0.31496062992125984" bottom="0.3937007874015748" header="0.31496062992125984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2017-09-13T13:38:33Z</cp:lastPrinted>
  <dcterms:created xsi:type="dcterms:W3CDTF">1996-10-08T23:32:33Z</dcterms:created>
  <dcterms:modified xsi:type="dcterms:W3CDTF">2017-09-13T13:38:49Z</dcterms:modified>
  <cp:category/>
  <cp:version/>
  <cp:contentType/>
  <cp:contentStatus/>
</cp:coreProperties>
</file>