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0"/>
  </bookViews>
  <sheets>
    <sheet name="РП" sheetId="1" r:id="rId1"/>
    <sheet name="Ведомственная структура" sheetId="2" r:id="rId2"/>
    <sheet name="программы" sheetId="3" r:id="rId3"/>
  </sheets>
  <definedNames>
    <definedName name="_xlnm.Print_Area" localSheetId="1">'Ведомственная структура'!$A$1:$T$587</definedName>
    <definedName name="_xlnm.Print_Area" localSheetId="2">'программы'!$A$1:$Q$483</definedName>
    <definedName name="_xlnm.Print_Area" localSheetId="0">'РП'!$A$1:$L$56</definedName>
  </definedNames>
  <calcPr fullCalcOnLoad="1"/>
</workbook>
</file>

<file path=xl/sharedStrings.xml><?xml version="1.0" encoding="utf-8"?>
<sst xmlns="http://schemas.openxmlformats.org/spreadsheetml/2006/main" count="8859" uniqueCount="408">
  <si>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(районный бюджет)</t>
  </si>
  <si>
    <t>Поддержка малого и среднего предпринимательства</t>
  </si>
  <si>
    <t>8028</t>
  </si>
  <si>
    <t>Выравнивание бюджетной обеспеченности поселений</t>
  </si>
  <si>
    <t>7801</t>
  </si>
  <si>
    <t>Дотации</t>
  </si>
  <si>
    <t>510</t>
  </si>
  <si>
    <t>8030</t>
  </si>
  <si>
    <t>Муниципальная программа "Развитие общего образования и воспитания детей в Пинежском муниципальном районе на 2014-2016 годы"</t>
  </si>
  <si>
    <t>8011</t>
  </si>
  <si>
    <t>15</t>
  </si>
  <si>
    <t>61</t>
  </si>
  <si>
    <t>62</t>
  </si>
  <si>
    <t>63</t>
  </si>
  <si>
    <t>64</t>
  </si>
  <si>
    <t>65</t>
  </si>
  <si>
    <t>66</t>
  </si>
  <si>
    <t>8033</t>
  </si>
  <si>
    <t>67</t>
  </si>
  <si>
    <t>73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</si>
  <si>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района на 2014-2020 годы"</t>
  </si>
  <si>
    <t>Подпрограмма "Развитие сферы туризма в Пинежском муниципальном районе"</t>
  </si>
  <si>
    <t xml:space="preserve">Выплата муниципальной доплаты к пенсии </t>
  </si>
  <si>
    <t>Выплата муниципальной доплаты к пенсии</t>
  </si>
  <si>
    <t>Подпрограмма "Молодежь Пинежья на 2014-2016 годы"</t>
  </si>
  <si>
    <t>Осуществление государственных полномочий по формированию торгового реестра</t>
  </si>
  <si>
    <t xml:space="preserve">Развитие территориального общественного самоуправления Архангельской области </t>
  </si>
  <si>
    <t>Подпрограмма "Развитие сферы культуры в Пинежском муниципальном районе"</t>
  </si>
  <si>
    <t>Мероприятия в сфере культуры, искусства и туризма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</si>
  <si>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2014-2020 годы"</t>
  </si>
  <si>
    <t>Муниципальная программа "Развитие сферы культуры и туризма в Пинежском муниципальном районе на 2014-2016 г.г"</t>
  </si>
  <si>
    <t>Муниципальная программа "Развитие физической культуры, спорта, повышение эффективности реализации молодежной политики в Пинежском муниципальном районе на 2014-2016 годы"</t>
  </si>
  <si>
    <t>Подпрограмма "Развитие физической культуры и спорта на 2014-2016 годы"</t>
  </si>
  <si>
    <t>Мероприятия в сфере молодежной политики</t>
  </si>
  <si>
    <t>Подпрограмма "Профилактика безнадзорности и правонарушений несовершеннолетних на 2014-2016 годы"</t>
  </si>
  <si>
    <t>8007</t>
  </si>
  <si>
    <t>8003</t>
  </si>
  <si>
    <t>8009</t>
  </si>
  <si>
    <t>8019</t>
  </si>
  <si>
    <t>8012</t>
  </si>
  <si>
    <t>8013</t>
  </si>
  <si>
    <t>8010</t>
  </si>
  <si>
    <t>Непрограммные расходы в области социальной политики</t>
  </si>
  <si>
    <t>8015</t>
  </si>
  <si>
    <t>Муниципальная программа "Профилактика правонарушений на территории Пинежского муниципального района на 2014-2016 годы"</t>
  </si>
  <si>
    <t>Муниципальная программа "Обеспечение жильем молодых семей на 2014-2017 годы"</t>
  </si>
  <si>
    <t>Муниципальная программа "Устойчивое развитие сельских территорий Пинежского муниципального района на 2014-2017 годы"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</si>
  <si>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</si>
  <si>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</si>
  <si>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</si>
  <si>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</si>
  <si>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</si>
  <si>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</si>
  <si>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</si>
  <si>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7868</t>
  </si>
  <si>
    <t>68</t>
  </si>
  <si>
    <t>Итого:</t>
  </si>
  <si>
    <t>8001</t>
  </si>
  <si>
    <t>Обеспечение функционирования Главы муниципального образования</t>
  </si>
  <si>
    <t>Обеспечение деятельности Собрания депутатов муниципального образования</t>
  </si>
  <si>
    <t>Председатель Собрания депутатов муниципального образования</t>
  </si>
  <si>
    <t>Расходы на содержание муниципальных органов и обеспечение их функций</t>
  </si>
  <si>
    <t>Собрание депутатов муниципального образования</t>
  </si>
  <si>
    <t xml:space="preserve">Обеспечение деятельности контрольно-счетной комиссии </t>
  </si>
  <si>
    <t>Обеспечение деятельности исполнительных органов местного самоуправления</t>
  </si>
  <si>
    <t>Резервный фонд администрации муниципального образования «Пинежский муниципальный район»</t>
  </si>
  <si>
    <t>II. НЕПРОГРАММНЫЕ НАПРАВЛЕНИЯ ДЕЯТЕЛЬНОСТИ</t>
  </si>
  <si>
    <t>Непрограммные расходы в области национальной обороны</t>
  </si>
  <si>
    <t>7870</t>
  </si>
  <si>
    <t>7869</t>
  </si>
  <si>
    <t>7866</t>
  </si>
  <si>
    <t>Непрограммные расходы в области национальной безопасности и правоохранительной деятельности</t>
  </si>
  <si>
    <t>Мероприятия в сфере гражданской обороны и защиты населения и территорий Пинежского района от чрезвычайных ситуаций, осуществляемые органами местного самоуправления</t>
  </si>
  <si>
    <t xml:space="preserve">Собрания депутатов </t>
  </si>
  <si>
    <t>Контрольно-счетная комиссия Пинежского муниципального района</t>
  </si>
  <si>
    <t>335</t>
  </si>
  <si>
    <t>Сельское хозяйство и рыболовство</t>
  </si>
  <si>
    <t>Прочие межбюджетные трансферты общего характера</t>
  </si>
  <si>
    <t>Софинансирование вопросов местного значения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</si>
  <si>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</si>
  <si>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</si>
  <si>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>Комитет по финансам Администрации МО "Пинежский район"</t>
  </si>
  <si>
    <t>Отдел по культуре и туризму Администрации МО "Пинежский район"</t>
  </si>
  <si>
    <t>Водное хозяйство</t>
  </si>
  <si>
    <t>Раз-дел</t>
  </si>
  <si>
    <t>Под-раз-дел</t>
  </si>
  <si>
    <t>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</si>
  <si>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</si>
  <si>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</si>
  <si>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Физическая культура и спорт</t>
  </si>
  <si>
    <t xml:space="preserve">        Всего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</si>
  <si>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</si>
  <si>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Физическая культура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</si>
  <si>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</si>
  <si>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</si>
  <si>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</si>
  <si>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Представительские расходы органов местного самоуправления</t>
  </si>
  <si>
    <t>7842</t>
  </si>
  <si>
    <t>7832</t>
  </si>
  <si>
    <t>Мероприятия в области физической культуры и спорта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</si>
  <si>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</si>
  <si>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</si>
  <si>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</si>
  <si>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</si>
  <si>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</si>
  <si>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</si>
  <si>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</si>
  <si>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</si>
  <si>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</si>
  <si>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</si>
  <si>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</si>
  <si>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</si>
  <si>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</si>
  <si>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</si>
  <si>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</si>
  <si>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</si>
  <si>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</si>
  <si>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Субвенции</t>
  </si>
  <si>
    <t>530</t>
  </si>
  <si>
    <t>Субсидии</t>
  </si>
  <si>
    <t>7862</t>
  </si>
  <si>
    <t>7865</t>
  </si>
  <si>
    <t>5082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</si>
  <si>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</si>
  <si>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520</t>
  </si>
  <si>
    <t>7891</t>
  </si>
  <si>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</si>
  <si>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</si>
  <si>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</si>
  <si>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</si>
  <si>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</si>
  <si>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</si>
  <si>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</si>
  <si>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</si>
  <si>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</si>
  <si>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</si>
  <si>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</si>
  <si>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</si>
  <si>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</si>
  <si>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</si>
  <si>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</si>
  <si>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</si>
  <si>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</si>
  <si>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</si>
  <si>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</si>
  <si>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</si>
  <si>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</si>
  <si>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Общее образование</t>
  </si>
  <si>
    <t>Другие вопросы в области образования</t>
  </si>
  <si>
    <t>Культура</t>
  </si>
  <si>
    <t>Собрание депутатов МО "Пинежский район"</t>
  </si>
  <si>
    <t>целевая статья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</si>
  <si>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</si>
  <si>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</si>
  <si>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</si>
  <si>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Социальное обеспечение населения</t>
  </si>
  <si>
    <t>Молодежная политика и оздоровление детей</t>
  </si>
  <si>
    <t>Другие общегосударственные вопросы</t>
  </si>
  <si>
    <t>Пенсионное обеспечение</t>
  </si>
  <si>
    <t>12</t>
  </si>
  <si>
    <t>Межбюджетные трансферты</t>
  </si>
  <si>
    <t>14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</si>
  <si>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</si>
  <si>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</si>
  <si>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</si>
  <si>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МО "Пинежский район"</t>
  </si>
  <si>
    <t>Осуществление государственных полномочий по организации и осуществлению деятельности по опеке и попечительству</t>
  </si>
  <si>
    <t>095</t>
  </si>
  <si>
    <t>071</t>
  </si>
  <si>
    <t>331</t>
  </si>
  <si>
    <t>332</t>
  </si>
  <si>
    <t>Охрана семьи и детства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</si>
  <si>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</si>
  <si>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</si>
  <si>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</si>
  <si>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</si>
  <si>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</si>
  <si>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</si>
  <si>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Управление образования администрации МО "Пинежский район"</t>
  </si>
  <si>
    <t>333</t>
  </si>
  <si>
    <t>334</t>
  </si>
  <si>
    <t>КУМИ и ЖКХ администрации МО "Пинежский район"</t>
  </si>
  <si>
    <t>Осуществление первичного воинского учета на территориях, где отсутствуют военные комиссариаты</t>
  </si>
  <si>
    <t>13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</si>
  <si>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</si>
  <si>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</si>
  <si>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</si>
  <si>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</si>
  <si>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</si>
  <si>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</si>
  <si>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</si>
  <si>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</si>
  <si>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</si>
  <si>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</si>
  <si>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
для государственных (муниципальных) нужд</t>
  </si>
  <si>
    <t>Осуществление государственных полномочий в сфере охраны труда</t>
  </si>
  <si>
    <t>7871</t>
  </si>
  <si>
    <t>Расходы на выплату персоналу казенных учреждений</t>
  </si>
  <si>
    <t xml:space="preserve">I.  МУНИЦИПАЛЬНЫЕ ПРОГРАММЫ </t>
  </si>
  <si>
    <t>Мероприятия в области образования</t>
  </si>
  <si>
    <t>Жилищное хозяйство</t>
  </si>
  <si>
    <t>№ п/п</t>
  </si>
  <si>
    <t xml:space="preserve">Целевая статья </t>
  </si>
  <si>
    <t>Вид рас-хо-дов</t>
  </si>
  <si>
    <t>Сумма,
тыс. рублей</t>
  </si>
  <si>
    <t>2</t>
  </si>
  <si>
    <t>3</t>
  </si>
  <si>
    <t>0</t>
  </si>
  <si>
    <t>0000</t>
  </si>
  <si>
    <t>1</t>
  </si>
  <si>
    <t>Муниципальная программа "Развитие агропромышленного комплекса Пинежского муниципального района на 2014-2017 годы"</t>
  </si>
  <si>
    <t>Поддержка сельскохозяйственного производства</t>
  </si>
  <si>
    <t>8022</t>
  </si>
  <si>
    <t>810</t>
  </si>
  <si>
    <t>Мероприятия в области сельского хозяйства</t>
  </si>
  <si>
    <t>8023</t>
  </si>
  <si>
    <t>8024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</si>
  <si>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</si>
  <si>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8025</t>
  </si>
  <si>
    <t>Муниципальная программа "Улучшение эксплуатационного состояния автомобильных дорог общего пользования местного значения Пинежского муниципального района на 2014-2016 годы"</t>
  </si>
  <si>
    <t>8027</t>
  </si>
  <si>
    <t>540</t>
  </si>
  <si>
    <t>Муниципальная программа "Развитие малого и среднего предпринимательства в Пинежском муниципальном районе на 2014-2017 годы"</t>
  </si>
  <si>
    <t xml:space="preserve">Приложение № 6  к решению </t>
  </si>
  <si>
    <t xml:space="preserve">Приложение № 8 к решению </t>
  </si>
  <si>
    <t>Расходы на обеспечение деятельности домов культуры</t>
  </si>
  <si>
    <t>8034</t>
  </si>
  <si>
    <t>Расходы на обеспечение деятельности библиотек</t>
  </si>
  <si>
    <t>8035</t>
  </si>
  <si>
    <t>Расходы на обеспечение деятельности общеобразовательных учреждений</t>
  </si>
  <si>
    <t>8036</t>
  </si>
  <si>
    <t>600</t>
  </si>
  <si>
    <t>Расходы на обеспечение деятельности образовательных учреждений по внешкольной работе с детьми</t>
  </si>
  <si>
    <t>8037</t>
  </si>
  <si>
    <t>Дошкольное образование</t>
  </si>
  <si>
    <t>Сумма, тыс. рублей</t>
  </si>
  <si>
    <t>7824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</si>
  <si>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</si>
  <si>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</si>
  <si>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350</t>
  </si>
  <si>
    <t xml:space="preserve">Социальное обеспечение и иные выплаты населению
</t>
  </si>
  <si>
    <t>Премии и гранты</t>
  </si>
  <si>
    <t>Подпрограмма "Поддержание устойчивого исполнения бюджетов муниципальных образований поселений Пинежского муниципального района"</t>
  </si>
  <si>
    <t>Муниципальная программа "Управление муниципальными финансами Пинежского муниципального района (2015 -2017 годы)"</t>
  </si>
  <si>
    <t>Подпрограмма "Организация и обеспечение бюджетного процесса в Пинежском муниципальном районе"</t>
  </si>
  <si>
    <t>9018</t>
  </si>
  <si>
    <t>Реализация образовательных программ</t>
  </si>
  <si>
    <t xml:space="preserve">Мероприятия по проведению оздоровительной кампании детей </t>
  </si>
  <si>
    <t>630</t>
  </si>
  <si>
    <t>Субсидии некоммерческим организациям (за исключением государственных (муниципальных) учреждений)</t>
  </si>
  <si>
    <t>16</t>
  </si>
  <si>
    <t>Муниципальная программа "Развитие и поддержка территориального общественного самоуправления и социально ориентированных некоммерческих организаций в Пинежском районе на 2014-2016 годы"</t>
  </si>
  <si>
    <t>Муниципальная программа "Развитие земельно-имущественных отношений в муниципальном образовании "Пинежский муниципальный район" на 2015-2017 годы"</t>
  </si>
  <si>
    <t>Поправки</t>
  </si>
  <si>
    <t>Ведомственная структура расходов районного бюджета на 2016 год</t>
  </si>
  <si>
    <t>Распределение бюджетных ассигнований на 2016 год по разделам и подразделам классификации расходов бюджетов</t>
  </si>
  <si>
    <t xml:space="preserve">Распределение  бюджетных ассигнований на реализацию муниципальных программ муниципального образования «Пинежский муниципальный район» и непрограммных направлений деятельности на 2016 год </t>
  </si>
  <si>
    <t xml:space="preserve">Развитие территориального общественного самоуправления в Архангельской области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</si>
  <si>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</si>
  <si>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</si>
  <si>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</si>
  <si>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</si>
  <si>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</si>
  <si>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7833</t>
  </si>
  <si>
    <t>R082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</si>
  <si>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</si>
  <si>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7812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</si>
  <si>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</si>
  <si>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400</t>
  </si>
  <si>
    <t>410</t>
  </si>
  <si>
    <t xml:space="preserve">Бюджетные инвестиции </t>
  </si>
  <si>
    <t>Капитальные вложения в объекты недвижимого имущества государственной (муниципальной) собственности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</si>
  <si>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</si>
  <si>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самоуправления</t>
  </si>
  <si>
    <t>Выравнивание бюджетной обеспеченности поселений за счет средств районного бюджета</t>
  </si>
  <si>
    <t>74</t>
  </si>
  <si>
    <t>7031</t>
  </si>
  <si>
    <t>5391</t>
  </si>
  <si>
    <t>Проведение Всероссийской сельскохозяйственной переписи в 2016 году</t>
  </si>
  <si>
    <t>Благоустройство</t>
  </si>
  <si>
    <t>Сумма, тыс.рублей</t>
  </si>
  <si>
    <t>80</t>
  </si>
  <si>
    <t>8051</t>
  </si>
  <si>
    <t>Проведение выборов</t>
  </si>
  <si>
    <t>8049</t>
  </si>
  <si>
    <t>Осуществление  полномочий  по 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</si>
  <si>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8048</t>
  </si>
  <si>
    <t>S832</t>
  </si>
  <si>
    <t xml:space="preserve">Мероприятия по проведению оздоровительной кампании детей (районный бюджет) </t>
  </si>
  <si>
    <t>S833</t>
  </si>
  <si>
    <t>S834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</si>
  <si>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(районный бюджет)</t>
  </si>
  <si>
    <t>71</t>
  </si>
  <si>
    <t>8044</t>
  </si>
  <si>
    <t>Осуществление части полномочий района по организации дорожной деятельности</t>
  </si>
  <si>
    <t>Непрограммные расходы в области дорожного хозяйства</t>
  </si>
  <si>
    <t>Софинансирование капитальных вложений в объекты муниципальной собственности</t>
  </si>
  <si>
    <t>Софинансирование капитальных вложений в объекты муниципальной собственности (районный бюджет)</t>
  </si>
  <si>
    <t>S031</t>
  </si>
  <si>
    <t>S018</t>
  </si>
  <si>
    <t>S020</t>
  </si>
  <si>
    <t>Реализация мероприятий федеральной целевой программы "Устойчивое развитие сельских территорий на 2014 – 2017 годы и на период до 2020 года" (районный бюджет)</t>
  </si>
  <si>
    <t>Мероприятия  подпрограммы "Обеспечение жильем молодых семей" федеральной целевой программы "Жилище" на 2015 – 2020 годы (районный бюджет)</t>
  </si>
  <si>
    <t>Осуществление части полномочий района по организации библиотечного обслуживания населения, комплектованию и обеспечению сохранности библиотечных фондов библиотек</t>
  </si>
  <si>
    <t>75</t>
  </si>
  <si>
    <t>8047</t>
  </si>
  <si>
    <t xml:space="preserve">Осуществление части полномочий района по обеспечению 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</si>
  <si>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8046</t>
  </si>
  <si>
    <t>Осуществление части полномочий района по организации в границах поселения электро-, тепло-, газо- и водоснабжения населения, водоотведения, снабжения населения топливом</t>
  </si>
  <si>
    <t>Непрограммные расходы в области жилищного хозяйства</t>
  </si>
  <si>
    <t xml:space="preserve">Непрограммные расходы в области коммунального хозяйства
</t>
  </si>
  <si>
    <t>8045</t>
  </si>
  <si>
    <t>Осуществление части полномочий района по организации ритуальных услуг и содержанию мест захоронения</t>
  </si>
  <si>
    <t>8050</t>
  </si>
  <si>
    <t>Взносы на капитальный ремонт многоквартирных домов, находящихся в муниципальной собственности</t>
  </si>
  <si>
    <t>8052</t>
  </si>
  <si>
    <t>Организация ритуальных услуг и организация мест захоронения</t>
  </si>
  <si>
    <t>S842</t>
  </si>
  <si>
    <t>Развитие территориального общественного самоуправления в Архангельской области (районный бюджет)</t>
  </si>
  <si>
    <t>S085</t>
  </si>
  <si>
    <t>Мероприятия по поддержке социально ориентированных некоммерческих организаций (районный бюджет)</t>
  </si>
  <si>
    <t>Модернизация и капитальный ремонт объектов топливно-энергетического комплекса и жилищно-коммунального хозяйства (районный бюджет)</t>
  </si>
  <si>
    <t>Муниципальная программа "Охрана окружающей среды в муниципальном образовании "Пинежский муниципальный район" на 2014-2020 годы"</t>
  </si>
  <si>
    <t>8053</t>
  </si>
  <si>
    <t>Организация сбора, транспортировки и утилизации отходов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</si>
  <si>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 за счет средств муниципального дорожного фонда</t>
  </si>
  <si>
    <t>8014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</si>
  <si>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</si>
  <si>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</si>
  <si>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8054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</si>
  <si>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</si>
  <si>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>от 24 декабря 2015 года № 476</t>
  </si>
  <si>
    <t>L020</t>
  </si>
  <si>
    <t>L018</t>
  </si>
  <si>
    <t>69</t>
  </si>
  <si>
    <t>7839</t>
  </si>
  <si>
    <t>Непрограммные расходы в области образования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</si>
  <si>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</si>
  <si>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 xml:space="preserve">Межбюджетные трансферты общего характера бюджетам бюджетной системы  Российской Федерации 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</si>
  <si>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</si>
  <si>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L146</t>
  </si>
  <si>
    <t>7140</t>
  </si>
  <si>
    <t>Резервный фонд Правительства Архангельской области</t>
  </si>
  <si>
    <t>8032</t>
  </si>
  <si>
    <t>Разработка типового проекта "Пристрой к зданию Карпогорской средней школы № 118 на 12 классов (300 учащихся 2-4 кл.)"</t>
  </si>
  <si>
    <t xml:space="preserve">                            Собрания депутатов </t>
  </si>
  <si>
    <t xml:space="preserve">                             Приложение № 7 к решению </t>
  </si>
  <si>
    <t xml:space="preserve">                           Собрания депутатов </t>
  </si>
  <si>
    <t xml:space="preserve">                          от 24 декабря 2015 года № 476</t>
  </si>
  <si>
    <t>7853</t>
  </si>
  <si>
    <t>Мероприятия по реализации молодежной политики в муниципальных образованиях</t>
  </si>
  <si>
    <t>5020</t>
  </si>
  <si>
    <t>R020</t>
  </si>
  <si>
    <t>120</t>
  </si>
  <si>
    <t>70</t>
  </si>
  <si>
    <t>5147</t>
  </si>
  <si>
    <t>Непрограмные расходы в области культуры</t>
  </si>
  <si>
    <t>Государственная поддержка муниципальных учреждений культуры</t>
  </si>
  <si>
    <t>5898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</si>
  <si>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</si>
  <si>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 xml:space="preserve"> Прочие мероприятия, осуществляемые за счет межбюджетных трансфертов прошлых лет из федерального бюджета и бюджетов государственных внебюджетных фондов Российской Федерации</t>
  </si>
  <si>
    <t>5018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</si>
  <si>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</si>
  <si>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R018</t>
  </si>
  <si>
    <t>Реализация мероприятий федеральной целевой программы "Устойчивое развитие сельских территорий на 2014-2017 годы и на период до 2020 года" (областной бюджет)</t>
  </si>
  <si>
    <t>Муниципальная программа "Развитие сферы культуры и туризма в Пинежском муниципальном районе на 2014-2016 г.г."</t>
  </si>
  <si>
    <t>S075</t>
  </si>
  <si>
    <t xml:space="preserve">200 </t>
  </si>
  <si>
    <t>Мероприятия в сфере общественного пассажирского транспорта и транспортной инфраструктуры (районный бюджет)</t>
  </si>
  <si>
    <t>7075</t>
  </si>
  <si>
    <t>Мероприятия в сфере общественного пассажирского транспорта и транспортной инфраструктуры</t>
  </si>
  <si>
    <t>R085</t>
  </si>
  <si>
    <t>Мероприятия по поддержке социально ориентированных некоммерческих организаций (областной бюджет)</t>
  </si>
  <si>
    <t>S853</t>
  </si>
  <si>
    <t>Мероприятия по реализации молодежной политики в муниципальных образованиях (районный бюджет)</t>
  </si>
  <si>
    <t>S893</t>
  </si>
  <si>
    <t>Мероприятия по обеспечению средствами туристкой навигации (районный бюджет)</t>
  </si>
  <si>
    <t>7828</t>
  </si>
  <si>
    <t>Разработка генеральных планов и правил землепользования</t>
  </si>
  <si>
    <t>880</t>
  </si>
  <si>
    <t>Специальные расходы</t>
  </si>
  <si>
    <t>7893</t>
  </si>
  <si>
    <t>Мероприятия по обеспечению средствами туристкой навигации</t>
  </si>
  <si>
    <t>Мероприятия в области коммунального хозяйства</t>
  </si>
  <si>
    <t>830</t>
  </si>
  <si>
    <t>Исполнение судебных актов</t>
  </si>
  <si>
    <t>8006</t>
  </si>
  <si>
    <t>Бюджетные инвестиции в объекты капитального строительства собственности муниципальных образований</t>
  </si>
  <si>
    <t>7834</t>
  </si>
  <si>
    <t>Модернизация и капитальный ремонт объектов топливно-энергетического комплекса и жилищно-коммунального хозяйства</t>
  </si>
  <si>
    <t xml:space="preserve"> Мероприятия в сфере культуры, искусства и туризма</t>
  </si>
  <si>
    <t>5144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</si>
  <si>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</t>
  </si>
  <si>
    <t>77</t>
  </si>
  <si>
    <t>Непрограммные расходы в области благоустройства</t>
  </si>
  <si>
    <t>Транспорт</t>
  </si>
  <si>
    <t>79</t>
  </si>
  <si>
    <t>Непрограммные расходы в сфере транспорта</t>
  </si>
  <si>
    <t>8043</t>
  </si>
  <si>
    <t>Мероприятия в сфере транспорта</t>
  </si>
  <si>
    <t>Мероприятия подпрограммы "Обеспечение жильем молодых семей" в рамках федеральной целевой программы "Жилище" на 2015 - 2020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</si>
  <si>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Капитальные вложения в объекты государственной (муниципальной) собственности</t>
  </si>
  <si>
    <t xml:space="preserve">Приложение № 2  к решению </t>
  </si>
  <si>
    <t xml:space="preserve">                                  Приложение № 3 к решению </t>
  </si>
  <si>
    <t xml:space="preserve">Приложение № 4 к решению </t>
  </si>
  <si>
    <t xml:space="preserve">   от            2016 года № </t>
  </si>
  <si>
    <t xml:space="preserve">от                       2016 года №  </t>
  </si>
  <si>
    <t xml:space="preserve">                             от                 2016 года №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</si>
</sst>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  <numFmt numFmtId="186" formatCode="[$€-2]\ ###,000_);[Red]\([$€-2]\ ###,000\)"/>
    <numFmt numFmtId="187" formatCode="_-* #,##0.0_р_._-;\-* #,##0.0_р_._-;_-* &quot;-&quot;?_р_._-;_-@_-"/>
    <numFmt numFmtId="188" formatCode="mmm/yyyy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%"/>
  </numFmts>
  <fonts count="10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"/>
      <family val="2"/>
    </font>
    <font>
      <sz val="7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b/>
      <sz val="12"/>
      <name val="Arial"/>
      <family val="2"/>
    </font>
    <font>
      <sz val="7"/>
      <color indexed="10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14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2"/>
    </font>
    <font>
      <sz val="7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yr"/>
      <family val="2"/>
    </font>
    <font>
      <b/>
      <sz val="12"/>
      <color theme="1"/>
      <name val="Arial"/>
      <family val="2"/>
    </font>
    <font>
      <b/>
      <sz val="10"/>
      <color theme="1"/>
      <name val="Arial CYR"/>
      <family val="0"/>
    </font>
    <font>
      <b/>
      <sz val="10"/>
      <color theme="1"/>
      <name val="Arial Cyr"/>
      <family val="2"/>
    </font>
    <font>
      <b/>
      <i/>
      <sz val="14"/>
      <color theme="1"/>
      <name val="Arial"/>
      <family val="2"/>
    </font>
    <font>
      <sz val="9"/>
      <color theme="1"/>
      <name val="Arial Cyr"/>
      <family val="0"/>
    </font>
    <font>
      <b/>
      <sz val="14"/>
      <color theme="1"/>
      <name val="Arial"/>
      <family val="2"/>
    </font>
    <font>
      <b/>
      <sz val="12"/>
      <color theme="1"/>
      <name val="Arial Cyr"/>
      <family val="0"/>
    </font>
    <font>
      <sz val="9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3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28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>
      <alignment/>
      <protection/>
    </xf>
    <xf numFmtId="0" fontId="45" fillId="34" borderId="1" applyNumberFormat="0" applyAlignment="0" applyProtection="0"/>
    <xf numFmtId="0" fontId="46" fillId="35" borderId="2" applyNumberFormat="0" applyAlignment="0" applyProtection="0"/>
    <xf numFmtId="0" fontId="44" fillId="0" borderId="0">
      <alignment/>
      <protection/>
    </xf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1" applyNumberFormat="0" applyAlignment="0" applyProtection="0"/>
    <xf numFmtId="0" fontId="53" fillId="0" borderId="6" applyNumberFormat="0" applyFill="0" applyAlignment="0" applyProtection="0"/>
    <xf numFmtId="0" fontId="54" fillId="14" borderId="0" applyNumberFormat="0" applyBorder="0" applyAlignment="0" applyProtection="0"/>
    <xf numFmtId="0" fontId="44" fillId="4" borderId="7" applyNumberFormat="0" applyFont="0" applyAlignment="0" applyProtection="0"/>
    <xf numFmtId="0" fontId="55" fillId="34" borderId="8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44" fillId="0" borderId="0">
      <alignment/>
      <protection/>
    </xf>
    <xf numFmtId="0" fontId="58" fillId="0" borderId="0" applyNumberFormat="0" applyFill="0" applyBorder="0" applyAlignment="0" applyProtection="0"/>
    <xf numFmtId="0" fontId="23" fillId="37" borderId="0">
      <alignment/>
      <protection/>
    </xf>
    <xf numFmtId="0" fontId="23" fillId="0" borderId="0">
      <alignment wrapText="1"/>
      <protection/>
    </xf>
    <xf numFmtId="0" fontId="23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23" fillId="0" borderId="0">
      <alignment horizontal="right"/>
      <protection/>
    </xf>
    <xf numFmtId="0" fontId="23" fillId="37" borderId="10">
      <alignment/>
      <protection/>
    </xf>
    <xf numFmtId="0" fontId="23" fillId="0" borderId="11">
      <alignment horizontal="center" vertical="center" wrapText="1"/>
      <protection/>
    </xf>
    <xf numFmtId="0" fontId="23" fillId="37" borderId="12">
      <alignment/>
      <protection/>
    </xf>
    <xf numFmtId="49" fontId="23" fillId="0" borderId="11">
      <alignment horizontal="left" vertical="top" wrapText="1" indent="2"/>
      <protection/>
    </xf>
    <xf numFmtId="49" fontId="23" fillId="0" borderId="11">
      <alignment horizontal="center" vertical="top" shrinkToFit="1"/>
      <protection/>
    </xf>
    <xf numFmtId="4" fontId="23" fillId="0" borderId="11">
      <alignment horizontal="right" vertical="top" shrinkToFit="1"/>
      <protection/>
    </xf>
    <xf numFmtId="10" fontId="23" fillId="0" borderId="11">
      <alignment horizontal="right" vertical="top" shrinkToFit="1"/>
      <protection/>
    </xf>
    <xf numFmtId="0" fontId="23" fillId="37" borderId="12">
      <alignment shrinkToFit="1"/>
      <protection/>
    </xf>
    <xf numFmtId="0" fontId="26" fillId="0" borderId="11">
      <alignment horizontal="left"/>
      <protection/>
    </xf>
    <xf numFmtId="4" fontId="26" fillId="4" borderId="11">
      <alignment horizontal="right" vertical="top" shrinkToFit="1"/>
      <protection/>
    </xf>
    <xf numFmtId="10" fontId="26" fillId="4" borderId="11">
      <alignment horizontal="right" vertical="top" shrinkToFit="1"/>
      <protection/>
    </xf>
    <xf numFmtId="0" fontId="23" fillId="37" borderId="13">
      <alignment/>
      <protection/>
    </xf>
    <xf numFmtId="0" fontId="23" fillId="0" borderId="0">
      <alignment horizontal="left" wrapText="1"/>
      <protection/>
    </xf>
    <xf numFmtId="0" fontId="26" fillId="0" borderId="11">
      <alignment vertical="top" wrapText="1"/>
      <protection/>
    </xf>
    <xf numFmtId="4" fontId="26" fillId="38" borderId="11">
      <alignment horizontal="right" vertical="top" shrinkToFit="1"/>
      <protection/>
    </xf>
    <xf numFmtId="10" fontId="26" fillId="38" borderId="11">
      <alignment horizontal="right" vertical="top" shrinkToFit="1"/>
      <protection/>
    </xf>
    <xf numFmtId="0" fontId="23" fillId="37" borderId="12">
      <alignment horizontal="center"/>
      <protection/>
    </xf>
    <xf numFmtId="0" fontId="23" fillId="37" borderId="12">
      <alignment horizontal="left"/>
      <protection/>
    </xf>
    <xf numFmtId="0" fontId="23" fillId="37" borderId="13">
      <alignment horizontal="center"/>
      <protection/>
    </xf>
    <xf numFmtId="0" fontId="23" fillId="37" borderId="13">
      <alignment horizontal="left"/>
      <protection/>
    </xf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3" fillId="45" borderId="14" applyNumberFormat="0" applyAlignment="0" applyProtection="0"/>
    <xf numFmtId="0" fontId="74" fillId="46" borderId="15" applyNumberFormat="0" applyAlignment="0" applyProtection="0"/>
    <xf numFmtId="0" fontId="75" fillId="46" borderId="14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16" applyNumberFormat="0" applyFill="0" applyAlignment="0" applyProtection="0"/>
    <xf numFmtId="0" fontId="77" fillId="0" borderId="17" applyNumberFormat="0" applyFill="0" applyAlignment="0" applyProtection="0"/>
    <xf numFmtId="0" fontId="78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9" applyNumberFormat="0" applyFill="0" applyAlignment="0" applyProtection="0"/>
    <xf numFmtId="0" fontId="80" fillId="47" borderId="20" applyNumberFormat="0" applyAlignment="0" applyProtection="0"/>
    <xf numFmtId="0" fontId="81" fillId="0" borderId="0" applyNumberFormat="0" applyFill="0" applyBorder="0" applyAlignment="0" applyProtection="0"/>
    <xf numFmtId="0" fontId="82" fillId="4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49" borderId="0">
      <alignment/>
      <protection/>
    </xf>
    <xf numFmtId="0" fontId="4" fillId="0" borderId="0" applyNumberFormat="0" applyFill="0" applyBorder="0" applyAlignment="0" applyProtection="0"/>
    <xf numFmtId="0" fontId="83" fillId="5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51" borderId="21" applyNumberFormat="0" applyFont="0" applyAlignment="0" applyProtection="0"/>
    <xf numFmtId="9" fontId="0" fillId="0" borderId="0" applyFont="0" applyFill="0" applyBorder="0" applyAlignment="0" applyProtection="0"/>
    <xf numFmtId="0" fontId="85" fillId="0" borderId="22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52" borderId="0" applyNumberFormat="0" applyBorder="0" applyAlignment="0" applyProtection="0"/>
  </cellStyleXfs>
  <cellXfs count="681">
    <xf numFmtId="0" fontId="0" fillId="0" borderId="0" xfId="0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87" fontId="0" fillId="0" borderId="0" xfId="0" applyNumberForma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49" fontId="0" fillId="0" borderId="0" xfId="125" applyNumberFormat="1" applyFont="1" applyFill="1" applyAlignment="1">
      <alignment horizontal="center" vertical="center"/>
      <protection/>
    </xf>
    <xf numFmtId="0" fontId="0" fillId="0" borderId="0" xfId="125" applyFont="1" applyFill="1">
      <alignment/>
      <protection/>
    </xf>
    <xf numFmtId="0" fontId="0" fillId="0" borderId="0" xfId="125" applyFont="1" applyFill="1" applyAlignment="1">
      <alignment vertical="center"/>
      <protection/>
    </xf>
    <xf numFmtId="49" fontId="0" fillId="0" borderId="0" xfId="125" applyNumberFormat="1" applyFont="1" applyFill="1">
      <alignment/>
      <protection/>
    </xf>
    <xf numFmtId="0" fontId="14" fillId="0" borderId="0" xfId="125" applyFont="1" applyFill="1">
      <alignment/>
      <protection/>
    </xf>
    <xf numFmtId="49" fontId="14" fillId="0" borderId="23" xfId="125" applyNumberFormat="1" applyFont="1" applyFill="1" applyBorder="1" applyAlignment="1">
      <alignment horizontal="center" vertical="center"/>
      <protection/>
    </xf>
    <xf numFmtId="0" fontId="15" fillId="0" borderId="0" xfId="125" applyFont="1" applyFill="1">
      <alignment/>
      <protection/>
    </xf>
    <xf numFmtId="0" fontId="20" fillId="0" borderId="0" xfId="125" applyFont="1" applyFill="1">
      <alignment/>
      <protection/>
    </xf>
    <xf numFmtId="0" fontId="0" fillId="0" borderId="0" xfId="125" applyFont="1" applyFill="1" applyAlignment="1">
      <alignment horizontal="right"/>
      <protection/>
    </xf>
    <xf numFmtId="49" fontId="2" fillId="0" borderId="0" xfId="125" applyNumberFormat="1" applyFont="1" applyFill="1" applyAlignment="1">
      <alignment horizontal="center" vertical="center"/>
      <protection/>
    </xf>
    <xf numFmtId="0" fontId="2" fillId="0" borderId="0" xfId="125" applyFont="1" applyFill="1">
      <alignment/>
      <protection/>
    </xf>
    <xf numFmtId="49" fontId="15" fillId="0" borderId="23" xfId="125" applyNumberFormat="1" applyFont="1" applyFill="1" applyBorder="1" applyAlignment="1">
      <alignment horizontal="center" vertical="center"/>
      <protection/>
    </xf>
    <xf numFmtId="49" fontId="0" fillId="0" borderId="23" xfId="125" applyNumberFormat="1" applyFont="1" applyFill="1" applyBorder="1" applyAlignment="1">
      <alignment horizontal="center" vertical="center"/>
      <protection/>
    </xf>
    <xf numFmtId="49" fontId="0" fillId="0" borderId="24" xfId="125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4" fillId="0" borderId="25" xfId="12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right" vertical="distributed"/>
    </xf>
    <xf numFmtId="0" fontId="15" fillId="0" borderId="0" xfId="0" applyFont="1" applyFill="1" applyAlignment="1">
      <alignment/>
    </xf>
    <xf numFmtId="49" fontId="14" fillId="0" borderId="26" xfId="125" applyNumberFormat="1" applyFont="1" applyFill="1" applyBorder="1" applyAlignment="1">
      <alignment horizontal="center" vertical="center" wrapText="1"/>
      <protection/>
    </xf>
    <xf numFmtId="49" fontId="16" fillId="0" borderId="27" xfId="125" applyNumberFormat="1" applyFont="1" applyFill="1" applyBorder="1" applyAlignment="1">
      <alignment horizontal="center" vertical="center" wrapText="1"/>
      <protection/>
    </xf>
    <xf numFmtId="49" fontId="19" fillId="0" borderId="27" xfId="125" applyNumberFormat="1" applyFont="1" applyFill="1" applyBorder="1" applyAlignment="1">
      <alignment horizontal="center" vertical="center" wrapText="1"/>
      <protection/>
    </xf>
    <xf numFmtId="49" fontId="21" fillId="0" borderId="27" xfId="125" applyNumberFormat="1" applyFont="1" applyFill="1" applyBorder="1" applyAlignment="1">
      <alignment horizontal="center" vertical="center" wrapText="1"/>
      <protection/>
    </xf>
    <xf numFmtId="49" fontId="22" fillId="0" borderId="27" xfId="125" applyNumberFormat="1" applyFont="1" applyFill="1" applyBorder="1" applyAlignment="1">
      <alignment horizontal="center" vertical="center" wrapText="1"/>
      <protection/>
    </xf>
    <xf numFmtId="49" fontId="15" fillId="0" borderId="27" xfId="125" applyNumberFormat="1" applyFont="1" applyFill="1" applyBorder="1" applyAlignment="1">
      <alignment horizontal="center" vertical="center"/>
      <protection/>
    </xf>
    <xf numFmtId="49" fontId="14" fillId="0" borderId="27" xfId="125" applyNumberFormat="1" applyFont="1" applyFill="1" applyBorder="1" applyAlignment="1">
      <alignment horizontal="center" vertical="center"/>
      <protection/>
    </xf>
    <xf numFmtId="49" fontId="2" fillId="0" borderId="27" xfId="125" applyNumberFormat="1" applyFont="1" applyFill="1" applyBorder="1" applyAlignment="1">
      <alignment horizontal="center" vertical="center"/>
      <protection/>
    </xf>
    <xf numFmtId="49" fontId="0" fillId="0" borderId="27" xfId="125" applyNumberFormat="1" applyFont="1" applyFill="1" applyBorder="1" applyAlignment="1">
      <alignment horizontal="center" vertical="center"/>
      <protection/>
    </xf>
    <xf numFmtId="49" fontId="20" fillId="0" borderId="27" xfId="12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49" fontId="12" fillId="0" borderId="0" xfId="125" applyNumberFormat="1" applyFont="1" applyFill="1" applyBorder="1" applyAlignment="1">
      <alignment horizontal="center" vertical="center"/>
      <protection/>
    </xf>
    <xf numFmtId="49" fontId="12" fillId="0" borderId="0" xfId="125" applyNumberFormat="1" applyFont="1" applyFill="1" applyBorder="1" applyAlignment="1">
      <alignment horizontal="center" vertical="distributed"/>
      <protection/>
    </xf>
    <xf numFmtId="49" fontId="12" fillId="0" borderId="0" xfId="125" applyNumberFormat="1" applyFont="1" applyFill="1" applyBorder="1" applyAlignment="1">
      <alignment horizontal="center" vertical="distributed" wrapText="1"/>
      <protection/>
    </xf>
    <xf numFmtId="49" fontId="23" fillId="0" borderId="0" xfId="125" applyNumberFormat="1" applyFont="1" applyFill="1" applyBorder="1" applyAlignment="1">
      <alignment horizontal="center" vertical="distributed"/>
      <protection/>
    </xf>
    <xf numFmtId="49" fontId="0" fillId="0" borderId="28" xfId="125" applyNumberFormat="1" applyFont="1" applyFill="1" applyBorder="1" applyAlignment="1">
      <alignment horizontal="center" vertical="center" wrapText="1"/>
      <protection/>
    </xf>
    <xf numFmtId="0" fontId="10" fillId="0" borderId="24" xfId="125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/>
    </xf>
    <xf numFmtId="187" fontId="8" fillId="0" borderId="31" xfId="0" applyNumberFormat="1" applyFont="1" applyFill="1" applyBorder="1" applyAlignment="1">
      <alignment horizontal="center" vertical="center"/>
    </xf>
    <xf numFmtId="187" fontId="0" fillId="0" borderId="31" xfId="0" applyNumberFormat="1" applyFill="1" applyBorder="1" applyAlignment="1">
      <alignment horizontal="center" vertical="center"/>
    </xf>
    <xf numFmtId="187" fontId="5" fillId="0" borderId="31" xfId="0" applyNumberFormat="1" applyFont="1" applyFill="1" applyBorder="1" applyAlignment="1">
      <alignment horizontal="center" vertical="center"/>
    </xf>
    <xf numFmtId="187" fontId="25" fillId="0" borderId="31" xfId="0" applyNumberFormat="1" applyFont="1" applyFill="1" applyBorder="1" applyAlignment="1">
      <alignment horizontal="center" vertical="center"/>
    </xf>
    <xf numFmtId="187" fontId="12" fillId="0" borderId="31" xfId="0" applyNumberFormat="1" applyFont="1" applyFill="1" applyBorder="1" applyAlignment="1">
      <alignment horizontal="center" vertical="center"/>
    </xf>
    <xf numFmtId="187" fontId="26" fillId="0" borderId="31" xfId="0" applyNumberFormat="1" applyFont="1" applyFill="1" applyBorder="1" applyAlignment="1">
      <alignment horizontal="center" vertical="center"/>
    </xf>
    <xf numFmtId="187" fontId="23" fillId="0" borderId="3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49" fontId="23" fillId="0" borderId="0" xfId="125" applyNumberFormat="1" applyFont="1" applyFill="1" applyBorder="1" applyAlignment="1">
      <alignment horizontal="center" vertical="center"/>
      <protection/>
    </xf>
    <xf numFmtId="49" fontId="12" fillId="0" borderId="0" xfId="125" applyNumberFormat="1" applyFont="1" applyFill="1" applyBorder="1" applyAlignment="1">
      <alignment horizontal="center" vertical="center" wrapText="1"/>
      <protection/>
    </xf>
    <xf numFmtId="172" fontId="12" fillId="0" borderId="35" xfId="125" applyNumberFormat="1" applyFont="1" applyFill="1" applyBorder="1" applyAlignment="1">
      <alignment horizontal="right" vertical="distributed"/>
      <protection/>
    </xf>
    <xf numFmtId="172" fontId="12" fillId="0" borderId="35" xfId="0" applyNumberFormat="1" applyFont="1" applyFill="1" applyBorder="1" applyAlignment="1">
      <alignment horizontal="right" vertical="distributed"/>
    </xf>
    <xf numFmtId="172" fontId="12" fillId="0" borderId="35" xfId="125" applyNumberFormat="1" applyFont="1" applyFill="1" applyBorder="1" applyAlignment="1">
      <alignment horizontal="right" vertical="distributed"/>
      <protection/>
    </xf>
    <xf numFmtId="0" fontId="12" fillId="0" borderId="35" xfId="125" applyFont="1" applyFill="1" applyBorder="1" applyAlignment="1">
      <alignment horizontal="left" vertical="center" wrapText="1"/>
      <protection/>
    </xf>
    <xf numFmtId="49" fontId="23" fillId="0" borderId="0" xfId="0" applyNumberFormat="1" applyFont="1" applyFill="1" applyBorder="1" applyAlignment="1">
      <alignment horizontal="center" vertical="distributed"/>
    </xf>
    <xf numFmtId="172" fontId="24" fillId="0" borderId="34" xfId="0" applyNumberFormat="1" applyFont="1" applyFill="1" applyBorder="1" applyAlignment="1">
      <alignment horizontal="right" vertical="distributed"/>
    </xf>
    <xf numFmtId="49" fontId="23" fillId="0" borderId="0" xfId="125" applyNumberFormat="1" applyFont="1" applyFill="1" applyBorder="1" applyAlignment="1">
      <alignment horizontal="center" vertical="center"/>
      <protection/>
    </xf>
    <xf numFmtId="0" fontId="12" fillId="0" borderId="35" xfId="0" applyFont="1" applyFill="1" applyBorder="1" applyAlignment="1">
      <alignment wrapText="1"/>
    </xf>
    <xf numFmtId="172" fontId="12" fillId="0" borderId="35" xfId="0" applyNumberFormat="1" applyFont="1" applyFill="1" applyBorder="1" applyAlignment="1">
      <alignment horizontal="right" vertical="distributed"/>
    </xf>
    <xf numFmtId="0" fontId="0" fillId="34" borderId="0" xfId="0" applyFont="1" applyFill="1" applyAlignment="1">
      <alignment/>
    </xf>
    <xf numFmtId="49" fontId="23" fillId="0" borderId="0" xfId="125" applyNumberFormat="1" applyFont="1" applyFill="1" applyBorder="1" applyAlignment="1">
      <alignment horizontal="center" vertical="distributed"/>
      <protection/>
    </xf>
    <xf numFmtId="49" fontId="12" fillId="0" borderId="0" xfId="125" applyNumberFormat="1" applyFont="1" applyFill="1" applyBorder="1" applyAlignment="1">
      <alignment horizontal="center" vertical="distributed"/>
      <protection/>
    </xf>
    <xf numFmtId="49" fontId="12" fillId="0" borderId="0" xfId="125" applyNumberFormat="1" applyFont="1" applyFill="1" applyBorder="1" applyAlignment="1">
      <alignment horizontal="center" vertical="center"/>
      <protection/>
    </xf>
    <xf numFmtId="49" fontId="23" fillId="0" borderId="36" xfId="0" applyNumberFormat="1" applyFont="1" applyFill="1" applyBorder="1" applyAlignment="1">
      <alignment horizontal="center" vertical="distributed"/>
    </xf>
    <xf numFmtId="0" fontId="12" fillId="0" borderId="0" xfId="0" applyFont="1" applyAlignment="1">
      <alignment/>
    </xf>
    <xf numFmtId="49" fontId="23" fillId="0" borderId="37" xfId="0" applyNumberFormat="1" applyFont="1" applyFill="1" applyBorder="1" applyAlignment="1">
      <alignment horizontal="center" vertical="distributed"/>
    </xf>
    <xf numFmtId="0" fontId="12" fillId="0" borderId="37" xfId="125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center" vertical="distributed"/>
    </xf>
    <xf numFmtId="172" fontId="24" fillId="0" borderId="38" xfId="0" applyNumberFormat="1" applyFont="1" applyFill="1" applyBorder="1" applyAlignment="1">
      <alignment horizontal="right" vertical="distributed"/>
    </xf>
    <xf numFmtId="172" fontId="12" fillId="0" borderId="39" xfId="0" applyNumberFormat="1" applyFont="1" applyFill="1" applyBorder="1" applyAlignment="1">
      <alignment horizontal="right" vertical="distributed"/>
    </xf>
    <xf numFmtId="172" fontId="12" fillId="0" borderId="39" xfId="125" applyNumberFormat="1" applyFont="1" applyFill="1" applyBorder="1" applyAlignment="1">
      <alignment horizontal="right" vertical="distributed"/>
      <protection/>
    </xf>
    <xf numFmtId="172" fontId="12" fillId="0" borderId="39" xfId="0" applyNumberFormat="1" applyFont="1" applyFill="1" applyBorder="1" applyAlignment="1">
      <alignment horizontal="right" vertical="distributed"/>
    </xf>
    <xf numFmtId="0" fontId="24" fillId="0" borderId="40" xfId="0" applyFont="1" applyFill="1" applyBorder="1" applyAlignment="1">
      <alignment/>
    </xf>
    <xf numFmtId="49" fontId="23" fillId="0" borderId="41" xfId="0" applyNumberFormat="1" applyFont="1" applyFill="1" applyBorder="1" applyAlignment="1">
      <alignment horizontal="center" vertical="distributed"/>
    </xf>
    <xf numFmtId="49" fontId="23" fillId="0" borderId="42" xfId="0" applyNumberFormat="1" applyFont="1" applyFill="1" applyBorder="1" applyAlignment="1">
      <alignment horizontal="center" vertical="distributed"/>
    </xf>
    <xf numFmtId="49" fontId="23" fillId="0" borderId="43" xfId="0" applyNumberFormat="1" applyFont="1" applyFill="1" applyBorder="1" applyAlignment="1">
      <alignment horizontal="center" vertical="distributed"/>
    </xf>
    <xf numFmtId="172" fontId="28" fillId="0" borderId="40" xfId="0" applyNumberFormat="1" applyFont="1" applyFill="1" applyBorder="1" applyAlignment="1">
      <alignment horizontal="right" vertical="distributed"/>
    </xf>
    <xf numFmtId="172" fontId="29" fillId="0" borderId="0" xfId="0" applyNumberFormat="1" applyFont="1" applyFill="1" applyBorder="1" applyAlignment="1">
      <alignment horizontal="right" vertical="distributed"/>
    </xf>
    <xf numFmtId="0" fontId="3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distributed"/>
    </xf>
    <xf numFmtId="0" fontId="31" fillId="0" borderId="0" xfId="0" applyFont="1" applyFill="1" applyBorder="1" applyAlignment="1">
      <alignment horizontal="center" vertical="distributed"/>
    </xf>
    <xf numFmtId="49" fontId="27" fillId="0" borderId="0" xfId="0" applyNumberFormat="1" applyFont="1" applyFill="1" applyBorder="1" applyAlignment="1">
      <alignment horizontal="center" vertical="distributed"/>
    </xf>
    <xf numFmtId="49" fontId="27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distributed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distributed"/>
    </xf>
    <xf numFmtId="0" fontId="32" fillId="0" borderId="0" xfId="0" applyFont="1" applyFill="1" applyBorder="1" applyAlignment="1">
      <alignment horizontal="center" vertical="center"/>
    </xf>
    <xf numFmtId="172" fontId="32" fillId="0" borderId="0" xfId="0" applyNumberFormat="1" applyFont="1" applyFill="1" applyBorder="1" applyAlignment="1">
      <alignment horizontal="right" vertical="distributed"/>
    </xf>
    <xf numFmtId="172" fontId="27" fillId="0" borderId="0" xfId="0" applyNumberFormat="1" applyFont="1" applyFill="1" applyBorder="1" applyAlignment="1">
      <alignment horizontal="right" vertical="distributed"/>
    </xf>
    <xf numFmtId="0" fontId="27" fillId="0" borderId="0" xfId="0" applyFont="1" applyFill="1" applyBorder="1" applyAlignment="1">
      <alignment horizontal="center" vertical="distributed"/>
    </xf>
    <xf numFmtId="0" fontId="27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distributed"/>
    </xf>
    <xf numFmtId="2" fontId="27" fillId="0" borderId="0" xfId="0" applyNumberFormat="1" applyFont="1" applyFill="1" applyBorder="1" applyAlignment="1">
      <alignment horizontal="center" vertical="distributed"/>
    </xf>
    <xf numFmtId="2" fontId="27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distributed"/>
    </xf>
    <xf numFmtId="0" fontId="27" fillId="0" borderId="0" xfId="0" applyFont="1" applyFill="1" applyBorder="1" applyAlignment="1">
      <alignment horizontal="center" vertical="distributed"/>
    </xf>
    <xf numFmtId="0" fontId="27" fillId="0" borderId="0" xfId="0" applyFont="1" applyFill="1" applyBorder="1" applyAlignment="1">
      <alignment horizontal="right" vertical="distributed"/>
    </xf>
    <xf numFmtId="0" fontId="12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distributed"/>
    </xf>
    <xf numFmtId="49" fontId="24" fillId="0" borderId="0" xfId="125" applyNumberFormat="1" applyFont="1" applyFill="1" applyBorder="1" applyAlignment="1">
      <alignment horizontal="center" vertical="center" wrapText="1"/>
      <protection/>
    </xf>
    <xf numFmtId="49" fontId="34" fillId="0" borderId="0" xfId="125" applyNumberFormat="1" applyFont="1" applyFill="1" applyBorder="1" applyAlignment="1">
      <alignment horizontal="center" vertical="center" wrapText="1"/>
      <protection/>
    </xf>
    <xf numFmtId="0" fontId="34" fillId="0" borderId="0" xfId="125" applyFont="1" applyFill="1" applyBorder="1" applyAlignment="1">
      <alignment horizontal="center" vertical="center" wrapText="1"/>
      <protection/>
    </xf>
    <xf numFmtId="0" fontId="12" fillId="0" borderId="0" xfId="125" applyFont="1" applyFill="1">
      <alignment/>
      <protection/>
    </xf>
    <xf numFmtId="49" fontId="12" fillId="0" borderId="0" xfId="125" applyNumberFormat="1" applyFont="1" applyFill="1">
      <alignment/>
      <protection/>
    </xf>
    <xf numFmtId="172" fontId="24" fillId="0" borderId="39" xfId="0" applyNumberFormat="1" applyFont="1" applyFill="1" applyBorder="1" applyAlignment="1">
      <alignment horizontal="right" vertical="distributed"/>
    </xf>
    <xf numFmtId="172" fontId="24" fillId="0" borderId="35" xfId="0" applyNumberFormat="1" applyFont="1" applyFill="1" applyBorder="1" applyAlignment="1">
      <alignment horizontal="right" vertical="distributed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distributed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distributed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72" fontId="27" fillId="0" borderId="0" xfId="0" applyNumberFormat="1" applyFont="1" applyFill="1" applyBorder="1" applyAlignment="1">
      <alignment horizontal="right" vertical="distributed"/>
    </xf>
    <xf numFmtId="172" fontId="12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distributed"/>
    </xf>
    <xf numFmtId="0" fontId="12" fillId="0" borderId="0" xfId="0" applyFont="1" applyBorder="1" applyAlignment="1">
      <alignment horizontal="center" vertical="distributed"/>
    </xf>
    <xf numFmtId="0" fontId="12" fillId="0" borderId="0" xfId="0" applyFont="1" applyAlignment="1">
      <alignment horizontal="center" vertical="distributed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distributed"/>
    </xf>
    <xf numFmtId="172" fontId="23" fillId="0" borderId="37" xfId="0" applyNumberFormat="1" applyFont="1" applyFill="1" applyBorder="1" applyAlignment="1">
      <alignment horizontal="right" vertical="distributed"/>
    </xf>
    <xf numFmtId="0" fontId="24" fillId="0" borderId="44" xfId="0" applyFont="1" applyFill="1" applyBorder="1" applyAlignment="1">
      <alignment wrapText="1"/>
    </xf>
    <xf numFmtId="0" fontId="12" fillId="34" borderId="45" xfId="0" applyFont="1" applyFill="1" applyBorder="1" applyAlignment="1">
      <alignment horizontal="center"/>
    </xf>
    <xf numFmtId="0" fontId="12" fillId="34" borderId="40" xfId="0" applyFont="1" applyFill="1" applyBorder="1" applyAlignment="1">
      <alignment horizontal="center" vertical="distributed"/>
    </xf>
    <xf numFmtId="0" fontId="23" fillId="34" borderId="40" xfId="0" applyFont="1" applyFill="1" applyBorder="1" applyAlignment="1">
      <alignment horizontal="center" vertical="distributed"/>
    </xf>
    <xf numFmtId="187" fontId="12" fillId="0" borderId="31" xfId="0" applyNumberFormat="1" applyFont="1" applyFill="1" applyBorder="1" applyAlignment="1">
      <alignment horizontal="center" vertical="center"/>
    </xf>
    <xf numFmtId="0" fontId="23" fillId="0" borderId="35" xfId="0" applyFont="1" applyBorder="1" applyAlignment="1">
      <alignment wrapText="1"/>
    </xf>
    <xf numFmtId="49" fontId="2" fillId="0" borderId="46" xfId="0" applyNumberFormat="1" applyFont="1" applyFill="1" applyBorder="1" applyAlignment="1">
      <alignment horizontal="left" vertical="center"/>
    </xf>
    <xf numFmtId="0" fontId="12" fillId="0" borderId="35" xfId="0" applyFont="1" applyBorder="1" applyAlignment="1">
      <alignment/>
    </xf>
    <xf numFmtId="0" fontId="0" fillId="0" borderId="47" xfId="0" applyFont="1" applyFill="1" applyBorder="1" applyAlignment="1">
      <alignment horizontal="left" vertical="center" wrapText="1"/>
    </xf>
    <xf numFmtId="49" fontId="24" fillId="0" borderId="48" xfId="125" applyNumberFormat="1" applyFont="1" applyFill="1" applyBorder="1" applyAlignment="1">
      <alignment horizontal="center" vertical="center" wrapText="1"/>
      <protection/>
    </xf>
    <xf numFmtId="49" fontId="12" fillId="0" borderId="48" xfId="125" applyNumberFormat="1" applyFont="1" applyFill="1" applyBorder="1" applyAlignment="1">
      <alignment horizontal="center" vertical="center"/>
      <protection/>
    </xf>
    <xf numFmtId="49" fontId="23" fillId="0" borderId="48" xfId="125" applyNumberFormat="1" applyFont="1" applyFill="1" applyBorder="1" applyAlignment="1">
      <alignment horizontal="center" vertical="center"/>
      <protection/>
    </xf>
    <xf numFmtId="49" fontId="12" fillId="0" borderId="48" xfId="125" applyNumberFormat="1" applyFont="1" applyFill="1" applyBorder="1" applyAlignment="1">
      <alignment horizontal="center" vertical="distributed"/>
      <protection/>
    </xf>
    <xf numFmtId="0" fontId="34" fillId="0" borderId="48" xfId="125" applyFont="1" applyFill="1" applyBorder="1" applyAlignment="1">
      <alignment horizontal="center" vertical="center" wrapText="1"/>
      <protection/>
    </xf>
    <xf numFmtId="172" fontId="28" fillId="0" borderId="49" xfId="0" applyNumberFormat="1" applyFont="1" applyFill="1" applyBorder="1" applyAlignment="1">
      <alignment horizontal="right" vertical="distributed"/>
    </xf>
    <xf numFmtId="0" fontId="12" fillId="34" borderId="49" xfId="0" applyFont="1" applyFill="1" applyBorder="1" applyAlignment="1">
      <alignment horizontal="center" vertical="center"/>
    </xf>
    <xf numFmtId="49" fontId="23" fillId="0" borderId="50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 wrapText="1"/>
    </xf>
    <xf numFmtId="49" fontId="8" fillId="0" borderId="52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187" fontId="8" fillId="0" borderId="51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187" fontId="0" fillId="0" borderId="58" xfId="0" applyNumberForma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187" fontId="8" fillId="0" borderId="40" xfId="0" applyNumberFormat="1" applyFont="1" applyFill="1" applyBorder="1" applyAlignment="1">
      <alignment horizontal="center" vertical="center"/>
    </xf>
    <xf numFmtId="187" fontId="24" fillId="34" borderId="39" xfId="125" applyNumberFormat="1" applyFont="1" applyFill="1" applyBorder="1" applyAlignment="1">
      <alignment vertical="center"/>
      <protection/>
    </xf>
    <xf numFmtId="187" fontId="12" fillId="34" borderId="39" xfId="125" applyNumberFormat="1" applyFont="1" applyFill="1" applyBorder="1" applyAlignment="1">
      <alignment vertical="center"/>
      <protection/>
    </xf>
    <xf numFmtId="187" fontId="12" fillId="34" borderId="39" xfId="125" applyNumberFormat="1" applyFont="1" applyFill="1" applyBorder="1" applyAlignment="1">
      <alignment vertical="center"/>
      <protection/>
    </xf>
    <xf numFmtId="187" fontId="36" fillId="34" borderId="39" xfId="125" applyNumberFormat="1" applyFont="1" applyFill="1" applyBorder="1">
      <alignment/>
      <protection/>
    </xf>
    <xf numFmtId="187" fontId="36" fillId="34" borderId="48" xfId="125" applyNumberFormat="1" applyFont="1" applyFill="1" applyBorder="1">
      <alignment/>
      <protection/>
    </xf>
    <xf numFmtId="0" fontId="38" fillId="0" borderId="34" xfId="0" applyFont="1" applyFill="1" applyBorder="1" applyAlignment="1">
      <alignment horizontal="center" vertical="center" wrapText="1"/>
    </xf>
    <xf numFmtId="0" fontId="38" fillId="34" borderId="40" xfId="0" applyFont="1" applyFill="1" applyBorder="1" applyAlignment="1">
      <alignment horizontal="center" vertical="distributed"/>
    </xf>
    <xf numFmtId="0" fontId="36" fillId="0" borderId="0" xfId="0" applyFont="1" applyAlignment="1">
      <alignment/>
    </xf>
    <xf numFmtId="49" fontId="40" fillId="0" borderId="40" xfId="0" applyNumberFormat="1" applyFont="1" applyFill="1" applyBorder="1" applyAlignment="1">
      <alignment horizontal="center" vertical="center"/>
    </xf>
    <xf numFmtId="187" fontId="39" fillId="0" borderId="51" xfId="0" applyNumberFormat="1" applyFont="1" applyFill="1" applyBorder="1" applyAlignment="1">
      <alignment horizontal="center" vertical="center"/>
    </xf>
    <xf numFmtId="187" fontId="36" fillId="0" borderId="31" xfId="0" applyNumberFormat="1" applyFont="1" applyFill="1" applyBorder="1" applyAlignment="1">
      <alignment horizontal="center" vertical="center"/>
    </xf>
    <xf numFmtId="187" fontId="39" fillId="0" borderId="31" xfId="0" applyNumberFormat="1" applyFont="1" applyFill="1" applyBorder="1" applyAlignment="1">
      <alignment horizontal="center" vertical="center"/>
    </xf>
    <xf numFmtId="187" fontId="38" fillId="0" borderId="31" xfId="0" applyNumberFormat="1" applyFont="1" applyFill="1" applyBorder="1" applyAlignment="1">
      <alignment horizontal="center" vertical="center"/>
    </xf>
    <xf numFmtId="187" fontId="39" fillId="0" borderId="31" xfId="0" applyNumberFormat="1" applyFont="1" applyFill="1" applyBorder="1" applyAlignment="1">
      <alignment horizontal="center" vertical="center"/>
    </xf>
    <xf numFmtId="187" fontId="36" fillId="0" borderId="31" xfId="0" applyNumberFormat="1" applyFont="1" applyFill="1" applyBorder="1" applyAlignment="1">
      <alignment horizontal="center" vertical="center"/>
    </xf>
    <xf numFmtId="187" fontId="36" fillId="0" borderId="58" xfId="0" applyNumberFormat="1" applyFont="1" applyFill="1" applyBorder="1" applyAlignment="1">
      <alignment horizontal="center" vertical="center"/>
    </xf>
    <xf numFmtId="187" fontId="39" fillId="0" borderId="4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187" fontId="24" fillId="34" borderId="48" xfId="125" applyNumberFormat="1" applyFont="1" applyFill="1" applyBorder="1" applyAlignment="1">
      <alignment vertical="center"/>
      <protection/>
    </xf>
    <xf numFmtId="187" fontId="24" fillId="0" borderId="0" xfId="125" applyNumberFormat="1" applyFont="1" applyFill="1" applyBorder="1" applyAlignment="1">
      <alignment vertical="center"/>
      <protection/>
    </xf>
    <xf numFmtId="187" fontId="12" fillId="0" borderId="0" xfId="125" applyNumberFormat="1" applyFont="1" applyFill="1" applyBorder="1" applyAlignment="1">
      <alignment vertical="center"/>
      <protection/>
    </xf>
    <xf numFmtId="49" fontId="14" fillId="0" borderId="0" xfId="125" applyNumberFormat="1" applyFont="1" applyFill="1" applyBorder="1" applyAlignment="1">
      <alignment horizontal="center" vertical="center" wrapText="1"/>
      <protection/>
    </xf>
    <xf numFmtId="0" fontId="14" fillId="0" borderId="0" xfId="125" applyFont="1" applyFill="1" applyBorder="1" applyAlignment="1">
      <alignment horizontal="center" vertical="center" wrapText="1"/>
      <protection/>
    </xf>
    <xf numFmtId="0" fontId="14" fillId="0" borderId="48" xfId="125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vertical="distributed"/>
    </xf>
    <xf numFmtId="0" fontId="0" fillId="34" borderId="0" xfId="0" applyFont="1" applyFill="1" applyAlignment="1">
      <alignment horizontal="center" vertical="distributed"/>
    </xf>
    <xf numFmtId="187" fontId="36" fillId="0" borderId="0" xfId="125" applyNumberFormat="1" applyFont="1" applyFill="1" applyBorder="1">
      <alignment/>
      <protection/>
    </xf>
    <xf numFmtId="0" fontId="31" fillId="0" borderId="0" xfId="0" applyFont="1" applyFill="1" applyBorder="1" applyAlignment="1">
      <alignment horizontal="center" vertical="center"/>
    </xf>
    <xf numFmtId="0" fontId="12" fillId="0" borderId="0" xfId="125" applyFont="1" applyFill="1" applyAlignment="1">
      <alignment horizontal="right"/>
      <protection/>
    </xf>
    <xf numFmtId="0" fontId="12" fillId="0" borderId="37" xfId="0" applyFont="1" applyFill="1" applyBorder="1" applyAlignment="1">
      <alignment wrapText="1"/>
    </xf>
    <xf numFmtId="0" fontId="59" fillId="0" borderId="0" xfId="0" applyFont="1" applyAlignment="1">
      <alignment/>
    </xf>
    <xf numFmtId="187" fontId="12" fillId="0" borderId="37" xfId="125" applyNumberFormat="1" applyFont="1" applyFill="1" applyBorder="1" applyAlignment="1">
      <alignment vertical="center"/>
      <protection/>
    </xf>
    <xf numFmtId="0" fontId="0" fillId="0" borderId="0" xfId="125" applyFont="1" applyFill="1" applyBorder="1">
      <alignment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187" fontId="36" fillId="0" borderId="37" xfId="125" applyNumberFormat="1" applyFont="1" applyFill="1" applyBorder="1">
      <alignment/>
      <protection/>
    </xf>
    <xf numFmtId="187" fontId="24" fillId="0" borderId="37" xfId="125" applyNumberFormat="1" applyFont="1" applyFill="1" applyBorder="1" applyAlignment="1">
      <alignment vertical="center"/>
      <protection/>
    </xf>
    <xf numFmtId="0" fontId="12" fillId="0" borderId="37" xfId="125" applyFont="1" applyFill="1" applyBorder="1" applyAlignment="1">
      <alignment horizontal="left" vertical="center" wrapText="1"/>
      <protection/>
    </xf>
    <xf numFmtId="49" fontId="34" fillId="0" borderId="48" xfId="125" applyNumberFormat="1" applyFont="1" applyFill="1" applyBorder="1" applyAlignment="1">
      <alignment horizontal="center" vertical="center" wrapText="1"/>
      <protection/>
    </xf>
    <xf numFmtId="49" fontId="12" fillId="0" borderId="48" xfId="125" applyNumberFormat="1" applyFont="1" applyFill="1" applyBorder="1" applyAlignment="1">
      <alignment horizontal="center" vertical="center" wrapText="1"/>
      <protection/>
    </xf>
    <xf numFmtId="49" fontId="14" fillId="0" borderId="48" xfId="125" applyNumberFormat="1" applyFont="1" applyFill="1" applyBorder="1" applyAlignment="1">
      <alignment horizontal="center" vertical="center" wrapText="1"/>
      <protection/>
    </xf>
    <xf numFmtId="49" fontId="10" fillId="0" borderId="61" xfId="125" applyNumberFormat="1" applyFont="1" applyFill="1" applyBorder="1" applyAlignment="1">
      <alignment horizontal="center" vertical="center" wrapText="1"/>
      <protection/>
    </xf>
    <xf numFmtId="0" fontId="37" fillId="34" borderId="62" xfId="125" applyFont="1" applyFill="1" applyBorder="1" applyAlignment="1">
      <alignment horizontal="center" vertical="center" wrapText="1"/>
      <protection/>
    </xf>
    <xf numFmtId="0" fontId="37" fillId="34" borderId="61" xfId="125" applyFont="1" applyFill="1" applyBorder="1" applyAlignment="1">
      <alignment horizontal="center" vertical="center" wrapText="1"/>
      <protection/>
    </xf>
    <xf numFmtId="0" fontId="37" fillId="0" borderId="61" xfId="125" applyFont="1" applyFill="1" applyBorder="1" applyAlignment="1">
      <alignment horizontal="center" vertical="center" wrapText="1"/>
      <protection/>
    </xf>
    <xf numFmtId="0" fontId="37" fillId="0" borderId="24" xfId="125" applyFont="1" applyFill="1" applyBorder="1" applyAlignment="1">
      <alignment horizontal="center" vertical="center" wrapText="1"/>
      <protection/>
    </xf>
    <xf numFmtId="0" fontId="0" fillId="0" borderId="24" xfId="125" applyFont="1" applyFill="1" applyBorder="1" applyAlignment="1">
      <alignment horizontal="center" vertical="center" wrapText="1"/>
      <protection/>
    </xf>
    <xf numFmtId="0" fontId="36" fillId="34" borderId="63" xfId="125" applyFont="1" applyFill="1" applyBorder="1" applyAlignment="1">
      <alignment horizontal="center" vertical="center" wrapText="1"/>
      <protection/>
    </xf>
    <xf numFmtId="0" fontId="36" fillId="34" borderId="62" xfId="125" applyFont="1" applyFill="1" applyBorder="1" applyAlignment="1">
      <alignment horizontal="center" vertical="center" wrapText="1"/>
      <protection/>
    </xf>
    <xf numFmtId="0" fontId="36" fillId="34" borderId="64" xfId="125" applyFont="1" applyFill="1" applyBorder="1" applyAlignment="1">
      <alignment horizontal="center" vertical="center" wrapText="1"/>
      <protection/>
    </xf>
    <xf numFmtId="0" fontId="36" fillId="0" borderId="64" xfId="125" applyFont="1" applyFill="1" applyBorder="1" applyAlignment="1">
      <alignment horizontal="center" vertical="center" wrapText="1"/>
      <protection/>
    </xf>
    <xf numFmtId="0" fontId="36" fillId="0" borderId="65" xfId="125" applyFont="1" applyFill="1" applyBorder="1" applyAlignment="1">
      <alignment horizontal="center" vertical="center" wrapText="1"/>
      <protection/>
    </xf>
    <xf numFmtId="0" fontId="0" fillId="0" borderId="62" xfId="125" applyFont="1" applyFill="1" applyBorder="1" applyAlignment="1">
      <alignment horizontal="center" vertical="center" wrapText="1"/>
      <protection/>
    </xf>
    <xf numFmtId="0" fontId="0" fillId="0" borderId="61" xfId="125" applyFont="1" applyFill="1" applyBorder="1" applyAlignment="1">
      <alignment horizontal="center" vertical="center" wrapText="1"/>
      <protection/>
    </xf>
    <xf numFmtId="0" fontId="10" fillId="0" borderId="61" xfId="125" applyFont="1" applyFill="1" applyBorder="1" applyAlignment="1">
      <alignment horizontal="center" vertical="center" wrapText="1"/>
      <protection/>
    </xf>
    <xf numFmtId="187" fontId="14" fillId="0" borderId="36" xfId="125" applyNumberFormat="1" applyFont="1" applyFill="1" applyBorder="1">
      <alignment/>
      <protection/>
    </xf>
    <xf numFmtId="187" fontId="24" fillId="0" borderId="36" xfId="125" applyNumberFormat="1" applyFont="1" applyFill="1" applyBorder="1" applyAlignment="1">
      <alignment vertical="center"/>
      <protection/>
    </xf>
    <xf numFmtId="187" fontId="12" fillId="0" borderId="36" xfId="125" applyNumberFormat="1" applyFont="1" applyFill="1" applyBorder="1" applyAlignment="1">
      <alignment vertical="center"/>
      <protection/>
    </xf>
    <xf numFmtId="187" fontId="14" fillId="0" borderId="66" xfId="125" applyNumberFormat="1" applyFont="1" applyFill="1" applyBorder="1">
      <alignment/>
      <protection/>
    </xf>
    <xf numFmtId="0" fontId="60" fillId="0" borderId="0" xfId="0" applyFont="1" applyAlignment="1">
      <alignment/>
    </xf>
    <xf numFmtId="172" fontId="14" fillId="0" borderId="0" xfId="0" applyNumberFormat="1" applyFont="1" applyAlignment="1">
      <alignment/>
    </xf>
    <xf numFmtId="0" fontId="27" fillId="0" borderId="36" xfId="125" applyFont="1" applyFill="1" applyBorder="1" applyAlignment="1">
      <alignment horizontal="left" vertical="center" wrapText="1"/>
      <protection/>
    </xf>
    <xf numFmtId="0" fontId="12" fillId="0" borderId="36" xfId="0" applyFont="1" applyFill="1" applyBorder="1" applyAlignment="1">
      <alignment wrapText="1"/>
    </xf>
    <xf numFmtId="0" fontId="12" fillId="0" borderId="36" xfId="125" applyFont="1" applyFill="1" applyBorder="1" applyAlignment="1">
      <alignment horizontal="left" vertical="center" wrapText="1"/>
      <protection/>
    </xf>
    <xf numFmtId="0" fontId="18" fillId="0" borderId="66" xfId="125" applyFont="1" applyFill="1" applyBorder="1" applyAlignment="1">
      <alignment horizontal="center" vertical="center" wrapText="1"/>
      <protection/>
    </xf>
    <xf numFmtId="0" fontId="33" fillId="0" borderId="36" xfId="125" applyFont="1" applyFill="1" applyBorder="1" applyAlignment="1">
      <alignment horizontal="left" vertical="center" wrapText="1"/>
      <protection/>
    </xf>
    <xf numFmtId="0" fontId="24" fillId="0" borderId="36" xfId="125" applyNumberFormat="1" applyFont="1" applyFill="1" applyBorder="1" applyAlignment="1">
      <alignment horizontal="left" vertical="center" wrapText="1"/>
      <protection/>
    </xf>
    <xf numFmtId="0" fontId="12" fillId="0" borderId="36" xfId="0" applyFont="1" applyFill="1" applyBorder="1" applyAlignment="1">
      <alignment horizontal="justify"/>
    </xf>
    <xf numFmtId="49" fontId="23" fillId="0" borderId="67" xfId="125" applyNumberFormat="1" applyFont="1" applyFill="1" applyBorder="1" applyAlignment="1">
      <alignment horizontal="center" vertical="center"/>
      <protection/>
    </xf>
    <xf numFmtId="49" fontId="12" fillId="0" borderId="67" xfId="125" applyNumberFormat="1" applyFont="1" applyFill="1" applyBorder="1" applyAlignment="1">
      <alignment horizontal="center" vertical="center"/>
      <protection/>
    </xf>
    <xf numFmtId="49" fontId="25" fillId="0" borderId="44" xfId="0" applyNumberFormat="1" applyFont="1" applyFill="1" applyBorder="1" applyAlignment="1">
      <alignment horizontal="center" vertical="distributed"/>
    </xf>
    <xf numFmtId="49" fontId="24" fillId="0" borderId="68" xfId="0" applyNumberFormat="1" applyFont="1" applyFill="1" applyBorder="1" applyAlignment="1">
      <alignment horizontal="center" vertical="distributed"/>
    </xf>
    <xf numFmtId="49" fontId="24" fillId="0" borderId="69" xfId="0" applyNumberFormat="1" applyFont="1" applyFill="1" applyBorder="1" applyAlignment="1">
      <alignment horizontal="center" vertical="distributed"/>
    </xf>
    <xf numFmtId="49" fontId="24" fillId="0" borderId="70" xfId="0" applyNumberFormat="1" applyFont="1" applyFill="1" applyBorder="1" applyAlignment="1">
      <alignment horizontal="center" vertical="center"/>
    </xf>
    <xf numFmtId="49" fontId="24" fillId="0" borderId="67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0" fillId="0" borderId="0" xfId="0" applyFont="1" applyFill="1" applyAlignment="1">
      <alignment/>
    </xf>
    <xf numFmtId="172" fontId="24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2" fillId="0" borderId="36" xfId="125" applyNumberFormat="1" applyFont="1" applyFill="1" applyBorder="1" applyAlignment="1">
      <alignment horizontal="left" vertical="center" wrapText="1"/>
      <protection/>
    </xf>
    <xf numFmtId="49" fontId="12" fillId="0" borderId="36" xfId="125" applyNumberFormat="1" applyFont="1" applyFill="1" applyBorder="1" applyAlignment="1">
      <alignment horizontal="center" vertical="center" wrapText="1"/>
      <protection/>
    </xf>
    <xf numFmtId="0" fontId="24" fillId="0" borderId="35" xfId="0" applyFont="1" applyFill="1" applyBorder="1" applyAlignment="1">
      <alignment horizontal="left" vertical="center" wrapText="1"/>
    </xf>
    <xf numFmtId="187" fontId="0" fillId="0" borderId="0" xfId="125" applyNumberFormat="1" applyFont="1" applyFill="1">
      <alignment/>
      <protection/>
    </xf>
    <xf numFmtId="187" fontId="2" fillId="0" borderId="0" xfId="125" applyNumberFormat="1" applyFont="1" applyFill="1">
      <alignment/>
      <protection/>
    </xf>
    <xf numFmtId="0" fontId="88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53" borderId="0" xfId="125" applyFont="1" applyFill="1">
      <alignment/>
      <protection/>
    </xf>
    <xf numFmtId="49" fontId="0" fillId="53" borderId="0" xfId="125" applyNumberFormat="1" applyFont="1" applyFill="1">
      <alignment/>
      <protection/>
    </xf>
    <xf numFmtId="0" fontId="0" fillId="53" borderId="0" xfId="125" applyFont="1" applyFill="1" applyAlignment="1">
      <alignment horizontal="right"/>
      <protection/>
    </xf>
    <xf numFmtId="49" fontId="0" fillId="53" borderId="0" xfId="125" applyNumberFormat="1" applyFont="1" applyFill="1" applyAlignment="1">
      <alignment horizontal="left"/>
      <protection/>
    </xf>
    <xf numFmtId="0" fontId="0" fillId="53" borderId="0" xfId="125" applyFont="1" applyFill="1" applyAlignment="1">
      <alignment vertical="center"/>
      <protection/>
    </xf>
    <xf numFmtId="0" fontId="0" fillId="53" borderId="0" xfId="0" applyFont="1" applyFill="1" applyAlignment="1">
      <alignment/>
    </xf>
    <xf numFmtId="0" fontId="0" fillId="53" borderId="0" xfId="125" applyFont="1" applyFill="1" applyBorder="1" applyAlignment="1">
      <alignment horizontal="center"/>
      <protection/>
    </xf>
    <xf numFmtId="0" fontId="0" fillId="53" borderId="0" xfId="0" applyFill="1" applyAlignment="1">
      <alignment horizontal="right"/>
    </xf>
    <xf numFmtId="0" fontId="89" fillId="0" borderId="36" xfId="125" applyFont="1" applyFill="1" applyBorder="1" applyAlignment="1">
      <alignment horizontal="left" vertical="center" wrapText="1"/>
      <protection/>
    </xf>
    <xf numFmtId="49" fontId="89" fillId="0" borderId="0" xfId="125" applyNumberFormat="1" applyFont="1" applyFill="1" applyBorder="1" applyAlignment="1">
      <alignment horizontal="center" vertical="distributed" wrapText="1"/>
      <protection/>
    </xf>
    <xf numFmtId="49" fontId="89" fillId="0" borderId="0" xfId="125" applyNumberFormat="1" applyFont="1" applyFill="1" applyBorder="1" applyAlignment="1">
      <alignment horizontal="center" vertical="distributed"/>
      <protection/>
    </xf>
    <xf numFmtId="49" fontId="89" fillId="0" borderId="48" xfId="125" applyNumberFormat="1" applyFont="1" applyFill="1" applyBorder="1" applyAlignment="1">
      <alignment horizontal="center" vertical="distributed"/>
      <protection/>
    </xf>
    <xf numFmtId="49" fontId="89" fillId="0" borderId="48" xfId="125" applyNumberFormat="1" applyFont="1" applyFill="1" applyBorder="1" applyAlignment="1">
      <alignment horizontal="center" vertical="center" wrapText="1"/>
      <protection/>
    </xf>
    <xf numFmtId="187" fontId="89" fillId="34" borderId="39" xfId="125" applyNumberFormat="1" applyFont="1" applyFill="1" applyBorder="1" applyAlignment="1">
      <alignment vertical="center"/>
      <protection/>
    </xf>
    <xf numFmtId="187" fontId="90" fillId="34" borderId="48" xfId="125" applyNumberFormat="1" applyFont="1" applyFill="1" applyBorder="1" applyAlignment="1">
      <alignment vertical="center"/>
      <protection/>
    </xf>
    <xf numFmtId="187" fontId="89" fillId="0" borderId="0" xfId="125" applyNumberFormat="1" applyFont="1" applyFill="1" applyBorder="1" applyAlignment="1">
      <alignment vertical="center"/>
      <protection/>
    </xf>
    <xf numFmtId="187" fontId="89" fillId="0" borderId="37" xfId="125" applyNumberFormat="1" applyFont="1" applyFill="1" applyBorder="1" applyAlignment="1">
      <alignment vertical="center"/>
      <protection/>
    </xf>
    <xf numFmtId="187" fontId="89" fillId="0" borderId="36" xfId="125" applyNumberFormat="1" applyFont="1" applyFill="1" applyBorder="1" applyAlignment="1">
      <alignment vertical="center"/>
      <protection/>
    </xf>
    <xf numFmtId="49" fontId="89" fillId="0" borderId="0" xfId="125" applyNumberFormat="1" applyFont="1" applyFill="1" applyBorder="1" applyAlignment="1">
      <alignment horizontal="center" vertical="center"/>
      <protection/>
    </xf>
    <xf numFmtId="49" fontId="89" fillId="0" borderId="0" xfId="125" applyNumberFormat="1" applyFont="1" applyFill="1" applyBorder="1" applyAlignment="1">
      <alignment horizontal="center" vertical="center" wrapText="1"/>
      <protection/>
    </xf>
    <xf numFmtId="49" fontId="89" fillId="0" borderId="48" xfId="125" applyNumberFormat="1" applyFont="1" applyFill="1" applyBorder="1" applyAlignment="1">
      <alignment horizontal="center" vertical="center"/>
      <protection/>
    </xf>
    <xf numFmtId="187" fontId="89" fillId="34" borderId="39" xfId="0" applyNumberFormat="1" applyFont="1" applyFill="1" applyBorder="1" applyAlignment="1">
      <alignment vertical="center"/>
    </xf>
    <xf numFmtId="187" fontId="89" fillId="34" borderId="48" xfId="0" applyNumberFormat="1" applyFont="1" applyFill="1" applyBorder="1" applyAlignment="1">
      <alignment vertical="center"/>
    </xf>
    <xf numFmtId="187" fontId="89" fillId="0" borderId="0" xfId="0" applyNumberFormat="1" applyFont="1" applyFill="1" applyBorder="1" applyAlignment="1">
      <alignment vertical="center"/>
    </xf>
    <xf numFmtId="187" fontId="89" fillId="0" borderId="37" xfId="0" applyNumberFormat="1" applyFont="1" applyFill="1" applyBorder="1" applyAlignment="1">
      <alignment vertical="center"/>
    </xf>
    <xf numFmtId="187" fontId="89" fillId="0" borderId="36" xfId="0" applyNumberFormat="1" applyFont="1" applyFill="1" applyBorder="1" applyAlignment="1">
      <alignment vertical="center"/>
    </xf>
    <xf numFmtId="49" fontId="91" fillId="0" borderId="48" xfId="125" applyNumberFormat="1" applyFont="1" applyFill="1" applyBorder="1" applyAlignment="1">
      <alignment horizontal="center" vertical="center"/>
      <protection/>
    </xf>
    <xf numFmtId="49" fontId="91" fillId="0" borderId="0" xfId="125" applyNumberFormat="1" applyFont="1" applyFill="1" applyBorder="1" applyAlignment="1">
      <alignment horizontal="center" vertical="distributed"/>
      <protection/>
    </xf>
    <xf numFmtId="0" fontId="89" fillId="0" borderId="36" xfId="0" applyFont="1" applyFill="1" applyBorder="1" applyAlignment="1">
      <alignment horizontal="left" vertical="center" wrapText="1"/>
    </xf>
    <xf numFmtId="0" fontId="91" fillId="0" borderId="36" xfId="98" applyNumberFormat="1" applyFont="1" applyBorder="1" applyProtection="1">
      <alignment vertical="top" wrapText="1"/>
      <protection locked="0"/>
    </xf>
    <xf numFmtId="0" fontId="90" fillId="0" borderId="36" xfId="125" applyNumberFormat="1" applyFont="1" applyFill="1" applyBorder="1" applyAlignment="1">
      <alignment horizontal="left" vertical="center" wrapText="1"/>
      <protection/>
    </xf>
    <xf numFmtId="49" fontId="90" fillId="0" borderId="0" xfId="125" applyNumberFormat="1" applyFont="1" applyFill="1" applyBorder="1" applyAlignment="1">
      <alignment horizontal="center" vertical="center" wrapText="1"/>
      <protection/>
    </xf>
    <xf numFmtId="49" fontId="90" fillId="0" borderId="0" xfId="125" applyNumberFormat="1" applyFont="1" applyFill="1" applyBorder="1" applyAlignment="1">
      <alignment horizontal="center" vertical="center"/>
      <protection/>
    </xf>
    <xf numFmtId="49" fontId="90" fillId="0" borderId="48" xfId="125" applyNumberFormat="1" applyFont="1" applyFill="1" applyBorder="1" applyAlignment="1">
      <alignment horizontal="center" vertical="distributed"/>
      <protection/>
    </xf>
    <xf numFmtId="187" fontId="90" fillId="34" borderId="39" xfId="125" applyNumberFormat="1" applyFont="1" applyFill="1" applyBorder="1" applyAlignment="1">
      <alignment vertical="center"/>
      <protection/>
    </xf>
    <xf numFmtId="187" fontId="90" fillId="0" borderId="0" xfId="125" applyNumberFormat="1" applyFont="1" applyFill="1" applyBorder="1" applyAlignment="1">
      <alignment vertical="center"/>
      <protection/>
    </xf>
    <xf numFmtId="187" fontId="90" fillId="0" borderId="37" xfId="125" applyNumberFormat="1" applyFont="1" applyFill="1" applyBorder="1" applyAlignment="1">
      <alignment vertical="center"/>
      <protection/>
    </xf>
    <xf numFmtId="187" fontId="90" fillId="0" borderId="36" xfId="125" applyNumberFormat="1" applyFont="1" applyFill="1" applyBorder="1" applyAlignment="1">
      <alignment vertical="center"/>
      <protection/>
    </xf>
    <xf numFmtId="0" fontId="89" fillId="0" borderId="36" xfId="125" applyNumberFormat="1" applyFont="1" applyFill="1" applyBorder="1" applyAlignment="1">
      <alignment horizontal="left" vertical="center" wrapText="1"/>
      <protection/>
    </xf>
    <xf numFmtId="187" fontId="89" fillId="34" borderId="48" xfId="125" applyNumberFormat="1" applyFont="1" applyFill="1" applyBorder="1" applyAlignment="1">
      <alignment vertical="center"/>
      <protection/>
    </xf>
    <xf numFmtId="187" fontId="89" fillId="34" borderId="0" xfId="125" applyNumberFormat="1" applyFont="1" applyFill="1" applyBorder="1" applyAlignment="1">
      <alignment vertical="center"/>
      <protection/>
    </xf>
    <xf numFmtId="0" fontId="89" fillId="0" borderId="71" xfId="125" applyFont="1" applyFill="1" applyBorder="1" applyAlignment="1">
      <alignment horizontal="left" vertical="center" wrapText="1"/>
      <protection/>
    </xf>
    <xf numFmtId="49" fontId="89" fillId="0" borderId="72" xfId="125" applyNumberFormat="1" applyFont="1" applyFill="1" applyBorder="1" applyAlignment="1">
      <alignment horizontal="center" vertical="distributed"/>
      <protection/>
    </xf>
    <xf numFmtId="49" fontId="89" fillId="0" borderId="72" xfId="125" applyNumberFormat="1" applyFont="1" applyFill="1" applyBorder="1" applyAlignment="1">
      <alignment horizontal="center" vertical="distributed" wrapText="1"/>
      <protection/>
    </xf>
    <xf numFmtId="49" fontId="89" fillId="0" borderId="73" xfId="125" applyNumberFormat="1" applyFont="1" applyFill="1" applyBorder="1" applyAlignment="1">
      <alignment horizontal="center" vertical="distributed"/>
      <protection/>
    </xf>
    <xf numFmtId="49" fontId="89" fillId="0" borderId="73" xfId="125" applyNumberFormat="1" applyFont="1" applyFill="1" applyBorder="1" applyAlignment="1">
      <alignment horizontal="center" vertical="center"/>
      <protection/>
    </xf>
    <xf numFmtId="187" fontId="89" fillId="34" borderId="74" xfId="125" applyNumberFormat="1" applyFont="1" applyFill="1" applyBorder="1" applyAlignment="1">
      <alignment vertical="center"/>
      <protection/>
    </xf>
    <xf numFmtId="187" fontId="89" fillId="34" borderId="73" xfId="125" applyNumberFormat="1" applyFont="1" applyFill="1" applyBorder="1" applyAlignment="1">
      <alignment vertical="center"/>
      <protection/>
    </xf>
    <xf numFmtId="187" fontId="89" fillId="0" borderId="72" xfId="125" applyNumberFormat="1" applyFont="1" applyFill="1" applyBorder="1" applyAlignment="1">
      <alignment vertical="center"/>
      <protection/>
    </xf>
    <xf numFmtId="187" fontId="89" fillId="0" borderId="75" xfId="125" applyNumberFormat="1" applyFont="1" applyFill="1" applyBorder="1" applyAlignment="1">
      <alignment vertical="center"/>
      <protection/>
    </xf>
    <xf numFmtId="187" fontId="89" fillId="0" borderId="71" xfId="125" applyNumberFormat="1" applyFont="1" applyFill="1" applyBorder="1" applyAlignment="1">
      <alignment vertical="center"/>
      <protection/>
    </xf>
    <xf numFmtId="49" fontId="89" fillId="0" borderId="0" xfId="0" applyNumberFormat="1" applyFont="1" applyFill="1" applyBorder="1" applyAlignment="1">
      <alignment horizontal="center" vertical="center"/>
    </xf>
    <xf numFmtId="49" fontId="89" fillId="0" borderId="48" xfId="0" applyNumberFormat="1" applyFont="1" applyFill="1" applyBorder="1" applyAlignment="1">
      <alignment horizontal="center" vertical="center"/>
    </xf>
    <xf numFmtId="49" fontId="90" fillId="0" borderId="25" xfId="125" applyNumberFormat="1" applyFont="1" applyFill="1" applyBorder="1" applyAlignment="1">
      <alignment horizontal="center" vertical="center" wrapText="1"/>
      <protection/>
    </xf>
    <xf numFmtId="0" fontId="89" fillId="0" borderId="37" xfId="125" applyNumberFormat="1" applyFont="1" applyFill="1" applyBorder="1" applyAlignment="1">
      <alignment horizontal="left" vertical="center" wrapText="1"/>
      <protection/>
    </xf>
    <xf numFmtId="49" fontId="91" fillId="0" borderId="25" xfId="0" applyNumberFormat="1" applyFont="1" applyFill="1" applyBorder="1" applyAlignment="1">
      <alignment horizontal="center" vertical="distributed"/>
    </xf>
    <xf numFmtId="49" fontId="91" fillId="0" borderId="0" xfId="0" applyNumberFormat="1" applyFont="1" applyFill="1" applyBorder="1" applyAlignment="1">
      <alignment horizontal="center" vertical="distributed"/>
    </xf>
    <xf numFmtId="49" fontId="91" fillId="0" borderId="48" xfId="0" applyNumberFormat="1" applyFont="1" applyFill="1" applyBorder="1" applyAlignment="1">
      <alignment horizontal="center" vertical="distributed"/>
    </xf>
    <xf numFmtId="49" fontId="91" fillId="0" borderId="48" xfId="0" applyNumberFormat="1" applyFont="1" applyFill="1" applyBorder="1" applyAlignment="1">
      <alignment horizontal="center" vertical="center"/>
    </xf>
    <xf numFmtId="0" fontId="89" fillId="0" borderId="37" xfId="125" applyFont="1" applyFill="1" applyBorder="1" applyAlignment="1">
      <alignment horizontal="left" vertical="center" wrapText="1"/>
      <protection/>
    </xf>
    <xf numFmtId="0" fontId="89" fillId="0" borderId="37" xfId="0" applyFont="1" applyFill="1" applyBorder="1" applyAlignment="1">
      <alignment horizontal="left" wrapText="1"/>
    </xf>
    <xf numFmtId="49" fontId="89" fillId="0" borderId="25" xfId="125" applyNumberFormat="1" applyFont="1" applyFill="1" applyBorder="1" applyAlignment="1">
      <alignment horizontal="center" vertical="center" wrapText="1"/>
      <protection/>
    </xf>
    <xf numFmtId="49" fontId="91" fillId="0" borderId="25" xfId="125" applyNumberFormat="1" applyFont="1" applyFill="1" applyBorder="1" applyAlignment="1">
      <alignment horizontal="center" vertical="center"/>
      <protection/>
    </xf>
    <xf numFmtId="49" fontId="91" fillId="0" borderId="0" xfId="125" applyNumberFormat="1" applyFont="1" applyFill="1" applyBorder="1" applyAlignment="1">
      <alignment horizontal="center" vertical="center"/>
      <protection/>
    </xf>
    <xf numFmtId="49" fontId="91" fillId="0" borderId="0" xfId="125" applyNumberFormat="1" applyFont="1" applyFill="1" applyBorder="1" applyAlignment="1">
      <alignment horizontal="center" vertical="center"/>
      <protection/>
    </xf>
    <xf numFmtId="49" fontId="89" fillId="0" borderId="25" xfId="0" applyNumberFormat="1" applyFont="1" applyFill="1" applyBorder="1" applyAlignment="1">
      <alignment horizontal="center" vertical="distributed"/>
    </xf>
    <xf numFmtId="49" fontId="89" fillId="0" borderId="0" xfId="0" applyNumberFormat="1" applyFont="1" applyFill="1" applyBorder="1" applyAlignment="1">
      <alignment horizontal="center" vertical="distributed"/>
    </xf>
    <xf numFmtId="49" fontId="91" fillId="0" borderId="25" xfId="125" applyNumberFormat="1" applyFont="1" applyFill="1" applyBorder="1" applyAlignment="1">
      <alignment horizontal="center" vertical="distributed"/>
      <protection/>
    </xf>
    <xf numFmtId="49" fontId="91" fillId="0" borderId="0" xfId="125" applyNumberFormat="1" applyFont="1" applyFill="1" applyBorder="1" applyAlignment="1">
      <alignment horizontal="center" vertical="distributed"/>
      <protection/>
    </xf>
    <xf numFmtId="49" fontId="89" fillId="0" borderId="76" xfId="0" applyNumberFormat="1" applyFont="1" applyFill="1" applyBorder="1" applyAlignment="1">
      <alignment horizontal="center" vertical="distributed"/>
    </xf>
    <xf numFmtId="49" fontId="89" fillId="0" borderId="72" xfId="0" applyNumberFormat="1" applyFont="1" applyFill="1" applyBorder="1" applyAlignment="1">
      <alignment horizontal="center" vertical="distributed"/>
    </xf>
    <xf numFmtId="49" fontId="91" fillId="0" borderId="73" xfId="125" applyNumberFormat="1" applyFont="1" applyFill="1" applyBorder="1" applyAlignment="1">
      <alignment horizontal="center" vertical="center"/>
      <protection/>
    </xf>
    <xf numFmtId="187" fontId="89" fillId="34" borderId="74" xfId="0" applyNumberFormat="1" applyFont="1" applyFill="1" applyBorder="1" applyAlignment="1">
      <alignment vertical="center"/>
    </xf>
    <xf numFmtId="187" fontId="89" fillId="0" borderId="72" xfId="0" applyNumberFormat="1" applyFont="1" applyFill="1" applyBorder="1" applyAlignment="1">
      <alignment vertical="center"/>
    </xf>
    <xf numFmtId="187" fontId="89" fillId="0" borderId="75" xfId="0" applyNumberFormat="1" applyFont="1" applyFill="1" applyBorder="1" applyAlignment="1">
      <alignment vertical="center"/>
    </xf>
    <xf numFmtId="187" fontId="89" fillId="0" borderId="71" xfId="0" applyNumberFormat="1" applyFont="1" applyFill="1" applyBorder="1" applyAlignment="1">
      <alignment vertical="center"/>
    </xf>
    <xf numFmtId="0" fontId="89" fillId="0" borderId="66" xfId="125" applyFont="1" applyFill="1" applyBorder="1" applyAlignment="1">
      <alignment horizontal="left" vertical="center" wrapText="1"/>
      <protection/>
    </xf>
    <xf numFmtId="0" fontId="92" fillId="0" borderId="36" xfId="125" applyNumberFormat="1" applyFont="1" applyFill="1" applyBorder="1" applyAlignment="1">
      <alignment horizontal="left" vertical="center" wrapText="1"/>
      <protection/>
    </xf>
    <xf numFmtId="0" fontId="91" fillId="0" borderId="36" xfId="127" applyFont="1" applyFill="1" applyBorder="1" applyAlignment="1">
      <alignment vertical="top" wrapText="1"/>
      <protection/>
    </xf>
    <xf numFmtId="0" fontId="89" fillId="0" borderId="36" xfId="0" applyFont="1" applyFill="1" applyBorder="1" applyAlignment="1">
      <alignment wrapText="1"/>
    </xf>
    <xf numFmtId="49" fontId="89" fillId="0" borderId="36" xfId="125" applyNumberFormat="1" applyFont="1" applyFill="1" applyBorder="1" applyAlignment="1">
      <alignment horizontal="center" vertical="center"/>
      <protection/>
    </xf>
    <xf numFmtId="49" fontId="91" fillId="0" borderId="72" xfId="125" applyNumberFormat="1" applyFont="1" applyFill="1" applyBorder="1" applyAlignment="1">
      <alignment horizontal="center" vertical="center"/>
      <protection/>
    </xf>
    <xf numFmtId="49" fontId="89" fillId="0" borderId="72" xfId="125" applyNumberFormat="1" applyFont="1" applyFill="1" applyBorder="1" applyAlignment="1">
      <alignment horizontal="center" vertical="center"/>
      <protection/>
    </xf>
    <xf numFmtId="0" fontId="92" fillId="0" borderId="66" xfId="125" applyFont="1" applyFill="1" applyBorder="1" applyAlignment="1">
      <alignment wrapText="1"/>
      <protection/>
    </xf>
    <xf numFmtId="49" fontId="90" fillId="0" borderId="48" xfId="125" applyNumberFormat="1" applyFont="1" applyFill="1" applyBorder="1">
      <alignment/>
      <protection/>
    </xf>
    <xf numFmtId="187" fontId="90" fillId="0" borderId="66" xfId="125" applyNumberFormat="1" applyFont="1" applyFill="1" applyBorder="1" applyAlignment="1">
      <alignment vertical="center"/>
      <protection/>
    </xf>
    <xf numFmtId="49" fontId="91" fillId="0" borderId="36" xfId="125" applyNumberFormat="1" applyFont="1" applyFill="1" applyBorder="1" applyAlignment="1">
      <alignment horizontal="center" vertical="center"/>
      <protection/>
    </xf>
    <xf numFmtId="0" fontId="89" fillId="0" borderId="0" xfId="125" applyFont="1" applyFill="1" applyBorder="1" applyAlignment="1">
      <alignment horizontal="center" vertical="distributed"/>
      <protection/>
    </xf>
    <xf numFmtId="187" fontId="89" fillId="34" borderId="39" xfId="125" applyNumberFormat="1" applyFont="1" applyFill="1" applyBorder="1">
      <alignment/>
      <protection/>
    </xf>
    <xf numFmtId="187" fontId="89" fillId="34" borderId="48" xfId="125" applyNumberFormat="1" applyFont="1" applyFill="1" applyBorder="1">
      <alignment/>
      <protection/>
    </xf>
    <xf numFmtId="187" fontId="89" fillId="0" borderId="0" xfId="125" applyNumberFormat="1" applyFont="1" applyFill="1" applyBorder="1">
      <alignment/>
      <protection/>
    </xf>
    <xf numFmtId="187" fontId="89" fillId="0" borderId="37" xfId="125" applyNumberFormat="1" applyFont="1" applyFill="1" applyBorder="1">
      <alignment/>
      <protection/>
    </xf>
    <xf numFmtId="187" fontId="89" fillId="0" borderId="36" xfId="125" applyNumberFormat="1" applyFont="1" applyFill="1" applyBorder="1">
      <alignment/>
      <protection/>
    </xf>
    <xf numFmtId="0" fontId="89" fillId="0" borderId="71" xfId="125" applyFont="1" applyFill="1" applyBorder="1">
      <alignment/>
      <protection/>
    </xf>
    <xf numFmtId="0" fontId="89" fillId="0" borderId="72" xfId="125" applyFont="1" applyFill="1" applyBorder="1">
      <alignment/>
      <protection/>
    </xf>
    <xf numFmtId="49" fontId="89" fillId="0" borderId="72" xfId="125" applyNumberFormat="1" applyFont="1" applyFill="1" applyBorder="1">
      <alignment/>
      <protection/>
    </xf>
    <xf numFmtId="0" fontId="89" fillId="0" borderId="73" xfId="125" applyFont="1" applyFill="1" applyBorder="1">
      <alignment/>
      <protection/>
    </xf>
    <xf numFmtId="49" fontId="89" fillId="0" borderId="73" xfId="125" applyNumberFormat="1" applyFont="1" applyFill="1" applyBorder="1">
      <alignment/>
      <protection/>
    </xf>
    <xf numFmtId="0" fontId="89" fillId="34" borderId="74" xfId="125" applyFont="1" applyFill="1" applyBorder="1">
      <alignment/>
      <protection/>
    </xf>
    <xf numFmtId="0" fontId="89" fillId="34" borderId="73" xfId="125" applyFont="1" applyFill="1" applyBorder="1">
      <alignment/>
      <protection/>
    </xf>
    <xf numFmtId="0" fontId="89" fillId="0" borderId="75" xfId="125" applyFont="1" applyFill="1" applyBorder="1">
      <alignment/>
      <protection/>
    </xf>
    <xf numFmtId="49" fontId="90" fillId="0" borderId="25" xfId="125" applyNumberFormat="1" applyFont="1" applyFill="1" applyBorder="1" applyAlignment="1">
      <alignment horizontal="center" vertical="center"/>
      <protection/>
    </xf>
    <xf numFmtId="49" fontId="90" fillId="0" borderId="48" xfId="125" applyNumberFormat="1" applyFont="1" applyFill="1" applyBorder="1" applyAlignment="1">
      <alignment horizontal="center" vertical="center"/>
      <protection/>
    </xf>
    <xf numFmtId="49" fontId="89" fillId="0" borderId="25" xfId="125" applyNumberFormat="1" applyFont="1" applyFill="1" applyBorder="1" applyAlignment="1">
      <alignment horizontal="center" vertical="center"/>
      <protection/>
    </xf>
    <xf numFmtId="49" fontId="89" fillId="0" borderId="25" xfId="125" applyNumberFormat="1" applyFont="1" applyFill="1" applyBorder="1" applyAlignment="1">
      <alignment horizontal="center" vertical="distributed"/>
      <protection/>
    </xf>
    <xf numFmtId="49" fontId="90" fillId="0" borderId="25" xfId="125" applyNumberFormat="1" applyFont="1" applyFill="1" applyBorder="1" applyAlignment="1">
      <alignment horizontal="center" vertical="distributed" wrapText="1"/>
      <protection/>
    </xf>
    <xf numFmtId="49" fontId="90" fillId="0" borderId="0" xfId="125" applyNumberFormat="1" applyFont="1" applyFill="1" applyBorder="1" applyAlignment="1">
      <alignment horizontal="center" vertical="distributed" wrapText="1"/>
      <protection/>
    </xf>
    <xf numFmtId="49" fontId="90" fillId="0" borderId="0" xfId="125" applyNumberFormat="1" applyFont="1" applyFill="1" applyBorder="1" applyAlignment="1">
      <alignment horizontal="center" vertical="distributed"/>
      <protection/>
    </xf>
    <xf numFmtId="49" fontId="89" fillId="0" borderId="25" xfId="125" applyNumberFormat="1" applyFont="1" applyFill="1" applyBorder="1" applyAlignment="1">
      <alignment horizontal="center" vertical="distributed" wrapText="1"/>
      <protection/>
    </xf>
    <xf numFmtId="49" fontId="89" fillId="0" borderId="76" xfId="125" applyNumberFormat="1" applyFont="1" applyFill="1" applyBorder="1" applyAlignment="1">
      <alignment horizontal="center" vertical="distributed"/>
      <protection/>
    </xf>
    <xf numFmtId="49" fontId="89" fillId="0" borderId="73" xfId="0" applyNumberFormat="1" applyFont="1" applyFill="1" applyBorder="1" applyAlignment="1">
      <alignment horizontal="center" vertical="center"/>
    </xf>
    <xf numFmtId="49" fontId="90" fillId="0" borderId="25" xfId="0" applyNumberFormat="1" applyFont="1" applyFill="1" applyBorder="1" applyAlignment="1">
      <alignment horizontal="center" vertical="center"/>
    </xf>
    <xf numFmtId="49" fontId="90" fillId="0" borderId="0" xfId="0" applyNumberFormat="1" applyFont="1" applyFill="1" applyBorder="1" applyAlignment="1">
      <alignment horizontal="center" vertical="center"/>
    </xf>
    <xf numFmtId="49" fontId="90" fillId="0" borderId="48" xfId="0" applyNumberFormat="1" applyFont="1" applyFill="1" applyBorder="1" applyAlignment="1">
      <alignment horizontal="center" vertical="center"/>
    </xf>
    <xf numFmtId="187" fontId="90" fillId="34" borderId="39" xfId="0" applyNumberFormat="1" applyFont="1" applyFill="1" applyBorder="1" applyAlignment="1">
      <alignment vertical="center"/>
    </xf>
    <xf numFmtId="187" fontId="90" fillId="34" borderId="48" xfId="0" applyNumberFormat="1" applyFont="1" applyFill="1" applyBorder="1" applyAlignment="1">
      <alignment vertical="center"/>
    </xf>
    <xf numFmtId="187" fontId="90" fillId="0" borderId="0" xfId="0" applyNumberFormat="1" applyFont="1" applyFill="1" applyBorder="1" applyAlignment="1">
      <alignment vertical="center"/>
    </xf>
    <xf numFmtId="187" fontId="90" fillId="0" borderId="37" xfId="0" applyNumberFormat="1" applyFont="1" applyFill="1" applyBorder="1" applyAlignment="1">
      <alignment vertical="center"/>
    </xf>
    <xf numFmtId="187" fontId="90" fillId="0" borderId="36" xfId="0" applyNumberFormat="1" applyFont="1" applyFill="1" applyBorder="1" applyAlignment="1">
      <alignment vertical="center"/>
    </xf>
    <xf numFmtId="0" fontId="89" fillId="0" borderId="25" xfId="0" applyFont="1" applyFill="1" applyBorder="1" applyAlignment="1">
      <alignment horizontal="left" vertical="center" wrapText="1"/>
    </xf>
    <xf numFmtId="49" fontId="89" fillId="0" borderId="25" xfId="0" applyNumberFormat="1" applyFont="1" applyFill="1" applyBorder="1" applyAlignment="1">
      <alignment horizontal="center" vertical="center"/>
    </xf>
    <xf numFmtId="187" fontId="90" fillId="34" borderId="73" xfId="0" applyNumberFormat="1" applyFont="1" applyFill="1" applyBorder="1" applyAlignment="1">
      <alignment vertical="center"/>
    </xf>
    <xf numFmtId="49" fontId="89" fillId="0" borderId="76" xfId="125" applyNumberFormat="1" applyFont="1" applyFill="1" applyBorder="1" applyAlignment="1">
      <alignment horizontal="center" vertical="center"/>
      <protection/>
    </xf>
    <xf numFmtId="49" fontId="89" fillId="0" borderId="76" xfId="0" applyNumberFormat="1" applyFont="1" applyFill="1" applyBorder="1" applyAlignment="1">
      <alignment horizontal="center" vertical="center"/>
    </xf>
    <xf numFmtId="49" fontId="89" fillId="0" borderId="72" xfId="0" applyNumberFormat="1" applyFont="1" applyFill="1" applyBorder="1" applyAlignment="1">
      <alignment horizontal="center" vertical="center"/>
    </xf>
    <xf numFmtId="187" fontId="89" fillId="34" borderId="77" xfId="125" applyNumberFormat="1" applyFont="1" applyFill="1" applyBorder="1" applyAlignment="1">
      <alignment vertical="center"/>
      <protection/>
    </xf>
    <xf numFmtId="49" fontId="89" fillId="0" borderId="78" xfId="125" applyNumberFormat="1" applyFont="1" applyFill="1" applyBorder="1" applyAlignment="1">
      <alignment horizontal="center" vertical="center"/>
      <protection/>
    </xf>
    <xf numFmtId="187" fontId="89" fillId="34" borderId="37" xfId="125" applyNumberFormat="1" applyFont="1" applyFill="1" applyBorder="1" applyAlignment="1">
      <alignment vertical="center"/>
      <protection/>
    </xf>
    <xf numFmtId="187" fontId="89" fillId="0" borderId="28" xfId="125" applyNumberFormat="1" applyFont="1" applyFill="1" applyBorder="1" applyAlignment="1">
      <alignment vertical="center"/>
      <protection/>
    </xf>
    <xf numFmtId="187" fontId="89" fillId="0" borderId="79" xfId="125" applyNumberFormat="1" applyFont="1" applyFill="1" applyBorder="1" applyAlignment="1">
      <alignment vertical="center"/>
      <protection/>
    </xf>
    <xf numFmtId="187" fontId="89" fillId="0" borderId="66" xfId="125" applyNumberFormat="1" applyFont="1" applyFill="1" applyBorder="1" applyAlignment="1">
      <alignment vertical="center"/>
      <protection/>
    </xf>
    <xf numFmtId="187" fontId="90" fillId="34" borderId="0" xfId="125" applyNumberFormat="1" applyFont="1" applyFill="1" applyBorder="1" applyAlignment="1">
      <alignment vertical="center"/>
      <protection/>
    </xf>
    <xf numFmtId="187" fontId="90" fillId="0" borderId="25" xfId="125" applyNumberFormat="1" applyFont="1" applyFill="1" applyBorder="1" applyAlignment="1">
      <alignment vertical="center"/>
      <protection/>
    </xf>
    <xf numFmtId="187" fontId="89" fillId="0" borderId="25" xfId="125" applyNumberFormat="1" applyFont="1" applyFill="1" applyBorder="1" applyAlignment="1">
      <alignment vertical="center"/>
      <protection/>
    </xf>
    <xf numFmtId="187" fontId="89" fillId="34" borderId="0" xfId="0" applyNumberFormat="1" applyFont="1" applyFill="1" applyBorder="1" applyAlignment="1">
      <alignment vertical="center"/>
    </xf>
    <xf numFmtId="187" fontId="89" fillId="34" borderId="37" xfId="0" applyNumberFormat="1" applyFont="1" applyFill="1" applyBorder="1" applyAlignment="1">
      <alignment vertical="center"/>
    </xf>
    <xf numFmtId="187" fontId="89" fillId="0" borderId="25" xfId="0" applyNumberFormat="1" applyFont="1" applyFill="1" applyBorder="1" applyAlignment="1">
      <alignment vertical="center"/>
    </xf>
    <xf numFmtId="0" fontId="89" fillId="0" borderId="37" xfId="0" applyFont="1" applyFill="1" applyBorder="1" applyAlignment="1">
      <alignment horizontal="left" vertical="center" wrapText="1"/>
    </xf>
    <xf numFmtId="187" fontId="89" fillId="34" borderId="72" xfId="0" applyNumberFormat="1" applyFont="1" applyFill="1" applyBorder="1" applyAlignment="1">
      <alignment vertical="center"/>
    </xf>
    <xf numFmtId="49" fontId="91" fillId="0" borderId="76" xfId="125" applyNumberFormat="1" applyFont="1" applyFill="1" applyBorder="1" applyAlignment="1">
      <alignment horizontal="center" vertical="center"/>
      <protection/>
    </xf>
    <xf numFmtId="49" fontId="91" fillId="0" borderId="72" xfId="125" applyNumberFormat="1" applyFont="1" applyFill="1" applyBorder="1" applyAlignment="1">
      <alignment horizontal="center" vertical="center"/>
      <protection/>
    </xf>
    <xf numFmtId="49" fontId="93" fillId="0" borderId="25" xfId="125" applyNumberFormat="1" applyFont="1" applyFill="1" applyBorder="1" applyAlignment="1">
      <alignment horizontal="center" vertical="center"/>
      <protection/>
    </xf>
    <xf numFmtId="49" fontId="93" fillId="0" borderId="0" xfId="125" applyNumberFormat="1" applyFont="1" applyFill="1" applyBorder="1" applyAlignment="1">
      <alignment horizontal="center" vertical="center"/>
      <protection/>
    </xf>
    <xf numFmtId="49" fontId="94" fillId="0" borderId="0" xfId="125" applyNumberFormat="1" applyFont="1" applyFill="1" applyBorder="1" applyAlignment="1">
      <alignment horizontal="center" vertical="center"/>
      <protection/>
    </xf>
    <xf numFmtId="49" fontId="94" fillId="0" borderId="48" xfId="125" applyNumberFormat="1" applyFont="1" applyFill="1" applyBorder="1" applyAlignment="1">
      <alignment horizontal="center" vertical="center"/>
      <protection/>
    </xf>
    <xf numFmtId="187" fontId="89" fillId="34" borderId="67" xfId="125" applyNumberFormat="1" applyFont="1" applyFill="1" applyBorder="1" applyAlignment="1">
      <alignment vertical="center"/>
      <protection/>
    </xf>
    <xf numFmtId="49" fontId="91" fillId="0" borderId="28" xfId="125" applyNumberFormat="1" applyFont="1" applyFill="1" applyBorder="1" applyAlignment="1">
      <alignment horizontal="center" vertical="center"/>
      <protection/>
    </xf>
    <xf numFmtId="49" fontId="91" fillId="0" borderId="80" xfId="125" applyNumberFormat="1" applyFont="1" applyFill="1" applyBorder="1" applyAlignment="1">
      <alignment horizontal="center" vertical="center"/>
      <protection/>
    </xf>
    <xf numFmtId="49" fontId="89" fillId="0" borderId="80" xfId="125" applyNumberFormat="1" applyFont="1" applyFill="1" applyBorder="1" applyAlignment="1">
      <alignment horizontal="center" vertical="center"/>
      <protection/>
    </xf>
    <xf numFmtId="49" fontId="91" fillId="0" borderId="80" xfId="125" applyNumberFormat="1" applyFont="1" applyFill="1" applyBorder="1" applyAlignment="1">
      <alignment horizontal="center" vertical="center"/>
      <protection/>
    </xf>
    <xf numFmtId="49" fontId="89" fillId="0" borderId="78" xfId="125" applyNumberFormat="1" applyFont="1" applyFill="1" applyBorder="1" applyAlignment="1">
      <alignment horizontal="center" vertical="distributed"/>
      <protection/>
    </xf>
    <xf numFmtId="49" fontId="91" fillId="0" borderId="78" xfId="125" applyNumberFormat="1" applyFont="1" applyFill="1" applyBorder="1" applyAlignment="1">
      <alignment horizontal="center" vertical="center"/>
      <protection/>
    </xf>
    <xf numFmtId="187" fontId="89" fillId="34" borderId="81" xfId="125" applyNumberFormat="1" applyFont="1" applyFill="1" applyBorder="1" applyAlignment="1">
      <alignment vertical="center"/>
      <protection/>
    </xf>
    <xf numFmtId="187" fontId="89" fillId="34" borderId="82" xfId="125" applyNumberFormat="1" applyFont="1" applyFill="1" applyBorder="1" applyAlignment="1">
      <alignment vertical="center"/>
      <protection/>
    </xf>
    <xf numFmtId="187" fontId="90" fillId="34" borderId="67" xfId="125" applyNumberFormat="1" applyFont="1" applyFill="1" applyBorder="1" applyAlignment="1">
      <alignment vertical="center"/>
      <protection/>
    </xf>
    <xf numFmtId="49" fontId="91" fillId="0" borderId="76" xfId="125" applyNumberFormat="1" applyFont="1" applyFill="1" applyBorder="1" applyAlignment="1">
      <alignment horizontal="center" vertical="distributed"/>
      <protection/>
    </xf>
    <xf numFmtId="49" fontId="91" fillId="0" borderId="72" xfId="125" applyNumberFormat="1" applyFont="1" applyFill="1" applyBorder="1" applyAlignment="1">
      <alignment horizontal="center" vertical="distributed"/>
      <protection/>
    </xf>
    <xf numFmtId="49" fontId="91" fillId="0" borderId="72" xfId="125" applyNumberFormat="1" applyFont="1" applyFill="1" applyBorder="1" applyAlignment="1">
      <alignment horizontal="center" vertical="distributed"/>
      <protection/>
    </xf>
    <xf numFmtId="187" fontId="89" fillId="0" borderId="76" xfId="125" applyNumberFormat="1" applyFont="1" applyFill="1" applyBorder="1" applyAlignment="1">
      <alignment vertical="center"/>
      <protection/>
    </xf>
    <xf numFmtId="49" fontId="89" fillId="0" borderId="0" xfId="0" applyNumberFormat="1" applyFont="1" applyFill="1" applyBorder="1" applyAlignment="1">
      <alignment horizontal="center" vertical="distributed"/>
    </xf>
    <xf numFmtId="49" fontId="91" fillId="0" borderId="48" xfId="125" applyNumberFormat="1" applyFont="1" applyFill="1" applyBorder="1" applyAlignment="1">
      <alignment horizontal="center" vertical="distributed"/>
      <protection/>
    </xf>
    <xf numFmtId="49" fontId="94" fillId="0" borderId="48" xfId="0" applyNumberFormat="1" applyFont="1" applyFill="1" applyBorder="1" applyAlignment="1">
      <alignment horizontal="center" vertical="center"/>
    </xf>
    <xf numFmtId="49" fontId="95" fillId="0" borderId="25" xfId="125" applyNumberFormat="1" applyFont="1" applyFill="1" applyBorder="1" applyAlignment="1">
      <alignment horizontal="center" vertical="center" wrapText="1"/>
      <protection/>
    </xf>
    <xf numFmtId="49" fontId="95" fillId="0" borderId="0" xfId="125" applyNumberFormat="1" applyFont="1" applyFill="1" applyBorder="1" applyAlignment="1">
      <alignment horizontal="center" vertical="center" wrapText="1"/>
      <protection/>
    </xf>
    <xf numFmtId="0" fontId="95" fillId="0" borderId="0" xfId="125" applyFont="1" applyFill="1" applyBorder="1" applyAlignment="1">
      <alignment horizontal="center" vertical="center" wrapText="1"/>
      <protection/>
    </xf>
    <xf numFmtId="0" fontId="95" fillId="0" borderId="48" xfId="125" applyFont="1" applyFill="1" applyBorder="1" applyAlignment="1">
      <alignment horizontal="center" vertical="center" wrapText="1"/>
      <protection/>
    </xf>
    <xf numFmtId="49" fontId="95" fillId="0" borderId="48" xfId="125" applyNumberFormat="1" applyFont="1" applyFill="1" applyBorder="1" applyAlignment="1">
      <alignment horizontal="center" vertical="center" wrapText="1"/>
      <protection/>
    </xf>
    <xf numFmtId="0" fontId="92" fillId="0" borderId="36" xfId="0" applyFont="1" applyFill="1" applyBorder="1" applyAlignment="1">
      <alignment horizontal="left" vertical="center" wrapText="1"/>
    </xf>
    <xf numFmtId="187" fontId="89" fillId="34" borderId="72" xfId="125" applyNumberFormat="1" applyFont="1" applyFill="1" applyBorder="1" applyAlignment="1">
      <alignment vertical="center"/>
      <protection/>
    </xf>
    <xf numFmtId="187" fontId="89" fillId="34" borderId="75" xfId="125" applyNumberFormat="1" applyFont="1" applyFill="1" applyBorder="1" applyAlignment="1">
      <alignment vertical="center"/>
      <protection/>
    </xf>
    <xf numFmtId="0" fontId="92" fillId="0" borderId="36" xfId="125" applyFont="1" applyFill="1" applyBorder="1" applyAlignment="1">
      <alignment horizontal="left" vertical="center" wrapText="1"/>
      <protection/>
    </xf>
    <xf numFmtId="49" fontId="93" fillId="0" borderId="0" xfId="125" applyNumberFormat="1" applyFont="1" applyFill="1" applyBorder="1" applyAlignment="1">
      <alignment horizontal="center" vertical="distributed"/>
      <protection/>
    </xf>
    <xf numFmtId="49" fontId="94" fillId="0" borderId="0" xfId="125" applyNumberFormat="1" applyFont="1" applyFill="1" applyBorder="1" applyAlignment="1">
      <alignment horizontal="center" vertical="distributed"/>
      <protection/>
    </xf>
    <xf numFmtId="0" fontId="89" fillId="0" borderId="36" xfId="0" applyFont="1" applyBorder="1" applyAlignment="1">
      <alignment wrapText="1"/>
    </xf>
    <xf numFmtId="49" fontId="89" fillId="0" borderId="28" xfId="125" applyNumberFormat="1" applyFont="1" applyFill="1" applyBorder="1" applyAlignment="1">
      <alignment horizontal="center" vertical="distributed"/>
      <protection/>
    </xf>
    <xf numFmtId="49" fontId="91" fillId="0" borderId="80" xfId="125" applyNumberFormat="1" applyFont="1" applyFill="1" applyBorder="1" applyAlignment="1">
      <alignment horizontal="center" vertical="distributed"/>
      <protection/>
    </xf>
    <xf numFmtId="49" fontId="89" fillId="0" borderId="80" xfId="125" applyNumberFormat="1" applyFont="1" applyFill="1" applyBorder="1" applyAlignment="1">
      <alignment horizontal="center" vertical="distributed"/>
      <protection/>
    </xf>
    <xf numFmtId="49" fontId="91" fillId="0" borderId="80" xfId="125" applyNumberFormat="1" applyFont="1" applyFill="1" applyBorder="1" applyAlignment="1">
      <alignment horizontal="center" vertical="distributed"/>
      <protection/>
    </xf>
    <xf numFmtId="49" fontId="91" fillId="0" borderId="66" xfId="125" applyNumberFormat="1" applyFont="1" applyFill="1" applyBorder="1" applyAlignment="1">
      <alignment horizontal="center" vertical="center"/>
      <protection/>
    </xf>
    <xf numFmtId="49" fontId="90" fillId="0" borderId="25" xfId="125" applyNumberFormat="1" applyFont="1" applyFill="1" applyBorder="1" applyAlignment="1">
      <alignment horizontal="center" vertical="distributed"/>
      <protection/>
    </xf>
    <xf numFmtId="49" fontId="89" fillId="0" borderId="71" xfId="125" applyNumberFormat="1" applyFont="1" applyFill="1" applyBorder="1" applyAlignment="1">
      <alignment horizontal="center" vertical="center"/>
      <protection/>
    </xf>
    <xf numFmtId="49" fontId="90" fillId="0" borderId="25" xfId="0" applyNumberFormat="1" applyFont="1" applyFill="1" applyBorder="1" applyAlignment="1">
      <alignment horizontal="center" vertical="distributed"/>
    </xf>
    <xf numFmtId="49" fontId="90" fillId="0" borderId="0" xfId="0" applyNumberFormat="1" applyFont="1" applyFill="1" applyBorder="1" applyAlignment="1">
      <alignment horizontal="center" vertical="distributed"/>
    </xf>
    <xf numFmtId="49" fontId="89" fillId="0" borderId="0" xfId="126" applyNumberFormat="1" applyFont="1" applyFill="1" applyBorder="1" applyAlignment="1">
      <alignment horizontal="center" vertical="center"/>
      <protection/>
    </xf>
    <xf numFmtId="0" fontId="89" fillId="0" borderId="0" xfId="0" applyFont="1" applyFill="1" applyBorder="1" applyAlignment="1">
      <alignment horizontal="center" vertical="center"/>
    </xf>
    <xf numFmtId="49" fontId="93" fillId="0" borderId="25" xfId="125" applyNumberFormat="1" applyFont="1" applyFill="1" applyBorder="1" applyAlignment="1">
      <alignment horizontal="center" vertical="distributed"/>
      <protection/>
    </xf>
    <xf numFmtId="49" fontId="94" fillId="0" borderId="25" xfId="0" applyNumberFormat="1" applyFont="1" applyFill="1" applyBorder="1" applyAlignment="1">
      <alignment horizontal="center" vertical="distributed"/>
    </xf>
    <xf numFmtId="49" fontId="94" fillId="0" borderId="0" xfId="0" applyNumberFormat="1" applyFont="1" applyFill="1" applyBorder="1" applyAlignment="1">
      <alignment horizontal="center" vertical="distributed"/>
    </xf>
    <xf numFmtId="49" fontId="94" fillId="0" borderId="48" xfId="0" applyNumberFormat="1" applyFont="1" applyFill="1" applyBorder="1" applyAlignment="1">
      <alignment horizontal="center" vertical="distributed"/>
    </xf>
    <xf numFmtId="49" fontId="91" fillId="0" borderId="76" xfId="0" applyNumberFormat="1" applyFont="1" applyFill="1" applyBorder="1" applyAlignment="1">
      <alignment horizontal="center" vertical="distributed"/>
    </xf>
    <xf numFmtId="49" fontId="91" fillId="0" borderId="72" xfId="0" applyNumberFormat="1" applyFont="1" applyFill="1" applyBorder="1" applyAlignment="1">
      <alignment horizontal="center" vertical="distributed"/>
    </xf>
    <xf numFmtId="49" fontId="91" fillId="0" borderId="73" xfId="0" applyNumberFormat="1" applyFont="1" applyFill="1" applyBorder="1" applyAlignment="1">
      <alignment horizontal="center" vertical="distributed"/>
    </xf>
    <xf numFmtId="49" fontId="91" fillId="0" borderId="73" xfId="0" applyNumberFormat="1" applyFont="1" applyFill="1" applyBorder="1" applyAlignment="1">
      <alignment horizontal="center" vertical="center"/>
    </xf>
    <xf numFmtId="0" fontId="92" fillId="0" borderId="66" xfId="125" applyFont="1" applyFill="1" applyBorder="1" applyAlignment="1">
      <alignment horizontal="left" vertical="center" wrapText="1"/>
      <protection/>
    </xf>
    <xf numFmtId="0" fontId="89" fillId="0" borderId="71" xfId="0" applyFont="1" applyFill="1" applyBorder="1" applyAlignment="1">
      <alignment horizontal="left" vertical="center" wrapText="1"/>
    </xf>
    <xf numFmtId="49" fontId="91" fillId="0" borderId="28" xfId="0" applyNumberFormat="1" applyFont="1" applyFill="1" applyBorder="1" applyAlignment="1">
      <alignment horizontal="center" vertical="distributed"/>
    </xf>
    <xf numFmtId="49" fontId="91" fillId="0" borderId="66" xfId="0" applyNumberFormat="1" applyFont="1" applyFill="1" applyBorder="1" applyAlignment="1">
      <alignment horizontal="center" vertical="center"/>
    </xf>
    <xf numFmtId="49" fontId="89" fillId="0" borderId="36" xfId="0" applyNumberFormat="1" applyFont="1" applyFill="1" applyBorder="1" applyAlignment="1">
      <alignment horizontal="center" vertical="center"/>
    </xf>
    <xf numFmtId="49" fontId="89" fillId="0" borderId="71" xfId="0" applyNumberFormat="1" applyFont="1" applyFill="1" applyBorder="1" applyAlignment="1">
      <alignment horizontal="center" vertical="center"/>
    </xf>
    <xf numFmtId="0" fontId="92" fillId="0" borderId="24" xfId="125" applyFont="1" applyFill="1" applyBorder="1" applyAlignment="1">
      <alignment horizontal="left" vertical="center" wrapText="1"/>
      <protection/>
    </xf>
    <xf numFmtId="187" fontId="90" fillId="34" borderId="63" xfId="125" applyNumberFormat="1" applyFont="1" applyFill="1" applyBorder="1" applyAlignment="1">
      <alignment vertical="center"/>
      <protection/>
    </xf>
    <xf numFmtId="187" fontId="90" fillId="34" borderId="62" xfId="125" applyNumberFormat="1" applyFont="1" applyFill="1" applyBorder="1" applyAlignment="1">
      <alignment vertical="center"/>
      <protection/>
    </xf>
    <xf numFmtId="187" fontId="90" fillId="0" borderId="63" xfId="125" applyNumberFormat="1" applyFont="1" applyFill="1" applyBorder="1" applyAlignment="1">
      <alignment vertical="center"/>
      <protection/>
    </xf>
    <xf numFmtId="187" fontId="90" fillId="0" borderId="65" xfId="125" applyNumberFormat="1" applyFont="1" applyFill="1" applyBorder="1" applyAlignment="1">
      <alignment vertical="center"/>
      <protection/>
    </xf>
    <xf numFmtId="187" fontId="90" fillId="0" borderId="24" xfId="125" applyNumberFormat="1" applyFont="1" applyFill="1" applyBorder="1" applyAlignment="1">
      <alignment vertical="center"/>
      <protection/>
    </xf>
    <xf numFmtId="187" fontId="90" fillId="0" borderId="61" xfId="125" applyNumberFormat="1" applyFont="1" applyFill="1" applyBorder="1" applyAlignment="1">
      <alignment vertical="center"/>
      <protection/>
    </xf>
    <xf numFmtId="0" fontId="89" fillId="0" borderId="0" xfId="125" applyFont="1" applyFill="1">
      <alignment/>
      <protection/>
    </xf>
    <xf numFmtId="49" fontId="89" fillId="0" borderId="0" xfId="125" applyNumberFormat="1" applyFont="1" applyFill="1">
      <alignment/>
      <protection/>
    </xf>
    <xf numFmtId="0" fontId="89" fillId="34" borderId="0" xfId="125" applyFont="1" applyFill="1">
      <alignment/>
      <protection/>
    </xf>
    <xf numFmtId="0" fontId="89" fillId="0" borderId="0" xfId="125" applyFont="1" applyFill="1" applyAlignment="1">
      <alignment horizontal="right"/>
      <protection/>
    </xf>
    <xf numFmtId="0" fontId="89" fillId="0" borderId="0" xfId="125" applyFont="1" applyFill="1" applyBorder="1">
      <alignment/>
      <protection/>
    </xf>
    <xf numFmtId="187" fontId="89" fillId="34" borderId="0" xfId="125" applyNumberFormat="1" applyFont="1" applyFill="1">
      <alignment/>
      <protection/>
    </xf>
    <xf numFmtId="0" fontId="89" fillId="0" borderId="37" xfId="0" applyFont="1" applyBorder="1" applyAlignment="1">
      <alignment wrapText="1"/>
    </xf>
    <xf numFmtId="49" fontId="91" fillId="0" borderId="37" xfId="0" applyNumberFormat="1" applyFont="1" applyFill="1" applyBorder="1" applyAlignment="1">
      <alignment horizontal="center" vertical="distributed"/>
    </xf>
    <xf numFmtId="49" fontId="91" fillId="0" borderId="36" xfId="0" applyNumberFormat="1" applyFont="1" applyFill="1" applyBorder="1" applyAlignment="1">
      <alignment horizontal="center" vertical="distributed"/>
    </xf>
    <xf numFmtId="49" fontId="91" fillId="0" borderId="67" xfId="125" applyNumberFormat="1" applyFont="1" applyFill="1" applyBorder="1" applyAlignment="1">
      <alignment horizontal="center" vertical="center"/>
      <protection/>
    </xf>
    <xf numFmtId="172" fontId="89" fillId="0" borderId="39" xfId="0" applyNumberFormat="1" applyFont="1" applyFill="1" applyBorder="1" applyAlignment="1">
      <alignment horizontal="right" vertical="distributed"/>
    </xf>
    <xf numFmtId="172" fontId="89" fillId="0" borderId="35" xfId="0" applyNumberFormat="1" applyFont="1" applyFill="1" applyBorder="1" applyAlignment="1">
      <alignment horizontal="right" vertical="distributed"/>
    </xf>
    <xf numFmtId="0" fontId="89" fillId="0" borderId="37" xfId="0" applyFont="1" applyFill="1" applyBorder="1" applyAlignment="1">
      <alignment wrapText="1"/>
    </xf>
    <xf numFmtId="49" fontId="91" fillId="0" borderId="67" xfId="0" applyNumberFormat="1" applyFont="1" applyFill="1" applyBorder="1" applyAlignment="1">
      <alignment horizontal="center" vertical="center"/>
    </xf>
    <xf numFmtId="49" fontId="89" fillId="0" borderId="67" xfId="125" applyNumberFormat="1" applyFont="1" applyFill="1" applyBorder="1" applyAlignment="1">
      <alignment horizontal="center" vertical="center"/>
      <protection/>
    </xf>
    <xf numFmtId="172" fontId="89" fillId="0" borderId="39" xfId="125" applyNumberFormat="1" applyFont="1" applyFill="1" applyBorder="1" applyAlignment="1">
      <alignment horizontal="right" vertical="distributed"/>
      <protection/>
    </xf>
    <xf numFmtId="172" fontId="89" fillId="0" borderId="35" xfId="125" applyNumberFormat="1" applyFont="1" applyFill="1" applyBorder="1" applyAlignment="1">
      <alignment horizontal="right" vertical="distributed"/>
      <protection/>
    </xf>
    <xf numFmtId="0" fontId="91" fillId="0" borderId="37" xfId="127" applyFont="1" applyFill="1" applyBorder="1" applyAlignment="1">
      <alignment vertical="top" wrapText="1"/>
      <protection/>
    </xf>
    <xf numFmtId="0" fontId="89" fillId="0" borderId="31" xfId="0" applyFont="1" applyFill="1" applyBorder="1" applyAlignment="1">
      <alignment horizontal="left" vertical="center" wrapText="1"/>
    </xf>
    <xf numFmtId="49" fontId="89" fillId="0" borderId="36" xfId="0" applyNumberFormat="1" applyFont="1" applyFill="1" applyBorder="1" applyAlignment="1">
      <alignment horizontal="center" vertical="distributed"/>
    </xf>
    <xf numFmtId="49" fontId="89" fillId="0" borderId="67" xfId="0" applyNumberFormat="1" applyFont="1" applyFill="1" applyBorder="1" applyAlignment="1">
      <alignment horizontal="center" vertical="center"/>
    </xf>
    <xf numFmtId="49" fontId="89" fillId="0" borderId="67" xfId="125" applyNumberFormat="1" applyFont="1" applyFill="1" applyBorder="1" applyAlignment="1">
      <alignment horizontal="center" vertical="center" wrapText="1"/>
      <protection/>
    </xf>
    <xf numFmtId="172" fontId="89" fillId="0" borderId="39" xfId="0" applyNumberFormat="1" applyFont="1" applyFill="1" applyBorder="1" applyAlignment="1">
      <alignment horizontal="right" vertical="distributed"/>
    </xf>
    <xf numFmtId="172" fontId="89" fillId="0" borderId="35" xfId="0" applyNumberFormat="1" applyFont="1" applyFill="1" applyBorder="1" applyAlignment="1">
      <alignment horizontal="right" vertical="distributed"/>
    </xf>
    <xf numFmtId="49" fontId="89" fillId="0" borderId="67" xfId="0" applyNumberFormat="1" applyFont="1" applyFill="1" applyBorder="1" applyAlignment="1">
      <alignment horizontal="center" vertical="center"/>
    </xf>
    <xf numFmtId="0" fontId="89" fillId="0" borderId="37" xfId="0" applyFont="1" applyFill="1" applyBorder="1" applyAlignment="1">
      <alignment horizontal="justify"/>
    </xf>
    <xf numFmtId="49" fontId="91" fillId="0" borderId="83" xfId="0" applyNumberFormat="1" applyFont="1" applyFill="1" applyBorder="1" applyAlignment="1">
      <alignment horizontal="center" vertical="distributed"/>
    </xf>
    <xf numFmtId="49" fontId="89" fillId="0" borderId="84" xfId="0" applyNumberFormat="1" applyFont="1" applyFill="1" applyBorder="1" applyAlignment="1">
      <alignment horizontal="center" vertical="distributed"/>
    </xf>
    <xf numFmtId="49" fontId="89" fillId="0" borderId="85" xfId="0" applyNumberFormat="1" applyFont="1" applyFill="1" applyBorder="1" applyAlignment="1">
      <alignment horizontal="center" vertical="distributed"/>
    </xf>
    <xf numFmtId="49" fontId="89" fillId="0" borderId="85" xfId="0" applyNumberFormat="1" applyFont="1" applyFill="1" applyBorder="1" applyAlignment="1">
      <alignment horizontal="center" vertical="distributed"/>
    </xf>
    <xf numFmtId="49" fontId="89" fillId="0" borderId="85" xfId="125" applyNumberFormat="1" applyFont="1" applyFill="1" applyBorder="1" applyAlignment="1">
      <alignment horizontal="center" vertical="distributed"/>
      <protection/>
    </xf>
    <xf numFmtId="49" fontId="91" fillId="0" borderId="85" xfId="125" applyNumberFormat="1" applyFont="1" applyFill="1" applyBorder="1" applyAlignment="1">
      <alignment horizontal="center" vertical="distributed"/>
      <protection/>
    </xf>
    <xf numFmtId="49" fontId="91" fillId="0" borderId="86" xfId="125" applyNumberFormat="1" applyFont="1" applyFill="1" applyBorder="1" applyAlignment="1">
      <alignment horizontal="center" vertical="center"/>
      <protection/>
    </xf>
    <xf numFmtId="0" fontId="90" fillId="0" borderId="44" xfId="0" applyFont="1" applyFill="1" applyBorder="1" applyAlignment="1">
      <alignment horizontal="left" wrapText="1"/>
    </xf>
    <xf numFmtId="49" fontId="90" fillId="0" borderId="44" xfId="0" applyNumberFormat="1" applyFont="1" applyFill="1" applyBorder="1" applyAlignment="1">
      <alignment horizontal="center" vertical="distributed"/>
    </xf>
    <xf numFmtId="0" fontId="90" fillId="0" borderId="68" xfId="0" applyFont="1" applyFill="1" applyBorder="1" applyAlignment="1">
      <alignment horizontal="center" vertical="distributed"/>
    </xf>
    <xf numFmtId="0" fontId="90" fillId="0" borderId="69" xfId="0" applyFont="1" applyFill="1" applyBorder="1" applyAlignment="1">
      <alignment horizontal="center" vertical="distributed"/>
    </xf>
    <xf numFmtId="49" fontId="89" fillId="0" borderId="69" xfId="125" applyNumberFormat="1" applyFont="1" applyFill="1" applyBorder="1" applyAlignment="1">
      <alignment horizontal="center" vertical="distributed"/>
      <protection/>
    </xf>
    <xf numFmtId="0" fontId="90" fillId="0" borderId="70" xfId="0" applyFont="1" applyFill="1" applyBorder="1" applyAlignment="1">
      <alignment horizontal="center" vertical="center"/>
    </xf>
    <xf numFmtId="172" fontId="94" fillId="0" borderId="38" xfId="0" applyNumberFormat="1" applyFont="1" applyFill="1" applyBorder="1" applyAlignment="1">
      <alignment horizontal="right" vertical="distributed"/>
    </xf>
    <xf numFmtId="172" fontId="94" fillId="0" borderId="34" xfId="0" applyNumberFormat="1" applyFont="1" applyFill="1" applyBorder="1" applyAlignment="1">
      <alignment horizontal="right" vertical="distributed"/>
    </xf>
    <xf numFmtId="0" fontId="89" fillId="0" borderId="37" xfId="0" applyFont="1" applyFill="1" applyBorder="1" applyAlignment="1">
      <alignment/>
    </xf>
    <xf numFmtId="172" fontId="91" fillId="0" borderId="39" xfId="0" applyNumberFormat="1" applyFont="1" applyFill="1" applyBorder="1" applyAlignment="1">
      <alignment horizontal="right" vertical="distributed"/>
    </xf>
    <xf numFmtId="172" fontId="91" fillId="0" borderId="35" xfId="0" applyNumberFormat="1" applyFont="1" applyFill="1" applyBorder="1" applyAlignment="1">
      <alignment horizontal="right" vertical="distributed"/>
    </xf>
    <xf numFmtId="49" fontId="89" fillId="0" borderId="37" xfId="0" applyNumberFormat="1" applyFont="1" applyFill="1" applyBorder="1" applyAlignment="1">
      <alignment horizontal="center" vertical="distributed"/>
    </xf>
    <xf numFmtId="0" fontId="91" fillId="0" borderId="37" xfId="0" applyFont="1" applyFill="1" applyBorder="1" applyAlignment="1">
      <alignment wrapText="1"/>
    </xf>
    <xf numFmtId="49" fontId="90" fillId="0" borderId="67" xfId="125" applyNumberFormat="1" applyFont="1" applyFill="1" applyBorder="1" applyAlignment="1">
      <alignment horizontal="center" vertical="center"/>
      <protection/>
    </xf>
    <xf numFmtId="49" fontId="89" fillId="0" borderId="83" xfId="0" applyNumberFormat="1" applyFont="1" applyFill="1" applyBorder="1" applyAlignment="1">
      <alignment horizontal="center" vertical="distributed"/>
    </xf>
    <xf numFmtId="49" fontId="91" fillId="0" borderId="85" xfId="125" applyNumberFormat="1" applyFont="1" applyFill="1" applyBorder="1" applyAlignment="1">
      <alignment horizontal="center" vertical="distributed"/>
      <protection/>
    </xf>
    <xf numFmtId="0" fontId="90" fillId="0" borderId="44" xfId="0" applyFont="1" applyFill="1" applyBorder="1" applyAlignment="1">
      <alignment horizontal="left"/>
    </xf>
    <xf numFmtId="0" fontId="90" fillId="0" borderId="44" xfId="0" applyFont="1" applyFill="1" applyBorder="1" applyAlignment="1">
      <alignment horizontal="center" vertical="distributed"/>
    </xf>
    <xf numFmtId="0" fontId="89" fillId="0" borderId="37" xfId="0" applyFont="1" applyFill="1" applyBorder="1" applyAlignment="1">
      <alignment horizontal="center" vertical="distributed"/>
    </xf>
    <xf numFmtId="0" fontId="89" fillId="0" borderId="67" xfId="0" applyFont="1" applyFill="1" applyBorder="1" applyAlignment="1">
      <alignment/>
    </xf>
    <xf numFmtId="0" fontId="89" fillId="0" borderId="0" xfId="0" applyFont="1" applyAlignment="1">
      <alignment/>
    </xf>
    <xf numFmtId="49" fontId="89" fillId="0" borderId="25" xfId="0" applyNumberFormat="1" applyFont="1" applyBorder="1" applyAlignment="1">
      <alignment horizontal="center" vertical="distributed"/>
    </xf>
    <xf numFmtId="49" fontId="89" fillId="0" borderId="36" xfId="0" applyNumberFormat="1" applyFont="1" applyBorder="1" applyAlignment="1">
      <alignment horizontal="center" vertical="distributed"/>
    </xf>
    <xf numFmtId="0" fontId="89" fillId="0" borderId="37" xfId="0" applyFont="1" applyFill="1" applyBorder="1" applyAlignment="1" applyProtection="1">
      <alignment horizontal="left" vertical="center" wrapText="1"/>
      <protection locked="0"/>
    </xf>
    <xf numFmtId="0" fontId="89" fillId="0" borderId="35" xfId="125" applyFont="1" applyFill="1" applyBorder="1" applyAlignment="1">
      <alignment horizontal="left" vertical="center" wrapText="1"/>
      <protection/>
    </xf>
    <xf numFmtId="0" fontId="96" fillId="0" borderId="37" xfId="0" applyFont="1" applyFill="1" applyBorder="1" applyAlignment="1" applyProtection="1">
      <alignment horizontal="left" vertical="center" wrapText="1"/>
      <protection locked="0"/>
    </xf>
    <xf numFmtId="0" fontId="89" fillId="0" borderId="37" xfId="0" applyFont="1" applyFill="1" applyBorder="1" applyAlignment="1">
      <alignment horizontal="center" vertical="distributed"/>
    </xf>
    <xf numFmtId="0" fontId="89" fillId="0" borderId="37" xfId="125" applyFont="1" applyFill="1" applyBorder="1" applyAlignment="1">
      <alignment horizontal="left" vertical="distributed" wrapText="1"/>
      <protection/>
    </xf>
    <xf numFmtId="49" fontId="89" fillId="0" borderId="0" xfId="126" applyNumberFormat="1" applyFont="1" applyFill="1" applyBorder="1" applyAlignment="1">
      <alignment horizontal="center" vertical="distributed"/>
      <protection/>
    </xf>
    <xf numFmtId="0" fontId="89" fillId="0" borderId="83" xfId="125" applyFont="1" applyFill="1" applyBorder="1" applyAlignment="1">
      <alignment horizontal="left" vertical="center" wrapText="1"/>
      <protection/>
    </xf>
    <xf numFmtId="49" fontId="91" fillId="0" borderId="84" xfId="0" applyNumberFormat="1" applyFont="1" applyFill="1" applyBorder="1" applyAlignment="1">
      <alignment horizontal="center" vertical="distributed"/>
    </xf>
    <xf numFmtId="49" fontId="89" fillId="0" borderId="86" xfId="125" applyNumberFormat="1" applyFont="1" applyFill="1" applyBorder="1" applyAlignment="1">
      <alignment horizontal="center" vertical="center"/>
      <protection/>
    </xf>
    <xf numFmtId="172" fontId="89" fillId="0" borderId="87" xfId="125" applyNumberFormat="1" applyFont="1" applyFill="1" applyBorder="1" applyAlignment="1">
      <alignment horizontal="right" vertical="distributed"/>
      <protection/>
    </xf>
    <xf numFmtId="172" fontId="89" fillId="0" borderId="46" xfId="125" applyNumberFormat="1" applyFont="1" applyFill="1" applyBorder="1" applyAlignment="1">
      <alignment horizontal="right" vertical="distributed"/>
      <protection/>
    </xf>
    <xf numFmtId="0" fontId="90" fillId="0" borderId="35" xfId="0" applyFont="1" applyFill="1" applyBorder="1" applyAlignment="1">
      <alignment wrapText="1"/>
    </xf>
    <xf numFmtId="49" fontId="91" fillId="0" borderId="69" xfId="0" applyNumberFormat="1" applyFont="1" applyFill="1" applyBorder="1" applyAlignment="1">
      <alignment horizontal="center" vertical="distributed"/>
    </xf>
    <xf numFmtId="49" fontId="94" fillId="0" borderId="68" xfId="0" applyNumberFormat="1" applyFont="1" applyFill="1" applyBorder="1" applyAlignment="1">
      <alignment horizontal="center" vertical="distributed"/>
    </xf>
    <xf numFmtId="49" fontId="94" fillId="0" borderId="69" xfId="0" applyNumberFormat="1" applyFont="1" applyFill="1" applyBorder="1" applyAlignment="1">
      <alignment horizontal="center" vertical="distributed"/>
    </xf>
    <xf numFmtId="49" fontId="94" fillId="0" borderId="68" xfId="0" applyNumberFormat="1" applyFont="1" applyFill="1" applyBorder="1" applyAlignment="1">
      <alignment horizontal="center" vertical="center"/>
    </xf>
    <xf numFmtId="0" fontId="89" fillId="0" borderId="35" xfId="0" applyFont="1" applyFill="1" applyBorder="1" applyAlignment="1">
      <alignment/>
    </xf>
    <xf numFmtId="49" fontId="91" fillId="0" borderId="36" xfId="0" applyNumberFormat="1" applyFont="1" applyFill="1" applyBorder="1" applyAlignment="1" applyProtection="1">
      <alignment horizontal="center" vertical="distributed"/>
      <protection hidden="1"/>
    </xf>
    <xf numFmtId="49" fontId="91" fillId="0" borderId="36" xfId="0" applyNumberFormat="1" applyFont="1" applyFill="1" applyBorder="1" applyAlignment="1">
      <alignment horizontal="center" vertical="center"/>
    </xf>
    <xf numFmtId="0" fontId="89" fillId="0" borderId="35" xfId="0" applyFont="1" applyFill="1" applyBorder="1" applyAlignment="1">
      <alignment wrapText="1"/>
    </xf>
    <xf numFmtId="49" fontId="89" fillId="0" borderId="36" xfId="125" applyNumberFormat="1" applyFont="1" applyFill="1" applyBorder="1" applyAlignment="1">
      <alignment horizontal="center" vertical="center" wrapText="1"/>
      <protection/>
    </xf>
    <xf numFmtId="0" fontId="89" fillId="0" borderId="35" xfId="125" applyNumberFormat="1" applyFont="1" applyFill="1" applyBorder="1" applyAlignment="1">
      <alignment horizontal="left" vertical="center" wrapText="1"/>
      <protection/>
    </xf>
    <xf numFmtId="0" fontId="89" fillId="0" borderId="35" xfId="0" applyFont="1" applyFill="1" applyBorder="1" applyAlignment="1">
      <alignment horizontal="justify"/>
    </xf>
    <xf numFmtId="0" fontId="89" fillId="0" borderId="35" xfId="0" applyFont="1" applyFill="1" applyBorder="1" applyAlignment="1">
      <alignment horizontal="left" vertical="center" wrapText="1"/>
    </xf>
    <xf numFmtId="0" fontId="89" fillId="0" borderId="46" xfId="125" applyFont="1" applyFill="1" applyBorder="1" applyAlignment="1">
      <alignment horizontal="left" vertical="center" wrapText="1"/>
      <protection/>
    </xf>
    <xf numFmtId="49" fontId="91" fillId="0" borderId="85" xfId="0" applyNumberFormat="1" applyFont="1" applyFill="1" applyBorder="1" applyAlignment="1">
      <alignment horizontal="center" vertical="distributed"/>
    </xf>
    <xf numFmtId="49" fontId="89" fillId="0" borderId="84" xfId="125" applyNumberFormat="1" applyFont="1" applyFill="1" applyBorder="1" applyAlignment="1">
      <alignment horizontal="center" vertical="center"/>
      <protection/>
    </xf>
    <xf numFmtId="0" fontId="90" fillId="0" borderId="44" xfId="0" applyFont="1" applyFill="1" applyBorder="1" applyAlignment="1">
      <alignment wrapText="1"/>
    </xf>
    <xf numFmtId="49" fontId="91" fillId="0" borderId="44" xfId="0" applyNumberFormat="1" applyFont="1" applyFill="1" applyBorder="1" applyAlignment="1">
      <alignment horizontal="center" vertical="distributed"/>
    </xf>
    <xf numFmtId="172" fontId="94" fillId="0" borderId="44" xfId="0" applyNumberFormat="1" applyFont="1" applyFill="1" applyBorder="1" applyAlignment="1">
      <alignment horizontal="right" vertical="distributed"/>
    </xf>
    <xf numFmtId="172" fontId="91" fillId="0" borderId="37" xfId="0" applyNumberFormat="1" applyFont="1" applyFill="1" applyBorder="1" applyAlignment="1">
      <alignment horizontal="right" vertical="distributed"/>
    </xf>
    <xf numFmtId="172" fontId="89" fillId="0" borderId="37" xfId="125" applyNumberFormat="1" applyFont="1" applyFill="1" applyBorder="1" applyAlignment="1">
      <alignment horizontal="right" vertical="distributed"/>
      <protection/>
    </xf>
    <xf numFmtId="49" fontId="91" fillId="0" borderId="37" xfId="0" applyNumberFormat="1" applyFont="1" applyFill="1" applyBorder="1" applyAlignment="1">
      <alignment horizontal="center"/>
    </xf>
    <xf numFmtId="49" fontId="91" fillId="0" borderId="36" xfId="0" applyNumberFormat="1" applyFont="1" applyFill="1" applyBorder="1" applyAlignment="1" applyProtection="1">
      <alignment horizontal="center"/>
      <protection hidden="1"/>
    </xf>
    <xf numFmtId="49" fontId="91" fillId="0" borderId="36" xfId="0" applyNumberFormat="1" applyFont="1" applyFill="1" applyBorder="1" applyAlignment="1">
      <alignment horizontal="center"/>
    </xf>
    <xf numFmtId="49" fontId="91" fillId="0" borderId="0" xfId="0" applyNumberFormat="1" applyFont="1" applyFill="1" applyBorder="1" applyAlignment="1">
      <alignment horizontal="center"/>
    </xf>
    <xf numFmtId="0" fontId="91" fillId="0" borderId="37" xfId="0" applyFont="1" applyFill="1" applyBorder="1" applyAlignment="1" applyProtection="1">
      <alignment horizontal="left" vertical="center" wrapText="1"/>
      <protection locked="0"/>
    </xf>
    <xf numFmtId="0" fontId="89" fillId="0" borderId="37" xfId="125" applyFont="1" applyFill="1" applyBorder="1" applyAlignment="1">
      <alignment wrapText="1"/>
      <protection/>
    </xf>
    <xf numFmtId="172" fontId="89" fillId="0" borderId="0" xfId="125" applyNumberFormat="1" applyFont="1" applyFill="1" applyBorder="1" applyAlignment="1">
      <alignment horizontal="right" vertical="distributed"/>
      <protection/>
    </xf>
    <xf numFmtId="49" fontId="91" fillId="0" borderId="37" xfId="0" applyNumberFormat="1" applyFont="1" applyBorder="1" applyAlignment="1">
      <alignment horizontal="center" vertical="distributed"/>
    </xf>
    <xf numFmtId="49" fontId="91" fillId="0" borderId="36" xfId="0" applyNumberFormat="1" applyFont="1" applyBorder="1" applyAlignment="1">
      <alignment horizontal="center" vertical="distributed"/>
    </xf>
    <xf numFmtId="49" fontId="91" fillId="0" borderId="48" xfId="0" applyNumberFormat="1" applyFont="1" applyBorder="1" applyAlignment="1">
      <alignment horizontal="center" vertical="distributed"/>
    </xf>
    <xf numFmtId="0" fontId="89" fillId="0" borderId="37" xfId="125" applyFont="1" applyFill="1" applyBorder="1">
      <alignment/>
      <protection/>
    </xf>
    <xf numFmtId="49" fontId="91" fillId="0" borderId="84" xfId="125" applyNumberFormat="1" applyFont="1" applyFill="1" applyBorder="1" applyAlignment="1">
      <alignment horizontal="center" vertical="center"/>
      <protection/>
    </xf>
    <xf numFmtId="172" fontId="89" fillId="0" borderId="83" xfId="125" applyNumberFormat="1" applyFont="1" applyFill="1" applyBorder="1" applyAlignment="1">
      <alignment horizontal="right" vertical="distributed"/>
      <protection/>
    </xf>
    <xf numFmtId="49" fontId="94" fillId="0" borderId="70" xfId="0" applyNumberFormat="1" applyFont="1" applyFill="1" applyBorder="1" applyAlignment="1">
      <alignment horizontal="center" vertical="center"/>
    </xf>
    <xf numFmtId="172" fontId="94" fillId="0" borderId="39" xfId="0" applyNumberFormat="1" applyFont="1" applyFill="1" applyBorder="1" applyAlignment="1">
      <alignment horizontal="right" vertical="distributed"/>
    </xf>
    <xf numFmtId="172" fontId="94" fillId="0" borderId="35" xfId="0" applyNumberFormat="1" applyFont="1" applyFill="1" applyBorder="1" applyAlignment="1">
      <alignment horizontal="right" vertical="distributed"/>
    </xf>
    <xf numFmtId="49" fontId="94" fillId="0" borderId="67" xfId="0" applyNumberFormat="1" applyFont="1" applyFill="1" applyBorder="1" applyAlignment="1">
      <alignment horizontal="center" vertical="center"/>
    </xf>
    <xf numFmtId="172" fontId="91" fillId="0" borderId="39" xfId="0" applyNumberFormat="1" applyFont="1" applyFill="1" applyBorder="1" applyAlignment="1">
      <alignment horizontal="right" vertical="distributed"/>
    </xf>
    <xf numFmtId="172" fontId="91" fillId="0" borderId="35" xfId="0" applyNumberFormat="1" applyFont="1" applyFill="1" applyBorder="1" applyAlignment="1">
      <alignment horizontal="right" vertical="distributed"/>
    </xf>
    <xf numFmtId="49" fontId="91" fillId="0" borderId="25" xfId="0" applyNumberFormat="1" applyFont="1" applyFill="1" applyBorder="1" applyAlignment="1">
      <alignment vertical="distributed"/>
    </xf>
    <xf numFmtId="49" fontId="91" fillId="0" borderId="0" xfId="0" applyNumberFormat="1" applyFont="1" applyFill="1" applyBorder="1" applyAlignment="1">
      <alignment vertical="distributed"/>
    </xf>
    <xf numFmtId="0" fontId="90" fillId="0" borderId="37" xfId="0" applyFont="1" applyFill="1" applyBorder="1" applyAlignment="1">
      <alignment wrapText="1"/>
    </xf>
    <xf numFmtId="0" fontId="90" fillId="0" borderId="37" xfId="0" applyFont="1" applyFill="1" applyBorder="1" applyAlignment="1">
      <alignment horizontal="center" vertical="distributed"/>
    </xf>
    <xf numFmtId="49" fontId="94" fillId="0" borderId="36" xfId="0" applyNumberFormat="1" applyFont="1" applyFill="1" applyBorder="1" applyAlignment="1">
      <alignment horizontal="center" vertical="distributed"/>
    </xf>
    <xf numFmtId="172" fontId="93" fillId="0" borderId="38" xfId="0" applyNumberFormat="1" applyFont="1" applyFill="1" applyBorder="1" applyAlignment="1">
      <alignment horizontal="right" vertical="distributed"/>
    </xf>
    <xf numFmtId="172" fontId="93" fillId="0" borderId="34" xfId="0" applyNumberFormat="1" applyFont="1" applyFill="1" applyBorder="1" applyAlignment="1">
      <alignment horizontal="right" vertical="distributed"/>
    </xf>
    <xf numFmtId="0" fontId="5" fillId="53" borderId="0" xfId="0" applyFont="1" applyFill="1" applyAlignment="1">
      <alignment/>
    </xf>
    <xf numFmtId="0" fontId="0" fillId="53" borderId="0" xfId="0" applyFill="1" applyAlignment="1">
      <alignment horizontal="center" vertical="center"/>
    </xf>
    <xf numFmtId="0" fontId="0" fillId="53" borderId="0" xfId="0" applyFill="1" applyAlignment="1">
      <alignment/>
    </xf>
    <xf numFmtId="0" fontId="36" fillId="53" borderId="0" xfId="0" applyFont="1" applyFill="1" applyAlignment="1">
      <alignment/>
    </xf>
    <xf numFmtId="0" fontId="0" fillId="53" borderId="0" xfId="0" applyFill="1" applyAlignment="1">
      <alignment vertical="center"/>
    </xf>
    <xf numFmtId="0" fontId="0" fillId="53" borderId="0" xfId="0" applyFill="1" applyAlignment="1">
      <alignment horizontal="left" vertical="center"/>
    </xf>
    <xf numFmtId="0" fontId="9" fillId="53" borderId="0" xfId="0" applyFont="1" applyFill="1" applyAlignment="1">
      <alignment horizontal="center" vertical="center" wrapText="1"/>
    </xf>
    <xf numFmtId="0" fontId="89" fillId="0" borderId="36" xfId="125" applyFont="1" applyFill="1" applyBorder="1" applyAlignment="1">
      <alignment horizontal="left" vertical="distributed" wrapText="1"/>
      <protection/>
    </xf>
    <xf numFmtId="0" fontId="89" fillId="0" borderId="36" xfId="0" applyFont="1" applyFill="1" applyBorder="1" applyAlignment="1">
      <alignment horizontal="left" wrapText="1"/>
    </xf>
    <xf numFmtId="0" fontId="90" fillId="0" borderId="36" xfId="125" applyFont="1" applyFill="1" applyBorder="1" applyAlignment="1">
      <alignment horizontal="left" vertical="center" wrapText="1"/>
      <protection/>
    </xf>
    <xf numFmtId="0" fontId="90" fillId="0" borderId="36" xfId="0" applyFont="1" applyFill="1" applyBorder="1" applyAlignment="1">
      <alignment horizontal="left" vertical="center" wrapText="1"/>
    </xf>
    <xf numFmtId="0" fontId="96" fillId="0" borderId="36" xfId="0" applyFont="1" applyFill="1" applyBorder="1" applyAlignment="1" applyProtection="1">
      <alignment horizontal="left" vertical="center" wrapText="1"/>
      <protection locked="0"/>
    </xf>
    <xf numFmtId="0" fontId="89" fillId="0" borderId="36" xfId="125" applyFont="1" applyFill="1" applyBorder="1">
      <alignment/>
      <protection/>
    </xf>
    <xf numFmtId="0" fontId="89" fillId="0" borderId="66" xfId="0" applyFont="1" applyFill="1" applyBorder="1" applyAlignment="1">
      <alignment horizontal="left" vertical="center" wrapText="1"/>
    </xf>
    <xf numFmtId="0" fontId="89" fillId="0" borderId="36" xfId="0" applyFont="1" applyFill="1" applyBorder="1" applyAlignment="1">
      <alignment horizontal="justify"/>
    </xf>
    <xf numFmtId="0" fontId="91" fillId="0" borderId="36" xfId="0" applyFont="1" applyFill="1" applyBorder="1" applyAlignment="1" applyProtection="1">
      <alignment horizontal="left" vertical="center" wrapText="1"/>
      <protection locked="0"/>
    </xf>
    <xf numFmtId="0" fontId="97" fillId="0" borderId="36" xfId="125" applyFont="1" applyFill="1" applyBorder="1" applyAlignment="1">
      <alignment horizontal="left" vertical="center" wrapText="1"/>
      <protection/>
    </xf>
    <xf numFmtId="0" fontId="89" fillId="0" borderId="36" xfId="0" applyFont="1" applyFill="1" applyBorder="1" applyAlignment="1" applyProtection="1">
      <alignment horizontal="left" vertical="center" wrapText="1"/>
      <protection locked="0"/>
    </xf>
    <xf numFmtId="0" fontId="98" fillId="0" borderId="36" xfId="127" applyFont="1" applyFill="1" applyBorder="1" applyAlignment="1">
      <alignment vertical="top" wrapText="1"/>
      <protection/>
    </xf>
    <xf numFmtId="0" fontId="98" fillId="0" borderId="36" xfId="0" applyFont="1" applyFill="1" applyBorder="1" applyAlignment="1">
      <alignment wrapText="1"/>
    </xf>
    <xf numFmtId="0" fontId="91" fillId="0" borderId="36" xfId="0" applyFont="1" applyFill="1" applyBorder="1" applyAlignment="1">
      <alignment wrapText="1"/>
    </xf>
    <xf numFmtId="0" fontId="89" fillId="0" borderId="0" xfId="0" applyFont="1" applyFill="1" applyBorder="1" applyAlignment="1">
      <alignment horizontal="center" vertical="distributed"/>
    </xf>
    <xf numFmtId="0" fontId="89" fillId="0" borderId="85" xfId="0" applyFont="1" applyFill="1" applyBorder="1" applyAlignment="1">
      <alignment horizontal="center" vertical="distributed"/>
    </xf>
    <xf numFmtId="0" fontId="90" fillId="0" borderId="34" xfId="0" applyFont="1" applyFill="1" applyBorder="1" applyAlignment="1">
      <alignment wrapText="1"/>
    </xf>
    <xf numFmtId="0" fontId="89" fillId="0" borderId="35" xfId="125" applyFont="1" applyFill="1" applyBorder="1" applyAlignment="1">
      <alignment horizontal="left" vertical="distributed" wrapText="1"/>
      <protection/>
    </xf>
    <xf numFmtId="0" fontId="91" fillId="0" borderId="35" xfId="98" applyNumberFormat="1" applyFont="1" applyBorder="1" applyProtection="1">
      <alignment vertical="top" wrapText="1"/>
      <protection locked="0"/>
    </xf>
    <xf numFmtId="0" fontId="0" fillId="53" borderId="0" xfId="0" applyFont="1" applyFill="1" applyAlignment="1">
      <alignment horizontal="center"/>
    </xf>
    <xf numFmtId="0" fontId="9" fillId="53" borderId="0" xfId="0" applyFont="1" applyFill="1" applyAlignment="1">
      <alignment horizontal="center" vertical="center" wrapText="1"/>
    </xf>
    <xf numFmtId="0" fontId="0" fillId="53" borderId="0" xfId="0" applyFont="1" applyFill="1" applyBorder="1" applyAlignment="1">
      <alignment horizontal="center" wrapText="1"/>
    </xf>
    <xf numFmtId="0" fontId="0" fillId="53" borderId="0" xfId="0" applyFont="1" applyFill="1" applyBorder="1" applyAlignment="1">
      <alignment horizontal="center" wrapText="1"/>
    </xf>
    <xf numFmtId="0" fontId="0" fillId="53" borderId="0" xfId="0" applyFont="1" applyFill="1" applyAlignment="1">
      <alignment horizontal="center"/>
    </xf>
    <xf numFmtId="0" fontId="7" fillId="34" borderId="37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49" fontId="23" fillId="0" borderId="45" xfId="0" applyNumberFormat="1" applyFont="1" applyFill="1" applyBorder="1" applyAlignment="1">
      <alignment horizontal="center" vertical="distributed"/>
    </xf>
    <xf numFmtId="49" fontId="23" fillId="0" borderId="60" xfId="0" applyNumberFormat="1" applyFont="1" applyFill="1" applyBorder="1" applyAlignment="1">
      <alignment horizontal="center" vertical="distributed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0" fillId="34" borderId="83" xfId="0" applyFont="1" applyFill="1" applyBorder="1" applyAlignment="1">
      <alignment horizontal="right"/>
    </xf>
    <xf numFmtId="0" fontId="0" fillId="34" borderId="85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35" fillId="34" borderId="38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35" fillId="34" borderId="44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distributed"/>
    </xf>
    <xf numFmtId="0" fontId="12" fillId="34" borderId="60" xfId="0" applyFont="1" applyFill="1" applyBorder="1" applyAlignment="1">
      <alignment horizontal="center" vertical="distributed"/>
    </xf>
    <xf numFmtId="0" fontId="12" fillId="34" borderId="49" xfId="0" applyFont="1" applyFill="1" applyBorder="1" applyAlignment="1">
      <alignment horizontal="center" vertical="distributed"/>
    </xf>
    <xf numFmtId="0" fontId="35" fillId="34" borderId="34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5" fillId="34" borderId="69" xfId="0" applyFont="1" applyFill="1" applyBorder="1" applyAlignment="1">
      <alignment horizontal="center" vertical="center" wrapText="1"/>
    </xf>
    <xf numFmtId="0" fontId="35" fillId="34" borderId="37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0" fontId="35" fillId="34" borderId="39" xfId="0" applyFont="1" applyFill="1" applyBorder="1" applyAlignment="1">
      <alignment horizontal="center" vertical="center" wrapText="1"/>
    </xf>
    <xf numFmtId="0" fontId="35" fillId="34" borderId="83" xfId="0" applyFont="1" applyFill="1" applyBorder="1" applyAlignment="1">
      <alignment horizontal="center" vertical="center" wrapText="1"/>
    </xf>
    <xf numFmtId="0" fontId="35" fillId="34" borderId="85" xfId="0" applyFont="1" applyFill="1" applyBorder="1" applyAlignment="1">
      <alignment horizontal="center" vertical="center" wrapText="1"/>
    </xf>
    <xf numFmtId="0" fontId="35" fillId="34" borderId="87" xfId="0" applyFont="1" applyFill="1" applyBorder="1" applyAlignment="1">
      <alignment horizontal="center" vertical="center" wrapText="1"/>
    </xf>
    <xf numFmtId="17" fontId="6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49" fontId="99" fillId="0" borderId="24" xfId="125" applyNumberFormat="1" applyFont="1" applyFill="1" applyBorder="1" applyAlignment="1">
      <alignment horizontal="center" vertical="center"/>
      <protection/>
    </xf>
    <xf numFmtId="49" fontId="99" fillId="0" borderId="88" xfId="125" applyNumberFormat="1" applyFont="1" applyFill="1" applyBorder="1" applyAlignment="1">
      <alignment horizontal="center" vertical="center"/>
      <protection/>
    </xf>
    <xf numFmtId="49" fontId="99" fillId="0" borderId="62" xfId="125" applyNumberFormat="1" applyFont="1" applyFill="1" applyBorder="1" applyAlignment="1">
      <alignment horizontal="center" vertical="center"/>
      <protection/>
    </xf>
    <xf numFmtId="49" fontId="0" fillId="0" borderId="24" xfId="125" applyNumberFormat="1" applyFont="1" applyFill="1" applyBorder="1" applyAlignment="1">
      <alignment horizontal="center" vertical="center" wrapText="1"/>
      <protection/>
    </xf>
    <xf numFmtId="49" fontId="0" fillId="0" borderId="88" xfId="125" applyNumberFormat="1" applyFont="1" applyFill="1" applyBorder="1" applyAlignment="1">
      <alignment horizontal="center" vertical="center" wrapText="1"/>
      <protection/>
    </xf>
    <xf numFmtId="49" fontId="0" fillId="0" borderId="62" xfId="125" applyNumberFormat="1" applyFont="1" applyFill="1" applyBorder="1" applyAlignment="1">
      <alignment horizontal="center" vertical="center" wrapText="1"/>
      <protection/>
    </xf>
    <xf numFmtId="49" fontId="10" fillId="0" borderId="89" xfId="125" applyNumberFormat="1" applyFont="1" applyFill="1" applyBorder="1" applyAlignment="1">
      <alignment horizontal="center" vertical="center" wrapText="1"/>
      <protection/>
    </xf>
    <xf numFmtId="49" fontId="10" fillId="0" borderId="61" xfId="125" applyNumberFormat="1" applyFont="1" applyFill="1" applyBorder="1" applyAlignment="1">
      <alignment horizontal="center" vertical="center" wrapText="1"/>
      <protection/>
    </xf>
    <xf numFmtId="0" fontId="17" fillId="53" borderId="0" xfId="125" applyFont="1" applyFill="1" applyAlignment="1">
      <alignment horizontal="center" vertical="center" wrapText="1"/>
      <protection/>
    </xf>
    <xf numFmtId="0" fontId="0" fillId="53" borderId="0" xfId="0" applyFont="1" applyFill="1" applyBorder="1" applyAlignment="1">
      <alignment horizontal="center" wrapText="1"/>
    </xf>
    <xf numFmtId="0" fontId="0" fillId="53" borderId="0" xfId="0" applyFont="1" applyFill="1" applyAlignment="1">
      <alignment horizontal="center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 3" xfId="126"/>
    <cellStyle name="Обычный_Ведомственная структура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zoomScalePageLayoutView="0" workbookViewId="0" topLeftCell="A36">
      <selection activeCell="A9" sqref="A9:L9"/>
    </sheetView>
  </sheetViews>
  <sheetFormatPr defaultColWidth="9.140625" defaultRowHeight="12.75"/>
  <cols>
    <col min="1" max="1" width="57.140625" style="11" customWidth="1"/>
    <col min="2" max="2" width="10.00390625" style="12" customWidth="1"/>
    <col min="3" max="3" width="9.28125" style="12" customWidth="1"/>
    <col min="4" max="4" width="17.8515625" style="9" hidden="1" customWidth="1"/>
    <col min="5" max="5" width="11.421875" style="9" hidden="1" customWidth="1"/>
    <col min="6" max="6" width="0.13671875" style="9" hidden="1" customWidth="1"/>
    <col min="7" max="7" width="11.421875" style="9" hidden="1" customWidth="1"/>
    <col min="8" max="8" width="17.57421875" style="9" hidden="1" customWidth="1"/>
    <col min="9" max="9" width="12.57421875" style="9" hidden="1" customWidth="1"/>
    <col min="10" max="10" width="13.28125" style="9" hidden="1" customWidth="1"/>
    <col min="11" max="11" width="15.140625" style="9" hidden="1" customWidth="1"/>
    <col min="12" max="12" width="15.140625" style="9" customWidth="1"/>
    <col min="13" max="16384" width="9.140625" style="9" customWidth="1"/>
  </cols>
  <sheetData>
    <row r="1" spans="1:12" ht="12.75" customHeight="1">
      <c r="A1" s="606"/>
      <c r="B1" s="634" t="s">
        <v>402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</row>
    <row r="2" spans="1:12" ht="12.75" customHeight="1">
      <c r="A2" s="606"/>
      <c r="B2" s="635" t="s">
        <v>73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</row>
    <row r="3" spans="1:12" ht="12.75">
      <c r="A3" s="606"/>
      <c r="B3" s="636" t="s">
        <v>405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</row>
    <row r="4" spans="1:12" ht="6" customHeight="1">
      <c r="A4" s="606"/>
      <c r="B4" s="607"/>
      <c r="C4" s="607"/>
      <c r="D4" s="608"/>
      <c r="E4" s="608"/>
      <c r="F4" s="608"/>
      <c r="G4" s="608"/>
      <c r="H4" s="608"/>
      <c r="I4" s="608"/>
      <c r="J4" s="608"/>
      <c r="K4" s="609"/>
      <c r="L4" s="608"/>
    </row>
    <row r="5" spans="1:12" ht="15" customHeight="1">
      <c r="A5" s="607"/>
      <c r="B5" s="635" t="s">
        <v>223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</row>
    <row r="6" spans="1:12" ht="14.25" customHeight="1">
      <c r="A6" s="610"/>
      <c r="B6" s="635" t="s">
        <v>73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1:12" ht="12.75">
      <c r="A7" s="610"/>
      <c r="B7" s="632" t="s">
        <v>331</v>
      </c>
      <c r="C7" s="632"/>
      <c r="D7" s="632"/>
      <c r="E7" s="632"/>
      <c r="F7" s="632"/>
      <c r="G7" s="632"/>
      <c r="H7" s="632"/>
      <c r="I7" s="632"/>
      <c r="J7" s="632"/>
      <c r="K7" s="632"/>
      <c r="L7" s="632"/>
    </row>
    <row r="8" spans="1:12" ht="12.75">
      <c r="A8" s="610"/>
      <c r="B8" s="610"/>
      <c r="C8" s="611"/>
      <c r="D8" s="608"/>
      <c r="E8" s="608"/>
      <c r="F8" s="608"/>
      <c r="G8" s="608"/>
      <c r="H8" s="608"/>
      <c r="I8" s="608"/>
      <c r="J8" s="608"/>
      <c r="K8" s="609"/>
      <c r="L8" s="608"/>
    </row>
    <row r="9" spans="1:12" ht="31.5" customHeight="1">
      <c r="A9" s="633" t="s">
        <v>255</v>
      </c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633"/>
    </row>
    <row r="10" spans="1:12" ht="12.75" customHeight="1" thickBot="1">
      <c r="A10" s="612"/>
      <c r="B10" s="612"/>
      <c r="C10" s="612"/>
      <c r="D10" s="293"/>
      <c r="E10" s="608"/>
      <c r="F10" s="293"/>
      <c r="G10" s="608"/>
      <c r="H10" s="608"/>
      <c r="I10" s="608"/>
      <c r="J10" s="608"/>
      <c r="K10" s="609"/>
      <c r="L10" s="608"/>
    </row>
    <row r="11" spans="1:12" ht="48" customHeight="1" thickBot="1">
      <c r="A11" s="84" t="s">
        <v>138</v>
      </c>
      <c r="B11" s="76" t="s">
        <v>84</v>
      </c>
      <c r="C11" s="63" t="s">
        <v>85</v>
      </c>
      <c r="D11" s="184" t="s">
        <v>235</v>
      </c>
      <c r="E11" s="184" t="s">
        <v>253</v>
      </c>
      <c r="F11" s="204" t="s">
        <v>280</v>
      </c>
      <c r="G11" s="204" t="s">
        <v>280</v>
      </c>
      <c r="H11" s="204" t="s">
        <v>280</v>
      </c>
      <c r="I11" s="204" t="s">
        <v>280</v>
      </c>
      <c r="J11" s="184" t="s">
        <v>280</v>
      </c>
      <c r="K11" s="184" t="s">
        <v>280</v>
      </c>
      <c r="L11" s="184" t="s">
        <v>280</v>
      </c>
    </row>
    <row r="12" spans="1:12" ht="8.25" customHeight="1" thickBot="1">
      <c r="A12" s="189">
        <v>1</v>
      </c>
      <c r="B12" s="190">
        <v>2</v>
      </c>
      <c r="C12" s="191">
        <v>3</v>
      </c>
      <c r="D12" s="192" t="s">
        <v>86</v>
      </c>
      <c r="E12" s="192" t="s">
        <v>86</v>
      </c>
      <c r="F12" s="207" t="s">
        <v>86</v>
      </c>
      <c r="G12" s="207" t="s">
        <v>86</v>
      </c>
      <c r="H12" s="207" t="s">
        <v>86</v>
      </c>
      <c r="I12" s="207" t="s">
        <v>86</v>
      </c>
      <c r="J12" s="192" t="s">
        <v>86</v>
      </c>
      <c r="K12" s="192" t="s">
        <v>86</v>
      </c>
      <c r="L12" s="192" t="s">
        <v>86</v>
      </c>
    </row>
    <row r="13" spans="1:12" ht="12.75">
      <c r="A13" s="185" t="s">
        <v>141</v>
      </c>
      <c r="B13" s="186" t="s">
        <v>126</v>
      </c>
      <c r="C13" s="187"/>
      <c r="D13" s="188" t="e">
        <f aca="true" t="shared" si="0" ref="D13:J13">SUM(D14:D21)</f>
        <v>#REF!</v>
      </c>
      <c r="E13" s="188" t="e">
        <f t="shared" si="0"/>
        <v>#REF!</v>
      </c>
      <c r="F13" s="208" t="e">
        <f t="shared" si="0"/>
        <v>#REF!</v>
      </c>
      <c r="G13" s="208" t="e">
        <f t="shared" si="0"/>
        <v>#REF!</v>
      </c>
      <c r="H13" s="208" t="e">
        <f t="shared" si="0"/>
        <v>#REF!</v>
      </c>
      <c r="I13" s="208" t="e">
        <f t="shared" si="0"/>
        <v>#REF!</v>
      </c>
      <c r="J13" s="188">
        <f t="shared" si="0"/>
        <v>76874.4</v>
      </c>
      <c r="K13" s="188">
        <f>SUM(K14:K21)</f>
        <v>0</v>
      </c>
      <c r="L13" s="188">
        <f>SUM(L14:L21)</f>
        <v>76874.4</v>
      </c>
    </row>
    <row r="14" spans="1:12" ht="25.5">
      <c r="A14" s="86" t="s">
        <v>162</v>
      </c>
      <c r="B14" s="78" t="s">
        <v>126</v>
      </c>
      <c r="C14" s="64" t="s">
        <v>133</v>
      </c>
      <c r="D14" s="70">
        <f>'Ведомственная структура'!L156</f>
        <v>1780.3</v>
      </c>
      <c r="E14" s="70">
        <f>'Ведомственная структура'!M156</f>
        <v>0</v>
      </c>
      <c r="F14" s="209">
        <f>'Ведомственная структура'!N156</f>
        <v>1794.7</v>
      </c>
      <c r="G14" s="209">
        <f>'Ведомственная структура'!O156</f>
        <v>0</v>
      </c>
      <c r="H14" s="209">
        <f>'Ведомственная структура'!P156</f>
        <v>1794.7</v>
      </c>
      <c r="I14" s="209">
        <f>'Ведомственная структура'!Q156</f>
        <v>0</v>
      </c>
      <c r="J14" s="70">
        <f>'Ведомственная структура'!R156</f>
        <v>1794.7</v>
      </c>
      <c r="K14" s="70">
        <f>'Ведомственная структура'!S156</f>
        <v>0</v>
      </c>
      <c r="L14" s="70">
        <f>'Ведомственная структура'!T156</f>
        <v>1794.7</v>
      </c>
    </row>
    <row r="15" spans="1:12" ht="38.25">
      <c r="A15" s="88" t="s">
        <v>164</v>
      </c>
      <c r="B15" s="83" t="s">
        <v>126</v>
      </c>
      <c r="C15" s="67" t="s">
        <v>129</v>
      </c>
      <c r="D15" s="171">
        <f>'Ведомственная структура'!L405</f>
        <v>1881</v>
      </c>
      <c r="E15" s="171">
        <f>'Ведомственная структура'!M405</f>
        <v>175.3</v>
      </c>
      <c r="F15" s="209">
        <f>'Ведомственная структура'!N405</f>
        <v>2095.1</v>
      </c>
      <c r="G15" s="209">
        <f>'Ведомственная структура'!O405</f>
        <v>-11.5</v>
      </c>
      <c r="H15" s="209">
        <f>'Ведомственная структура'!P405</f>
        <v>2083.6</v>
      </c>
      <c r="I15" s="209">
        <f>'Ведомственная структура'!Q405</f>
        <v>0</v>
      </c>
      <c r="J15" s="171">
        <f>'Ведомственная структура'!R405</f>
        <v>2215</v>
      </c>
      <c r="K15" s="171">
        <f>'Ведомственная структура'!S405</f>
        <v>0</v>
      </c>
      <c r="L15" s="171">
        <f>'Ведомственная структура'!T405</f>
        <v>2215</v>
      </c>
    </row>
    <row r="16" spans="1:12" ht="38.25">
      <c r="A16" s="92" t="s">
        <v>193</v>
      </c>
      <c r="B16" s="83" t="s">
        <v>126</v>
      </c>
      <c r="C16" s="67" t="s">
        <v>128</v>
      </c>
      <c r="D16" s="171" t="e">
        <f>'Ведомственная структура'!L161+'Ведомственная структура'!L92</f>
        <v>#REF!</v>
      </c>
      <c r="E16" s="171" t="e">
        <f>'Ведомственная структура'!M161+'Ведомственная структура'!M92</f>
        <v>#REF!</v>
      </c>
      <c r="F16" s="209" t="e">
        <f>'Ведомственная структура'!N161+'Ведомственная структура'!N92</f>
        <v>#REF!</v>
      </c>
      <c r="G16" s="209" t="e">
        <f>'Ведомственная структура'!O161+'Ведомственная структура'!O92</f>
        <v>#REF!</v>
      </c>
      <c r="H16" s="209" t="e">
        <f>'Ведомственная структура'!P161+'Ведомственная структура'!P92</f>
        <v>#REF!</v>
      </c>
      <c r="I16" s="209" t="e">
        <f>'Ведомственная структура'!Q161+'Ведомственная структура'!Q92</f>
        <v>#REF!</v>
      </c>
      <c r="J16" s="171">
        <f>'Ведомственная структура'!R161+'Ведомственная структура'!R92</f>
        <v>34782.1</v>
      </c>
      <c r="K16" s="171">
        <f>'Ведомственная структура'!S161+'Ведомственная структура'!S92</f>
        <v>0</v>
      </c>
      <c r="L16" s="171">
        <f>'Ведомственная структура'!T161+'Ведомственная структура'!T92</f>
        <v>34782.1</v>
      </c>
    </row>
    <row r="17" spans="1:12" ht="12.75">
      <c r="A17" s="98" t="s">
        <v>260</v>
      </c>
      <c r="B17" s="83" t="s">
        <v>126</v>
      </c>
      <c r="C17" s="67" t="s">
        <v>130</v>
      </c>
      <c r="D17" s="171"/>
      <c r="E17" s="171"/>
      <c r="F17" s="209">
        <f>'Ведомственная структура'!N192</f>
        <v>19.6</v>
      </c>
      <c r="G17" s="209">
        <f>'Ведомственная структура'!O192</f>
        <v>0</v>
      </c>
      <c r="H17" s="209">
        <f>'Ведомственная структура'!P192</f>
        <v>19.6</v>
      </c>
      <c r="I17" s="209">
        <f>'Ведомственная структура'!Q192</f>
        <v>0</v>
      </c>
      <c r="J17" s="171">
        <f>'Ведомственная структура'!R192</f>
        <v>19.6</v>
      </c>
      <c r="K17" s="171">
        <f>'Ведомственная структура'!S192</f>
        <v>0</v>
      </c>
      <c r="L17" s="171">
        <f>'Ведомственная структура'!T192</f>
        <v>19.6</v>
      </c>
    </row>
    <row r="18" spans="1:12" ht="31.5" customHeight="1">
      <c r="A18" s="88" t="s">
        <v>163</v>
      </c>
      <c r="B18" s="83" t="s">
        <v>126</v>
      </c>
      <c r="C18" s="67" t="s">
        <v>127</v>
      </c>
      <c r="D18" s="171">
        <f>'Ведомственная структура'!L97+'Ведомственная структура'!L580</f>
        <v>9771.4</v>
      </c>
      <c r="E18" s="171">
        <f>'Ведомственная структура'!M97+'Ведомственная структура'!M580</f>
        <v>0</v>
      </c>
      <c r="F18" s="209">
        <f>'Ведомственная структура'!N97+'Ведомственная структура'!N580</f>
        <v>10079.2</v>
      </c>
      <c r="G18" s="209">
        <f>'Ведомственная структура'!O97+'Ведомственная структура'!O580</f>
        <v>-149.6</v>
      </c>
      <c r="H18" s="209">
        <f>'Ведомственная структура'!P97+'Ведомственная структура'!P580</f>
        <v>9929.599999999999</v>
      </c>
      <c r="I18" s="209">
        <f>'Ведомственная структура'!Q97+'Ведомственная структура'!Q580</f>
        <v>0</v>
      </c>
      <c r="J18" s="171">
        <f>'Ведомственная структура'!R97+'Ведомственная структура'!R580</f>
        <v>9929.6</v>
      </c>
      <c r="K18" s="171">
        <f>'Ведомственная структура'!S97+'Ведомственная структура'!S580</f>
        <v>0</v>
      </c>
      <c r="L18" s="171">
        <f>'Ведомственная структура'!T97+'Ведомственная структура'!T580</f>
        <v>9929.6</v>
      </c>
    </row>
    <row r="19" spans="1:12" ht="12.75">
      <c r="A19" s="172" t="s">
        <v>272</v>
      </c>
      <c r="B19" s="83" t="s">
        <v>126</v>
      </c>
      <c r="C19" s="67" t="s">
        <v>131</v>
      </c>
      <c r="D19" s="171"/>
      <c r="E19" s="171"/>
      <c r="F19" s="209" t="e">
        <f>'Ведомственная структура'!N105</f>
        <v>#REF!</v>
      </c>
      <c r="G19" s="209" t="e">
        <f>'Ведомственная структура'!O105</f>
        <v>#REF!</v>
      </c>
      <c r="H19" s="209" t="e">
        <f>'Ведомственная структура'!P105</f>
        <v>#REF!</v>
      </c>
      <c r="I19" s="209" t="e">
        <f>'Ведомственная структура'!Q105</f>
        <v>#REF!</v>
      </c>
      <c r="J19" s="171">
        <f>'Ведомственная структура'!R105</f>
        <v>671.1</v>
      </c>
      <c r="K19" s="171">
        <f>'Ведомственная структура'!S105</f>
        <v>0</v>
      </c>
      <c r="L19" s="171">
        <f>'Ведомственная структура'!T105</f>
        <v>671.1</v>
      </c>
    </row>
    <row r="20" spans="1:12" ht="12.75">
      <c r="A20" s="88" t="s">
        <v>139</v>
      </c>
      <c r="B20" s="83" t="s">
        <v>126</v>
      </c>
      <c r="C20" s="67" t="s">
        <v>153</v>
      </c>
      <c r="D20" s="171">
        <f>'Ведомственная структура'!L113</f>
        <v>3400</v>
      </c>
      <c r="E20" s="171">
        <f>'Ведомственная структура'!M113</f>
        <v>-175.3</v>
      </c>
      <c r="F20" s="209">
        <f>'Ведомственная структура'!N113</f>
        <v>5000</v>
      </c>
      <c r="G20" s="209">
        <f>'Ведомственная структура'!O113</f>
        <v>0</v>
      </c>
      <c r="H20" s="209">
        <f>'Ведомственная структура'!P113</f>
        <v>5000</v>
      </c>
      <c r="I20" s="209">
        <f>'Ведомственная структура'!Q113</f>
        <v>-4833.5</v>
      </c>
      <c r="J20" s="171">
        <f>'Ведомственная структура'!R113</f>
        <v>166.5</v>
      </c>
      <c r="K20" s="171">
        <f>'Ведомственная структура'!S113</f>
        <v>0</v>
      </c>
      <c r="L20" s="171">
        <f>'Ведомственная структура'!T113</f>
        <v>166.5</v>
      </c>
    </row>
    <row r="21" spans="1:12" ht="12.75">
      <c r="A21" s="88" t="s">
        <v>157</v>
      </c>
      <c r="B21" s="83" t="s">
        <v>126</v>
      </c>
      <c r="C21" s="67" t="s">
        <v>183</v>
      </c>
      <c r="D21" s="171" t="e">
        <f>'Ведомственная структура'!L118+'Ведомственная структура'!L197+'Ведомственная структура'!L426+'Ведомственная структура'!L493+'Ведомственная структура'!L419</f>
        <v>#REF!</v>
      </c>
      <c r="E21" s="171" t="e">
        <f>'Ведомственная структура'!M118+'Ведомственная структура'!M197+'Ведомственная структура'!M426+'Ведомственная структура'!M493+'Ведомственная структура'!M419</f>
        <v>#REF!</v>
      </c>
      <c r="F21" s="209" t="e">
        <f>'Ведомственная структура'!N118+'Ведомственная структура'!N197+'Ведомственная структура'!N426+'Ведомственная структура'!N493+'Ведомственная структура'!N419</f>
        <v>#REF!</v>
      </c>
      <c r="G21" s="209" t="e">
        <f>'Ведомственная структура'!O118+'Ведомственная структура'!O197+'Ведомственная структура'!O426+'Ведомственная структура'!O493+'Ведомственная структура'!O419</f>
        <v>#REF!</v>
      </c>
      <c r="H21" s="209" t="e">
        <f>'Ведомственная структура'!P118+'Ведомственная структура'!P197+'Ведомственная структура'!P426+'Ведомственная структура'!P493+'Ведомственная структура'!P419</f>
        <v>#REF!</v>
      </c>
      <c r="I21" s="209" t="e">
        <f>'Ведомственная структура'!Q118+'Ведомственная структура'!Q197+'Ведомственная структура'!Q426+'Ведомственная структура'!Q493+'Ведомственная структура'!Q419</f>
        <v>#REF!</v>
      </c>
      <c r="J21" s="171">
        <f>'Ведомственная структура'!R118+'Ведомственная структура'!R197+'Ведомственная структура'!R426+'Ведомственная структура'!R493+'Ведомственная структура'!R419</f>
        <v>27295.799999999996</v>
      </c>
      <c r="K21" s="171">
        <f>'Ведомственная структура'!S118+'Ведомственная структура'!S197+'Ведомственная структура'!S426+'Ведомственная структура'!S493+'Ведомственная структура'!S419</f>
        <v>0</v>
      </c>
      <c r="L21" s="171">
        <f>'Ведомственная структура'!T118+'Ведомственная структура'!T197+'Ведомственная структура'!T426+'Ведомственная структура'!T493+'Ведомственная структура'!T419</f>
        <v>27295.799999999996</v>
      </c>
    </row>
    <row r="22" spans="1:12" s="10" customFormat="1" ht="12.75">
      <c r="A22" s="91" t="s">
        <v>185</v>
      </c>
      <c r="B22" s="82" t="s">
        <v>133</v>
      </c>
      <c r="C22" s="68"/>
      <c r="D22" s="74">
        <f aca="true" t="shared" si="1" ref="D22:L22">D23</f>
        <v>2310</v>
      </c>
      <c r="E22" s="74">
        <f t="shared" si="1"/>
        <v>0</v>
      </c>
      <c r="F22" s="210">
        <f t="shared" si="1"/>
        <v>1935.2</v>
      </c>
      <c r="G22" s="210">
        <f t="shared" si="1"/>
        <v>0</v>
      </c>
      <c r="H22" s="210">
        <f t="shared" si="1"/>
        <v>1935.2</v>
      </c>
      <c r="I22" s="210">
        <f t="shared" si="1"/>
        <v>0</v>
      </c>
      <c r="J22" s="74">
        <f t="shared" si="1"/>
        <v>1935.2</v>
      </c>
      <c r="K22" s="74">
        <f t="shared" si="1"/>
        <v>0</v>
      </c>
      <c r="L22" s="74">
        <f t="shared" si="1"/>
        <v>1935.2</v>
      </c>
    </row>
    <row r="23" spans="1:12" ht="12.75">
      <c r="A23" s="88" t="s">
        <v>186</v>
      </c>
      <c r="B23" s="83" t="s">
        <v>133</v>
      </c>
      <c r="C23" s="67" t="s">
        <v>129</v>
      </c>
      <c r="D23" s="171">
        <f>'Ведомственная структура'!L126</f>
        <v>2310</v>
      </c>
      <c r="E23" s="171">
        <f>'Ведомственная структура'!M126</f>
        <v>0</v>
      </c>
      <c r="F23" s="209">
        <f>'Ведомственная структура'!N126</f>
        <v>1935.2</v>
      </c>
      <c r="G23" s="209">
        <f>'Ведомственная структура'!O126</f>
        <v>0</v>
      </c>
      <c r="H23" s="209">
        <f>'Ведомственная структура'!P126</f>
        <v>1935.2</v>
      </c>
      <c r="I23" s="209">
        <f>'Ведомственная структура'!Q126</f>
        <v>0</v>
      </c>
      <c r="J23" s="171">
        <f>'Ведомственная структура'!R126</f>
        <v>1935.2</v>
      </c>
      <c r="K23" s="171">
        <f>'Ведомственная структура'!S126</f>
        <v>0</v>
      </c>
      <c r="L23" s="171">
        <f>'Ведомственная структура'!T126</f>
        <v>1935.2</v>
      </c>
    </row>
    <row r="24" spans="1:12" ht="28.5" customHeight="1">
      <c r="A24" s="89" t="s">
        <v>142</v>
      </c>
      <c r="B24" s="77" t="s">
        <v>129</v>
      </c>
      <c r="C24" s="64"/>
      <c r="D24" s="69">
        <f>SUM(D25:D25)</f>
        <v>200</v>
      </c>
      <c r="E24" s="69">
        <f>SUM(E25:E25)</f>
        <v>0</v>
      </c>
      <c r="F24" s="210">
        <f>'Ведомственная структура'!N132</f>
        <v>500</v>
      </c>
      <c r="G24" s="210">
        <f>'Ведомственная структура'!O227+'Ведомственная структура'!O132</f>
        <v>200</v>
      </c>
      <c r="H24" s="210">
        <f>'Ведомственная структура'!P227+'Ведомственная структура'!P132</f>
        <v>700</v>
      </c>
      <c r="I24" s="210">
        <f>'Ведомственная структура'!Q227+'Ведомственная структура'!Q132</f>
        <v>0</v>
      </c>
      <c r="J24" s="69">
        <f>'Ведомственная структура'!R227+'Ведомственная структура'!R132</f>
        <v>700</v>
      </c>
      <c r="K24" s="69">
        <f>'Ведомственная структура'!S227+'Ведомственная структура'!S132</f>
        <v>0</v>
      </c>
      <c r="L24" s="69">
        <f>'Ведомственная структура'!T227+'Ведомственная структура'!T132</f>
        <v>700</v>
      </c>
    </row>
    <row r="25" spans="1:12" ht="36.75" customHeight="1">
      <c r="A25" s="88" t="s">
        <v>87</v>
      </c>
      <c r="B25" s="78" t="s">
        <v>129</v>
      </c>
      <c r="C25" s="64" t="s">
        <v>143</v>
      </c>
      <c r="D25" s="70">
        <f>'Ведомственная структура'!L133</f>
        <v>200</v>
      </c>
      <c r="E25" s="70">
        <f>'Ведомственная структура'!M133</f>
        <v>0</v>
      </c>
      <c r="F25" s="209">
        <v>500</v>
      </c>
      <c r="G25" s="209">
        <f>'Ведомственная структура'!O133</f>
        <v>0</v>
      </c>
      <c r="H25" s="209">
        <f>'Ведомственная структура'!P133</f>
        <v>500</v>
      </c>
      <c r="I25" s="209">
        <f>'Ведомственная структура'!Q133</f>
        <v>0</v>
      </c>
      <c r="J25" s="70">
        <f>'Ведомственная структура'!R133</f>
        <v>500</v>
      </c>
      <c r="K25" s="70">
        <f>'Ведомственная структура'!S133</f>
        <v>0</v>
      </c>
      <c r="L25" s="70">
        <f>'Ведомственная структура'!T133</f>
        <v>500</v>
      </c>
    </row>
    <row r="26" spans="1:12" ht="21" customHeight="1">
      <c r="A26" s="102" t="s">
        <v>327</v>
      </c>
      <c r="B26" s="78" t="s">
        <v>129</v>
      </c>
      <c r="C26" s="64" t="s">
        <v>145</v>
      </c>
      <c r="D26" s="70"/>
      <c r="E26" s="70"/>
      <c r="F26" s="209">
        <v>0</v>
      </c>
      <c r="G26" s="209">
        <f>'Ведомственная структура'!O227</f>
        <v>200</v>
      </c>
      <c r="H26" s="209">
        <f>'Ведомственная структура'!P227</f>
        <v>200</v>
      </c>
      <c r="I26" s="209">
        <f>'Ведомственная структура'!Q227</f>
        <v>0</v>
      </c>
      <c r="J26" s="70">
        <f>'Ведомственная структура'!R227</f>
        <v>200</v>
      </c>
      <c r="K26" s="70">
        <f>'Ведомственная структура'!S227</f>
        <v>0</v>
      </c>
      <c r="L26" s="70">
        <f>'Ведомственная структура'!T227</f>
        <v>200</v>
      </c>
    </row>
    <row r="27" spans="1:12" ht="12.75">
      <c r="A27" s="85" t="s">
        <v>144</v>
      </c>
      <c r="B27" s="80" t="s">
        <v>128</v>
      </c>
      <c r="C27" s="65"/>
      <c r="D27" s="69" t="e">
        <f aca="true" t="shared" si="2" ref="D27:J27">SUM(D28:D32)</f>
        <v>#REF!</v>
      </c>
      <c r="E27" s="69" t="e">
        <f t="shared" si="2"/>
        <v>#REF!</v>
      </c>
      <c r="F27" s="210" t="e">
        <f t="shared" si="2"/>
        <v>#REF!</v>
      </c>
      <c r="G27" s="210" t="e">
        <f t="shared" si="2"/>
        <v>#REF!</v>
      </c>
      <c r="H27" s="210" t="e">
        <f t="shared" si="2"/>
        <v>#REF!</v>
      </c>
      <c r="I27" s="210" t="e">
        <f t="shared" si="2"/>
        <v>#REF!</v>
      </c>
      <c r="J27" s="69">
        <f t="shared" si="2"/>
        <v>23978.699999999997</v>
      </c>
      <c r="K27" s="69">
        <f>SUM(K28:K32)</f>
        <v>-318.5</v>
      </c>
      <c r="L27" s="69">
        <f>SUM(L28:L32)</f>
        <v>23660.199999999997</v>
      </c>
    </row>
    <row r="28" spans="1:12" ht="12.75">
      <c r="A28" s="87" t="s">
        <v>76</v>
      </c>
      <c r="B28" s="78" t="s">
        <v>128</v>
      </c>
      <c r="C28" s="64" t="s">
        <v>130</v>
      </c>
      <c r="D28" s="70">
        <f>'Ведомственная структура'!L234</f>
        <v>1028</v>
      </c>
      <c r="E28" s="70">
        <f>'Ведомственная структура'!M234</f>
        <v>0</v>
      </c>
      <c r="F28" s="209">
        <f>'Ведомственная структура'!N234</f>
        <v>1023</v>
      </c>
      <c r="G28" s="209">
        <f>'Ведомственная структура'!O234</f>
        <v>0</v>
      </c>
      <c r="H28" s="209">
        <f>'Ведомственная структура'!P234</f>
        <v>1023</v>
      </c>
      <c r="I28" s="209">
        <f>'Ведомственная структура'!Q234</f>
        <v>0</v>
      </c>
      <c r="J28" s="70">
        <f>'Ведомственная структура'!R234</f>
        <v>1023</v>
      </c>
      <c r="K28" s="70">
        <f>'Ведомственная структура'!S234</f>
        <v>0</v>
      </c>
      <c r="L28" s="70">
        <f>'Ведомственная структура'!T234</f>
        <v>1023</v>
      </c>
    </row>
    <row r="29" spans="1:12" ht="12.75" hidden="1">
      <c r="A29" s="90" t="s">
        <v>83</v>
      </c>
      <c r="B29" s="78" t="s">
        <v>128</v>
      </c>
      <c r="C29" s="64" t="s">
        <v>127</v>
      </c>
      <c r="D29" s="70" t="e">
        <f>'Ведомственная структура'!#REF!</f>
        <v>#REF!</v>
      </c>
      <c r="E29" s="70" t="e">
        <f>'Ведомственная структура'!#REF!</f>
        <v>#REF!</v>
      </c>
      <c r="F29" s="209">
        <v>0</v>
      </c>
      <c r="G29" s="209">
        <v>0</v>
      </c>
      <c r="H29" s="209">
        <v>0</v>
      </c>
      <c r="I29" s="209">
        <v>0</v>
      </c>
      <c r="J29" s="70">
        <v>0</v>
      </c>
      <c r="K29" s="70">
        <v>0</v>
      </c>
      <c r="L29" s="70">
        <v>0</v>
      </c>
    </row>
    <row r="30" spans="1:12" ht="12.75">
      <c r="A30" s="90" t="s">
        <v>395</v>
      </c>
      <c r="B30" s="78" t="s">
        <v>128</v>
      </c>
      <c r="C30" s="64" t="s">
        <v>132</v>
      </c>
      <c r="D30" s="70"/>
      <c r="E30" s="70"/>
      <c r="F30" s="209"/>
      <c r="G30" s="209"/>
      <c r="H30" s="209"/>
      <c r="I30" s="209"/>
      <c r="J30" s="70">
        <f>'Ведомственная структура'!R242</f>
        <v>118.6</v>
      </c>
      <c r="K30" s="70">
        <f>'Ведомственная структура'!S242</f>
        <v>0</v>
      </c>
      <c r="L30" s="70">
        <f>'Ведомственная структура'!T242</f>
        <v>118.6</v>
      </c>
    </row>
    <row r="31" spans="1:12" ht="12.75">
      <c r="A31" s="87" t="s">
        <v>190</v>
      </c>
      <c r="B31" s="78" t="s">
        <v>128</v>
      </c>
      <c r="C31" s="64" t="s">
        <v>143</v>
      </c>
      <c r="D31" s="70" t="e">
        <f>'Ведомственная структура'!L251</f>
        <v>#REF!</v>
      </c>
      <c r="E31" s="70" t="e">
        <f>'Ведомственная структура'!M251</f>
        <v>#REF!</v>
      </c>
      <c r="F31" s="209" t="e">
        <f>'Ведомственная структура'!N251</f>
        <v>#REF!</v>
      </c>
      <c r="G31" s="209" t="e">
        <f>'Ведомственная структура'!O251</f>
        <v>#REF!</v>
      </c>
      <c r="H31" s="209" t="e">
        <f>'Ведомственная структура'!P251</f>
        <v>#REF!</v>
      </c>
      <c r="I31" s="209" t="e">
        <f>'Ведомственная структура'!Q251</f>
        <v>#REF!</v>
      </c>
      <c r="J31" s="70">
        <f>'Ведомственная структура'!R251</f>
        <v>21695.1</v>
      </c>
      <c r="K31" s="70">
        <f>'Ведомственная структура'!S251</f>
        <v>0</v>
      </c>
      <c r="L31" s="70">
        <f>'Ведомственная структура'!T251</f>
        <v>21695.1</v>
      </c>
    </row>
    <row r="32" spans="1:12" ht="18" customHeight="1">
      <c r="A32" s="87" t="s">
        <v>152</v>
      </c>
      <c r="B32" s="78" t="s">
        <v>128</v>
      </c>
      <c r="C32" s="64" t="s">
        <v>159</v>
      </c>
      <c r="D32" s="70">
        <f>'Ведомственная структура'!L274+'Ведомственная структура'!L442</f>
        <v>493</v>
      </c>
      <c r="E32" s="70">
        <f>'Ведомственная структура'!M274+'Ведомственная структура'!M442</f>
        <v>0</v>
      </c>
      <c r="F32" s="209">
        <f>'Ведомственная структура'!N274+'Ведомственная структура'!N442</f>
        <v>622</v>
      </c>
      <c r="G32" s="209">
        <f>'Ведомственная структура'!O274+'Ведомственная структура'!O442</f>
        <v>0</v>
      </c>
      <c r="H32" s="209">
        <f>'Ведомственная структура'!P274+'Ведомственная структура'!P442</f>
        <v>622</v>
      </c>
      <c r="I32" s="209">
        <f>'Ведомственная структура'!Q274+'Ведомственная структура'!Q442</f>
        <v>0</v>
      </c>
      <c r="J32" s="70">
        <f>'Ведомственная структура'!R274+'Ведомственная структура'!R442+'Ведомственная структура'!R505</f>
        <v>1142</v>
      </c>
      <c r="K32" s="70">
        <f>'Ведомственная структура'!S274+'Ведомственная структура'!S442+'Ведомственная структура'!S505</f>
        <v>-318.5</v>
      </c>
      <c r="L32" s="70">
        <f>'Ведомственная структура'!T274+'Ведомственная структура'!T442+'Ведомственная структура'!T505</f>
        <v>823.5</v>
      </c>
    </row>
    <row r="33" spans="1:12" ht="12.75">
      <c r="A33" s="85" t="s">
        <v>134</v>
      </c>
      <c r="B33" s="79" t="s">
        <v>130</v>
      </c>
      <c r="C33" s="64"/>
      <c r="D33" s="69">
        <f>SUM(D34:D37)</f>
        <v>3522.7</v>
      </c>
      <c r="E33" s="69">
        <f>SUM(E34:E37)</f>
        <v>0</v>
      </c>
      <c r="F33" s="210" t="e">
        <f aca="true" t="shared" si="3" ref="F33:L33">SUM(F35:F38)</f>
        <v>#REF!</v>
      </c>
      <c r="G33" s="210" t="e">
        <f t="shared" si="3"/>
        <v>#REF!</v>
      </c>
      <c r="H33" s="210" t="e">
        <f t="shared" si="3"/>
        <v>#REF!</v>
      </c>
      <c r="I33" s="210" t="e">
        <f t="shared" si="3"/>
        <v>#REF!</v>
      </c>
      <c r="J33" s="69">
        <f t="shared" si="3"/>
        <v>12622.3</v>
      </c>
      <c r="K33" s="69">
        <f t="shared" si="3"/>
        <v>0</v>
      </c>
      <c r="L33" s="69">
        <f t="shared" si="3"/>
        <v>12622.3</v>
      </c>
    </row>
    <row r="34" spans="1:12" ht="12.75" hidden="1">
      <c r="A34" s="87" t="s">
        <v>200</v>
      </c>
      <c r="B34" s="81" t="s">
        <v>130</v>
      </c>
      <c r="C34" s="66" t="s">
        <v>126</v>
      </c>
      <c r="D34" s="71"/>
      <c r="E34" s="71"/>
      <c r="F34" s="211"/>
      <c r="G34" s="211"/>
      <c r="H34" s="211"/>
      <c r="I34" s="211"/>
      <c r="J34" s="71"/>
      <c r="K34" s="71"/>
      <c r="L34" s="71"/>
    </row>
    <row r="35" spans="1:12" ht="12.75" hidden="1">
      <c r="A35" s="87" t="s">
        <v>200</v>
      </c>
      <c r="B35" s="81" t="s">
        <v>130</v>
      </c>
      <c r="C35" s="66" t="s">
        <v>126</v>
      </c>
      <c r="D35" s="71">
        <v>0</v>
      </c>
      <c r="E35" s="71">
        <v>0</v>
      </c>
      <c r="F35" s="211">
        <v>0</v>
      </c>
      <c r="G35" s="211">
        <v>0</v>
      </c>
      <c r="H35" s="211">
        <v>0</v>
      </c>
      <c r="I35" s="211">
        <v>0</v>
      </c>
      <c r="J35" s="71">
        <v>0</v>
      </c>
      <c r="K35" s="71">
        <v>0</v>
      </c>
      <c r="L35" s="71">
        <v>0</v>
      </c>
    </row>
    <row r="36" spans="1:12" ht="12.75">
      <c r="A36" s="174" t="s">
        <v>200</v>
      </c>
      <c r="B36" s="81" t="s">
        <v>130</v>
      </c>
      <c r="C36" s="66" t="s">
        <v>126</v>
      </c>
      <c r="D36" s="71"/>
      <c r="E36" s="71"/>
      <c r="F36" s="211">
        <f>'Ведомственная структура'!N448</f>
        <v>5469.1</v>
      </c>
      <c r="G36" s="211">
        <f>'Ведомственная структура'!O448</f>
        <v>0</v>
      </c>
      <c r="H36" s="211">
        <f>'Ведомственная структура'!P448</f>
        <v>5469.1</v>
      </c>
      <c r="I36" s="211">
        <f>'Ведомственная структура'!Q448</f>
        <v>0</v>
      </c>
      <c r="J36" s="71">
        <f>'Ведомственная структура'!R448</f>
        <v>5469.1</v>
      </c>
      <c r="K36" s="71">
        <f>'Ведомственная структура'!S448</f>
        <v>0</v>
      </c>
      <c r="L36" s="71">
        <f>'Ведомственная структура'!T448</f>
        <v>5469.1</v>
      </c>
    </row>
    <row r="37" spans="1:12" ht="12.75">
      <c r="A37" s="87" t="s">
        <v>146</v>
      </c>
      <c r="B37" s="78" t="s">
        <v>130</v>
      </c>
      <c r="C37" s="64" t="s">
        <v>133</v>
      </c>
      <c r="D37" s="70">
        <f>'Ведомственная структура'!L457+'Ведомственная структура'!L286</f>
        <v>3522.7</v>
      </c>
      <c r="E37" s="70">
        <f>'Ведомственная структура'!M457+'Ведомственная структура'!M286</f>
        <v>0</v>
      </c>
      <c r="F37" s="209" t="e">
        <f>'Ведомственная структура'!N457+'Ведомственная структура'!N286</f>
        <v>#REF!</v>
      </c>
      <c r="G37" s="209" t="e">
        <f>'Ведомственная структура'!O457+'Ведомственная структура'!O286</f>
        <v>#REF!</v>
      </c>
      <c r="H37" s="209" t="e">
        <f>'Ведомственная структура'!P457+'Ведомственная структура'!P286</f>
        <v>#REF!</v>
      </c>
      <c r="I37" s="209" t="e">
        <f>'Ведомственная структура'!Q457+'Ведомственная структура'!Q286</f>
        <v>#REF!</v>
      </c>
      <c r="J37" s="70">
        <f>'Ведомственная структура'!R457+'Ведомственная структура'!R286</f>
        <v>4159</v>
      </c>
      <c r="K37" s="70">
        <f>'Ведомственная структура'!S457+'Ведомственная структура'!S286</f>
        <v>0</v>
      </c>
      <c r="L37" s="70">
        <f>'Ведомственная структура'!T457+'Ведомственная структура'!T286</f>
        <v>4159</v>
      </c>
    </row>
    <row r="38" spans="1:12" ht="12.75">
      <c r="A38" s="87" t="s">
        <v>279</v>
      </c>
      <c r="B38" s="78" t="s">
        <v>130</v>
      </c>
      <c r="C38" s="64" t="s">
        <v>129</v>
      </c>
      <c r="D38" s="70"/>
      <c r="E38" s="70"/>
      <c r="F38" s="209">
        <f>'Ведомственная структура'!N479</f>
        <v>3265</v>
      </c>
      <c r="G38" s="209">
        <f>'Ведомственная структура'!O479</f>
        <v>-300</v>
      </c>
      <c r="H38" s="209">
        <f>'Ведомственная структура'!P479</f>
        <v>2965</v>
      </c>
      <c r="I38" s="209">
        <f>'Ведомственная структура'!Q479</f>
        <v>0</v>
      </c>
      <c r="J38" s="70">
        <f>'Ведомственная структура'!R479+'Ведомственная структура'!R300</f>
        <v>2994.2</v>
      </c>
      <c r="K38" s="70">
        <f>'Ведомственная структура'!S479+'Ведомственная структура'!S300</f>
        <v>0</v>
      </c>
      <c r="L38" s="70">
        <f>'Ведомственная структура'!T479+'Ведомственная структура'!T300</f>
        <v>2994.2</v>
      </c>
    </row>
    <row r="39" spans="1:12" ht="12.75">
      <c r="A39" s="85" t="s">
        <v>135</v>
      </c>
      <c r="B39" s="79" t="s">
        <v>131</v>
      </c>
      <c r="C39" s="64"/>
      <c r="D39" s="69" t="e">
        <f aca="true" t="shared" si="4" ref="D39:J39">SUM(D40:D43)</f>
        <v>#REF!</v>
      </c>
      <c r="E39" s="69" t="e">
        <f t="shared" si="4"/>
        <v>#REF!</v>
      </c>
      <c r="F39" s="210" t="e">
        <f t="shared" si="4"/>
        <v>#REF!</v>
      </c>
      <c r="G39" s="210" t="e">
        <f t="shared" si="4"/>
        <v>#REF!</v>
      </c>
      <c r="H39" s="210" t="e">
        <f t="shared" si="4"/>
        <v>#REF!</v>
      </c>
      <c r="I39" s="210" t="e">
        <f t="shared" si="4"/>
        <v>#REF!</v>
      </c>
      <c r="J39" s="69">
        <f t="shared" si="4"/>
        <v>767861.1</v>
      </c>
      <c r="K39" s="69">
        <f>SUM(K40:K43)</f>
        <v>3057.2</v>
      </c>
      <c r="L39" s="69">
        <f>SUM(L40:L43)</f>
        <v>770918.2999999999</v>
      </c>
    </row>
    <row r="40" spans="1:12" s="55" customFormat="1" ht="12.75">
      <c r="A40" s="87" t="s">
        <v>234</v>
      </c>
      <c r="B40" s="78" t="s">
        <v>131</v>
      </c>
      <c r="C40" s="64" t="s">
        <v>126</v>
      </c>
      <c r="D40" s="71">
        <f>'Ведомственная структура'!L16</f>
        <v>175523</v>
      </c>
      <c r="E40" s="71">
        <f>'Ведомственная структура'!M16</f>
        <v>0</v>
      </c>
      <c r="F40" s="211">
        <f>'Ведомственная структура'!N16</f>
        <v>171394.5</v>
      </c>
      <c r="G40" s="211">
        <f>'Ведомственная структура'!O16</f>
        <v>0</v>
      </c>
      <c r="H40" s="211">
        <f>'Ведомственная структура'!P16</f>
        <v>171394.5</v>
      </c>
      <c r="I40" s="211">
        <f>'Ведомственная структура'!Q16</f>
        <v>1500</v>
      </c>
      <c r="J40" s="71">
        <f>'Ведомственная структура'!R16</f>
        <v>183285.5</v>
      </c>
      <c r="K40" s="71">
        <f>'Ведомственная структура'!S16</f>
        <v>857.2</v>
      </c>
      <c r="L40" s="71">
        <f>'Ведомственная структура'!T16</f>
        <v>184142.7</v>
      </c>
    </row>
    <row r="41" spans="1:12" ht="12.75">
      <c r="A41" s="87" t="s">
        <v>147</v>
      </c>
      <c r="B41" s="78" t="s">
        <v>131</v>
      </c>
      <c r="C41" s="64" t="s">
        <v>133</v>
      </c>
      <c r="D41" s="70" t="e">
        <f>'Ведомственная структура'!L31</f>
        <v>#REF!</v>
      </c>
      <c r="E41" s="70" t="e">
        <f>'Ведомственная структура'!M31</f>
        <v>#REF!</v>
      </c>
      <c r="F41" s="209" t="e">
        <f>'Ведомственная структура'!N31</f>
        <v>#REF!</v>
      </c>
      <c r="G41" s="209" t="e">
        <f>'Ведомственная структура'!O31</f>
        <v>#REF!</v>
      </c>
      <c r="H41" s="209" t="e">
        <f>'Ведомственная структура'!P31</f>
        <v>#REF!</v>
      </c>
      <c r="I41" s="209" t="e">
        <f>'Ведомственная структура'!Q31</f>
        <v>#REF!</v>
      </c>
      <c r="J41" s="70">
        <f>'Ведомственная структура'!R31+'Ведомственная структура'!R306</f>
        <v>568702.5</v>
      </c>
      <c r="K41" s="70">
        <f>'Ведомственная структура'!S31+'Ведомственная структура'!S306</f>
        <v>2200</v>
      </c>
      <c r="L41" s="70">
        <f>'Ведомственная структура'!T31+'Ведомственная структура'!T306</f>
        <v>570902.5</v>
      </c>
    </row>
    <row r="42" spans="1:12" ht="12.75">
      <c r="A42" s="88" t="s">
        <v>156</v>
      </c>
      <c r="B42" s="78" t="s">
        <v>131</v>
      </c>
      <c r="C42" s="64" t="s">
        <v>131</v>
      </c>
      <c r="D42" s="70" t="e">
        <f>'Ведомственная структура'!L311+'Ведомственная структура'!L55</f>
        <v>#REF!</v>
      </c>
      <c r="E42" s="70" t="e">
        <f>'Ведомственная структура'!M311+'Ведомственная структура'!M55</f>
        <v>#REF!</v>
      </c>
      <c r="F42" s="209" t="e">
        <f>'Ведомственная структура'!N311+'Ведомственная структура'!N55+'Ведомственная структура'!N519</f>
        <v>#REF!</v>
      </c>
      <c r="G42" s="209" t="e">
        <f>'Ведомственная структура'!O311+'Ведомственная структура'!O55+'Ведомственная структура'!O519</f>
        <v>#REF!</v>
      </c>
      <c r="H42" s="209" t="e">
        <f>'Ведомственная структура'!P311+'Ведомственная структура'!P55+'Ведомственная структура'!P519</f>
        <v>#REF!</v>
      </c>
      <c r="I42" s="209" t="e">
        <f>'Ведомственная структура'!Q311+'Ведомственная структура'!Q55+'Ведомственная структура'!Q519</f>
        <v>#REF!</v>
      </c>
      <c r="J42" s="70">
        <f>'Ведомственная структура'!R311+'Ведомственная структура'!R55+'Ведомственная структура'!R519</f>
        <v>5306</v>
      </c>
      <c r="K42" s="70">
        <f>'Ведомственная структура'!S311+'Ведомственная структура'!S55+'Ведомственная структура'!S519</f>
        <v>0</v>
      </c>
      <c r="L42" s="70">
        <f>'Ведомственная структура'!T311+'Ведомственная структура'!T55+'Ведомственная структура'!T519</f>
        <v>5306</v>
      </c>
    </row>
    <row r="43" spans="1:12" ht="12.75">
      <c r="A43" s="87" t="s">
        <v>148</v>
      </c>
      <c r="B43" s="78" t="s">
        <v>131</v>
      </c>
      <c r="C43" s="64" t="s">
        <v>143</v>
      </c>
      <c r="D43" s="70" t="e">
        <f>'Ведомственная структура'!L72</f>
        <v>#REF!</v>
      </c>
      <c r="E43" s="70" t="e">
        <f>'Ведомственная структура'!M72</f>
        <v>#REF!</v>
      </c>
      <c r="F43" s="209">
        <f>'Ведомственная структура'!N72</f>
        <v>10756.9</v>
      </c>
      <c r="G43" s="209">
        <f>'Ведомственная структура'!O72</f>
        <v>-189.8</v>
      </c>
      <c r="H43" s="209">
        <f>'Ведомственная структура'!P72</f>
        <v>10567.1</v>
      </c>
      <c r="I43" s="209">
        <f>'Ведомственная структура'!Q72</f>
        <v>0</v>
      </c>
      <c r="J43" s="70">
        <f>'Ведомственная структура'!R72</f>
        <v>10567.1</v>
      </c>
      <c r="K43" s="70">
        <f>'Ведомственная структура'!S72</f>
        <v>0</v>
      </c>
      <c r="L43" s="70">
        <f>'Ведомственная структура'!T72</f>
        <v>10567.1</v>
      </c>
    </row>
    <row r="44" spans="1:12" ht="12.75">
      <c r="A44" s="85" t="s">
        <v>80</v>
      </c>
      <c r="B44" s="79" t="s">
        <v>132</v>
      </c>
      <c r="C44" s="64"/>
      <c r="D44" s="69" t="e">
        <f aca="true" t="shared" si="5" ref="D44:J44">SUM(D45:D46)</f>
        <v>#REF!</v>
      </c>
      <c r="E44" s="69" t="e">
        <f t="shared" si="5"/>
        <v>#REF!</v>
      </c>
      <c r="F44" s="210" t="e">
        <f t="shared" si="5"/>
        <v>#REF!</v>
      </c>
      <c r="G44" s="210" t="e">
        <f t="shared" si="5"/>
        <v>#REF!</v>
      </c>
      <c r="H44" s="210" t="e">
        <f t="shared" si="5"/>
        <v>#REF!</v>
      </c>
      <c r="I44" s="210" t="e">
        <f t="shared" si="5"/>
        <v>#REF!</v>
      </c>
      <c r="J44" s="69">
        <f t="shared" si="5"/>
        <v>51409.3</v>
      </c>
      <c r="K44" s="69">
        <f>SUM(K45:K46)</f>
        <v>0</v>
      </c>
      <c r="L44" s="69">
        <f>SUM(L45:L46)</f>
        <v>51409.3</v>
      </c>
    </row>
    <row r="45" spans="1:12" ht="12.75">
      <c r="A45" s="87" t="s">
        <v>149</v>
      </c>
      <c r="B45" s="78" t="s">
        <v>132</v>
      </c>
      <c r="C45" s="64" t="s">
        <v>126</v>
      </c>
      <c r="D45" s="70" t="e">
        <f>'Ведомственная структура'!L337+'Ведомственная структура'!L528</f>
        <v>#REF!</v>
      </c>
      <c r="E45" s="70" t="e">
        <f>'Ведомственная структура'!M337+'Ведомственная структура'!M528</f>
        <v>#REF!</v>
      </c>
      <c r="F45" s="209" t="e">
        <f>'Ведомственная структура'!N337+'Ведомственная структура'!N528</f>
        <v>#REF!</v>
      </c>
      <c r="G45" s="209" t="e">
        <f>'Ведомственная структура'!O337+'Ведомственная структура'!O528</f>
        <v>#REF!</v>
      </c>
      <c r="H45" s="209" t="e">
        <f>'Ведомственная структура'!P337+'Ведомственная структура'!P528</f>
        <v>#REF!</v>
      </c>
      <c r="I45" s="209" t="e">
        <f>'Ведомственная структура'!Q337+'Ведомственная структура'!Q528</f>
        <v>#REF!</v>
      </c>
      <c r="J45" s="70">
        <f>'Ведомственная структура'!R337+'Ведомственная структура'!R528</f>
        <v>47479.9</v>
      </c>
      <c r="K45" s="70">
        <f>'Ведомственная структура'!S337+'Ведомственная структура'!S528</f>
        <v>0</v>
      </c>
      <c r="L45" s="70">
        <f>'Ведомственная структура'!T337+'Ведомственная структура'!T528</f>
        <v>47479.9</v>
      </c>
    </row>
    <row r="46" spans="1:12" ht="12.75">
      <c r="A46" s="87" t="s">
        <v>88</v>
      </c>
      <c r="B46" s="78" t="s">
        <v>132</v>
      </c>
      <c r="C46" s="64" t="s">
        <v>128</v>
      </c>
      <c r="D46" s="70">
        <f>'Ведомственная структура'!L570</f>
        <v>3785.4</v>
      </c>
      <c r="E46" s="70">
        <f>'Ведомственная структура'!M570</f>
        <v>0</v>
      </c>
      <c r="F46" s="209">
        <f>'Ведомственная структура'!N570</f>
        <v>4000.1000000000004</v>
      </c>
      <c r="G46" s="209">
        <f>'Ведомственная структура'!O570</f>
        <v>-70.7</v>
      </c>
      <c r="H46" s="209">
        <f>'Ведомственная структура'!P570</f>
        <v>3929.4000000000005</v>
      </c>
      <c r="I46" s="209">
        <f>'Ведомственная структура'!Q570</f>
        <v>0</v>
      </c>
      <c r="J46" s="70">
        <f>'Ведомственная структура'!R570</f>
        <v>3929.4000000000005</v>
      </c>
      <c r="K46" s="70">
        <f>'Ведомственная структура'!S570</f>
        <v>0</v>
      </c>
      <c r="L46" s="70">
        <f>'Ведомственная структура'!T570</f>
        <v>3929.4</v>
      </c>
    </row>
    <row r="47" spans="1:12" ht="12.75">
      <c r="A47" s="91" t="s">
        <v>136</v>
      </c>
      <c r="B47" s="82" t="s">
        <v>145</v>
      </c>
      <c r="C47" s="67"/>
      <c r="D47" s="72" t="e">
        <f aca="true" t="shared" si="6" ref="D47:I47">SUM(D48:D50)</f>
        <v>#REF!</v>
      </c>
      <c r="E47" s="72" t="e">
        <f t="shared" si="6"/>
        <v>#REF!</v>
      </c>
      <c r="F47" s="212">
        <f t="shared" si="6"/>
        <v>12856</v>
      </c>
      <c r="G47" s="212">
        <f t="shared" si="6"/>
        <v>0</v>
      </c>
      <c r="H47" s="212">
        <f t="shared" si="6"/>
        <v>12856</v>
      </c>
      <c r="I47" s="212">
        <f t="shared" si="6"/>
        <v>0</v>
      </c>
      <c r="J47" s="72">
        <f>SUM(J48:J50)</f>
        <v>21727.1</v>
      </c>
      <c r="K47" s="72">
        <f>SUM(K48:K50)</f>
        <v>685.1</v>
      </c>
      <c r="L47" s="72">
        <f>SUM(L48:L50)</f>
        <v>22412.199999999997</v>
      </c>
    </row>
    <row r="48" spans="1:12" ht="12.75">
      <c r="A48" s="88" t="s">
        <v>158</v>
      </c>
      <c r="B48" s="83" t="s">
        <v>145</v>
      </c>
      <c r="C48" s="67" t="s">
        <v>126</v>
      </c>
      <c r="D48" s="73">
        <f>'Ведомственная структура'!L348</f>
        <v>3465.5</v>
      </c>
      <c r="E48" s="73">
        <f>'Ведомственная структура'!M348</f>
        <v>0</v>
      </c>
      <c r="F48" s="213">
        <f>'Ведомственная структура'!N348</f>
        <v>3465</v>
      </c>
      <c r="G48" s="213">
        <f>'Ведомственная структура'!O348</f>
        <v>0</v>
      </c>
      <c r="H48" s="213">
        <f>'Ведомственная структура'!P348</f>
        <v>3465</v>
      </c>
      <c r="I48" s="213">
        <f>'Ведомственная структура'!Q348</f>
        <v>0</v>
      </c>
      <c r="J48" s="73">
        <f>'Ведомственная структура'!R348</f>
        <v>3465</v>
      </c>
      <c r="K48" s="73">
        <f>'Ведомственная структура'!S348</f>
        <v>0</v>
      </c>
      <c r="L48" s="73">
        <f>'Ведомственная структура'!T348</f>
        <v>3465</v>
      </c>
    </row>
    <row r="49" spans="1:12" ht="12.75">
      <c r="A49" s="88" t="s">
        <v>155</v>
      </c>
      <c r="B49" s="83" t="s">
        <v>145</v>
      </c>
      <c r="C49" s="67" t="s">
        <v>129</v>
      </c>
      <c r="D49" s="73">
        <f>'Ведомственная структура'!L353</f>
        <v>1104.6999999999998</v>
      </c>
      <c r="E49" s="73">
        <f>'Ведомственная структура'!M353</f>
        <v>0</v>
      </c>
      <c r="F49" s="213">
        <f>'Ведомственная структура'!N353</f>
        <v>1155.5</v>
      </c>
      <c r="G49" s="213">
        <f>'Ведомственная структура'!O353</f>
        <v>0</v>
      </c>
      <c r="H49" s="213">
        <f>'Ведомственная структура'!P353</f>
        <v>1155.5</v>
      </c>
      <c r="I49" s="213">
        <f>'Ведомственная структура'!Q353</f>
        <v>0</v>
      </c>
      <c r="J49" s="73">
        <f>'Ведомственная структура'!R353</f>
        <v>7090.5</v>
      </c>
      <c r="K49" s="73">
        <f>'Ведомственная структура'!S353</f>
        <v>685.1</v>
      </c>
      <c r="L49" s="73">
        <f>'Ведомственная структура'!T353</f>
        <v>7775.6</v>
      </c>
    </row>
    <row r="50" spans="1:12" ht="12.75">
      <c r="A50" s="88" t="s">
        <v>171</v>
      </c>
      <c r="B50" s="83" t="s">
        <v>145</v>
      </c>
      <c r="C50" s="67" t="s">
        <v>128</v>
      </c>
      <c r="D50" s="73" t="e">
        <f>'Ведомственная структура'!L85</f>
        <v>#REF!</v>
      </c>
      <c r="E50" s="73" t="e">
        <f>'Ведомственная структура'!M85</f>
        <v>#REF!</v>
      </c>
      <c r="F50" s="213">
        <f>'Ведомственная структура'!N85+'Ведомственная структура'!N384</f>
        <v>8235.5</v>
      </c>
      <c r="G50" s="213">
        <f>'Ведомственная структура'!O85+'Ведомственная структура'!O384</f>
        <v>0</v>
      </c>
      <c r="H50" s="213">
        <f>'Ведомственная структура'!P85+'Ведомственная структура'!P384</f>
        <v>8235.5</v>
      </c>
      <c r="I50" s="213">
        <f>'Ведомственная структура'!Q85+'Ведомственная структура'!Q384</f>
        <v>0</v>
      </c>
      <c r="J50" s="73">
        <f>'Ведомственная структура'!R85+'Ведомственная структура'!R384</f>
        <v>11171.599999999999</v>
      </c>
      <c r="K50" s="73">
        <f>'Ведомственная структура'!S85+'Ведомственная структура'!S384</f>
        <v>0</v>
      </c>
      <c r="L50" s="73">
        <f>'Ведомственная структура'!T85+'Ведомственная структура'!T384</f>
        <v>11171.599999999999</v>
      </c>
    </row>
    <row r="51" spans="1:12" ht="12.75">
      <c r="A51" s="91" t="s">
        <v>89</v>
      </c>
      <c r="B51" s="82" t="s">
        <v>153</v>
      </c>
      <c r="C51" s="68"/>
      <c r="D51" s="74" t="e">
        <f aca="true" t="shared" si="7" ref="D51:L51">SUM(D52:D52)</f>
        <v>#REF!</v>
      </c>
      <c r="E51" s="74" t="e">
        <f t="shared" si="7"/>
        <v>#REF!</v>
      </c>
      <c r="F51" s="210" t="e">
        <f t="shared" si="7"/>
        <v>#REF!</v>
      </c>
      <c r="G51" s="210" t="e">
        <f t="shared" si="7"/>
        <v>#REF!</v>
      </c>
      <c r="H51" s="210" t="e">
        <f t="shared" si="7"/>
        <v>#REF!</v>
      </c>
      <c r="I51" s="210" t="e">
        <f t="shared" si="7"/>
        <v>#REF!</v>
      </c>
      <c r="J51" s="74">
        <f t="shared" si="7"/>
        <v>425</v>
      </c>
      <c r="K51" s="74">
        <f t="shared" si="7"/>
        <v>0</v>
      </c>
      <c r="L51" s="74">
        <f t="shared" si="7"/>
        <v>425</v>
      </c>
    </row>
    <row r="52" spans="1:12" ht="12.75">
      <c r="A52" s="92" t="s">
        <v>92</v>
      </c>
      <c r="B52" s="83" t="s">
        <v>153</v>
      </c>
      <c r="C52" s="67" t="s">
        <v>126</v>
      </c>
      <c r="D52" s="73" t="e">
        <f>'Ведомственная структура'!L392</f>
        <v>#REF!</v>
      </c>
      <c r="E52" s="73" t="e">
        <f>'Ведомственная структура'!M392</f>
        <v>#REF!</v>
      </c>
      <c r="F52" s="213" t="e">
        <f>'Ведомственная структура'!N392</f>
        <v>#REF!</v>
      </c>
      <c r="G52" s="213" t="e">
        <f>'Ведомственная структура'!O392</f>
        <v>#REF!</v>
      </c>
      <c r="H52" s="213" t="e">
        <f>'Ведомственная структура'!P392</f>
        <v>#REF!</v>
      </c>
      <c r="I52" s="213" t="e">
        <f>'Ведомственная структура'!Q392</f>
        <v>#REF!</v>
      </c>
      <c r="J52" s="73">
        <f>'Ведомственная структура'!R392</f>
        <v>425</v>
      </c>
      <c r="K52" s="73">
        <f>'Ведомственная структура'!S392</f>
        <v>0</v>
      </c>
      <c r="L52" s="73">
        <f>'Ведомственная структура'!T392</f>
        <v>425</v>
      </c>
    </row>
    <row r="53" spans="1:12" s="10" customFormat="1" ht="28.5" customHeight="1">
      <c r="A53" s="281" t="s">
        <v>338</v>
      </c>
      <c r="B53" s="82" t="s">
        <v>161</v>
      </c>
      <c r="C53" s="68"/>
      <c r="D53" s="74">
        <f aca="true" t="shared" si="8" ref="D53:J53">SUM(D54:D55)</f>
        <v>67701.8</v>
      </c>
      <c r="E53" s="74">
        <f t="shared" si="8"/>
        <v>1800</v>
      </c>
      <c r="F53" s="210">
        <f t="shared" si="8"/>
        <v>61187.8</v>
      </c>
      <c r="G53" s="210">
        <f t="shared" si="8"/>
        <v>0</v>
      </c>
      <c r="H53" s="210">
        <f t="shared" si="8"/>
        <v>61187.8</v>
      </c>
      <c r="I53" s="210">
        <f t="shared" si="8"/>
        <v>0</v>
      </c>
      <c r="J53" s="74">
        <f t="shared" si="8"/>
        <v>61187.8</v>
      </c>
      <c r="K53" s="74">
        <f>SUM(K54:K55)</f>
        <v>0</v>
      </c>
      <c r="L53" s="74">
        <f>SUM(L54:L55)</f>
        <v>61187.8</v>
      </c>
    </row>
    <row r="54" spans="1:12" s="10" customFormat="1" ht="38.25">
      <c r="A54" s="88" t="s">
        <v>79</v>
      </c>
      <c r="B54" s="83" t="s">
        <v>161</v>
      </c>
      <c r="C54" s="67" t="s">
        <v>126</v>
      </c>
      <c r="D54" s="75">
        <f>'Ведомственная структура'!L139</f>
        <v>6481.6</v>
      </c>
      <c r="E54" s="75">
        <f>'Ведомственная структура'!M139</f>
        <v>0</v>
      </c>
      <c r="F54" s="211">
        <f>'Ведомственная структура'!N139</f>
        <v>6843.3</v>
      </c>
      <c r="G54" s="211">
        <f>'Ведомственная структура'!O139</f>
        <v>0</v>
      </c>
      <c r="H54" s="211">
        <f>'Ведомственная структура'!P139</f>
        <v>6843.3</v>
      </c>
      <c r="I54" s="211">
        <f>'Ведомственная структура'!Q139</f>
        <v>0</v>
      </c>
      <c r="J54" s="75">
        <f>'Ведомственная структура'!R139</f>
        <v>6843.3</v>
      </c>
      <c r="K54" s="75">
        <f>'Ведомственная структура'!S139</f>
        <v>0</v>
      </c>
      <c r="L54" s="75">
        <f>'Ведомственная структура'!T139</f>
        <v>6843.3</v>
      </c>
    </row>
    <row r="55" spans="1:12" ht="23.25" customHeight="1" thickBot="1">
      <c r="A55" s="175" t="s">
        <v>77</v>
      </c>
      <c r="B55" s="193" t="s">
        <v>161</v>
      </c>
      <c r="C55" s="194" t="s">
        <v>129</v>
      </c>
      <c r="D55" s="195">
        <f>'Ведомственная структура'!L148</f>
        <v>61220.2</v>
      </c>
      <c r="E55" s="195">
        <f>'Ведомственная структура'!M148</f>
        <v>1800</v>
      </c>
      <c r="F55" s="214">
        <f>'Ведомственная структура'!N148</f>
        <v>54344.5</v>
      </c>
      <c r="G55" s="214">
        <f>'Ведомственная структура'!O148</f>
        <v>0</v>
      </c>
      <c r="H55" s="214">
        <f>'Ведомственная структура'!P148</f>
        <v>54344.5</v>
      </c>
      <c r="I55" s="214">
        <f>'Ведомственная структура'!Q148</f>
        <v>0</v>
      </c>
      <c r="J55" s="195">
        <f>'Ведомственная структура'!R148</f>
        <v>54344.5</v>
      </c>
      <c r="K55" s="195">
        <f>'Ведомственная структура'!S148</f>
        <v>0</v>
      </c>
      <c r="L55" s="195">
        <f>'Ведомственная структура'!T148</f>
        <v>54344.5</v>
      </c>
    </row>
    <row r="56" spans="1:12" ht="19.5" customHeight="1" thickBot="1">
      <c r="A56" s="173" t="s">
        <v>90</v>
      </c>
      <c r="B56" s="196"/>
      <c r="C56" s="197"/>
      <c r="D56" s="198" t="e">
        <f aca="true" t="shared" si="9" ref="D56:L56">D13+D24+D27+D33+D39+D44+D47+D53+D51+D22</f>
        <v>#REF!</v>
      </c>
      <c r="E56" s="198" t="e">
        <f t="shared" si="9"/>
        <v>#REF!</v>
      </c>
      <c r="F56" s="215" t="e">
        <f t="shared" si="9"/>
        <v>#REF!</v>
      </c>
      <c r="G56" s="215" t="e">
        <f t="shared" si="9"/>
        <v>#REF!</v>
      </c>
      <c r="H56" s="215" t="e">
        <f t="shared" si="9"/>
        <v>#REF!</v>
      </c>
      <c r="I56" s="215" t="e">
        <f t="shared" si="9"/>
        <v>#REF!</v>
      </c>
      <c r="J56" s="198">
        <f t="shared" si="9"/>
        <v>1018720.9</v>
      </c>
      <c r="K56" s="198">
        <f t="shared" si="9"/>
        <v>3423.7999999999997</v>
      </c>
      <c r="L56" s="198">
        <f t="shared" si="9"/>
        <v>1022144.7</v>
      </c>
    </row>
    <row r="57" spans="6:11" ht="12.75">
      <c r="F57" s="216"/>
      <c r="G57" s="216"/>
      <c r="H57" s="216"/>
      <c r="I57" s="216"/>
      <c r="K57" s="216"/>
    </row>
    <row r="58" spans="4:9" ht="12.75">
      <c r="D58" s="13"/>
      <c r="F58" s="216"/>
      <c r="G58" s="216"/>
      <c r="H58" s="216"/>
      <c r="I58" s="216"/>
    </row>
    <row r="59" spans="4:9" ht="12.75">
      <c r="D59" s="13"/>
      <c r="F59" s="216"/>
      <c r="G59" s="216"/>
      <c r="H59" s="216"/>
      <c r="I59" s="216"/>
    </row>
    <row r="60" spans="6:9" ht="12.75">
      <c r="F60" s="216"/>
      <c r="G60" s="216"/>
      <c r="H60" s="216"/>
      <c r="I60" s="216"/>
    </row>
    <row r="61" spans="6:9" ht="12.75">
      <c r="F61" s="216"/>
      <c r="G61" s="216"/>
      <c r="H61" s="216"/>
      <c r="I61" s="216"/>
    </row>
    <row r="62" spans="8:9" ht="12.75">
      <c r="H62" s="216"/>
      <c r="I62" s="216"/>
    </row>
    <row r="63" spans="8:9" ht="12.75">
      <c r="H63" s="216"/>
      <c r="I63" s="216"/>
    </row>
    <row r="64" spans="8:9" ht="12.75">
      <c r="H64" s="216"/>
      <c r="I64" s="216"/>
    </row>
    <row r="65" spans="8:9" ht="12.75">
      <c r="H65" s="216"/>
      <c r="I65" s="216"/>
    </row>
    <row r="66" spans="8:9" ht="12.75">
      <c r="H66" s="216"/>
      <c r="I66" s="216"/>
    </row>
    <row r="67" spans="8:9" ht="12.75">
      <c r="H67" s="216"/>
      <c r="I67" s="216"/>
    </row>
    <row r="68" spans="8:9" ht="12.75">
      <c r="H68" s="216"/>
      <c r="I68" s="216"/>
    </row>
    <row r="69" spans="8:9" ht="12.75">
      <c r="H69" s="216"/>
      <c r="I69" s="216"/>
    </row>
    <row r="70" spans="8:9" ht="12.75">
      <c r="H70" s="216"/>
      <c r="I70" s="216"/>
    </row>
    <row r="71" spans="8:9" ht="12.75">
      <c r="H71" s="216"/>
      <c r="I71" s="216"/>
    </row>
    <row r="72" spans="8:9" ht="12.75">
      <c r="H72" s="216"/>
      <c r="I72" s="216"/>
    </row>
    <row r="73" spans="8:9" ht="12.75">
      <c r="H73" s="216"/>
      <c r="I73" s="216"/>
    </row>
    <row r="74" spans="8:9" ht="12.75">
      <c r="H74" s="216"/>
      <c r="I74" s="216"/>
    </row>
    <row r="75" spans="8:9" ht="12.75">
      <c r="H75" s="216"/>
      <c r="I75" s="216"/>
    </row>
    <row r="76" spans="8:9" ht="12.75">
      <c r="H76" s="216"/>
      <c r="I76" s="216"/>
    </row>
    <row r="77" spans="8:9" ht="12.75">
      <c r="H77" s="216"/>
      <c r="I77" s="216"/>
    </row>
    <row r="78" spans="8:9" ht="12.75">
      <c r="H78" s="216"/>
      <c r="I78" s="216"/>
    </row>
    <row r="79" spans="8:9" ht="12.75">
      <c r="H79" s="216"/>
      <c r="I79" s="216"/>
    </row>
    <row r="80" spans="8:9" ht="12.75">
      <c r="H80" s="216"/>
      <c r="I80" s="216"/>
    </row>
    <row r="81" spans="8:9" ht="12.75">
      <c r="H81" s="216"/>
      <c r="I81" s="216"/>
    </row>
    <row r="82" spans="8:9" ht="12.75">
      <c r="H82" s="216"/>
      <c r="I82" s="216"/>
    </row>
    <row r="83" spans="8:9" ht="12.75">
      <c r="H83" s="216"/>
      <c r="I83" s="216"/>
    </row>
    <row r="84" spans="8:9" ht="12.75">
      <c r="H84" s="216"/>
      <c r="I84" s="216"/>
    </row>
    <row r="85" spans="8:9" ht="12.75">
      <c r="H85" s="216"/>
      <c r="I85" s="216"/>
    </row>
    <row r="86" spans="8:9" ht="12.75">
      <c r="H86" s="216"/>
      <c r="I86" s="216"/>
    </row>
    <row r="87" spans="8:9" ht="12.75">
      <c r="H87" s="216"/>
      <c r="I87" s="216"/>
    </row>
    <row r="88" spans="8:9" ht="12.75">
      <c r="H88" s="216"/>
      <c r="I88" s="216"/>
    </row>
    <row r="89" spans="8:9" ht="12.75">
      <c r="H89" s="216"/>
      <c r="I89" s="216"/>
    </row>
    <row r="90" spans="8:9" ht="12.75">
      <c r="H90" s="216"/>
      <c r="I90" s="216"/>
    </row>
    <row r="91" spans="8:9" ht="12.75">
      <c r="H91" s="216"/>
      <c r="I91" s="216"/>
    </row>
    <row r="92" spans="8:9" ht="12.75">
      <c r="H92" s="216"/>
      <c r="I92" s="216"/>
    </row>
    <row r="93" spans="8:9" ht="12.75">
      <c r="H93" s="216"/>
      <c r="I93" s="216"/>
    </row>
    <row r="94" spans="8:9" ht="12.75">
      <c r="H94" s="216"/>
      <c r="I94" s="216"/>
    </row>
    <row r="95" spans="8:9" ht="12.75">
      <c r="H95" s="216"/>
      <c r="I95" s="216"/>
    </row>
    <row r="96" spans="8:9" ht="12.75">
      <c r="H96" s="216"/>
      <c r="I96" s="216"/>
    </row>
    <row r="97" spans="8:9" ht="12.75">
      <c r="H97" s="216"/>
      <c r="I97" s="216"/>
    </row>
    <row r="98" spans="8:9" ht="12.75">
      <c r="H98" s="216"/>
      <c r="I98" s="216"/>
    </row>
    <row r="99" spans="8:9" ht="12.75">
      <c r="H99" s="216"/>
      <c r="I99" s="216"/>
    </row>
    <row r="100" spans="8:9" ht="12.75">
      <c r="H100" s="216"/>
      <c r="I100" s="216"/>
    </row>
    <row r="101" spans="8:9" ht="12.75">
      <c r="H101" s="216"/>
      <c r="I101" s="216"/>
    </row>
    <row r="102" spans="8:9" ht="12.75">
      <c r="H102" s="216"/>
      <c r="I102" s="216"/>
    </row>
    <row r="103" spans="8:9" ht="12.75">
      <c r="H103" s="216"/>
      <c r="I103" s="216"/>
    </row>
    <row r="104" spans="8:9" ht="12.75">
      <c r="H104" s="216"/>
      <c r="I104" s="216"/>
    </row>
    <row r="105" spans="8:9" ht="12.75">
      <c r="H105" s="216"/>
      <c r="I105" s="216"/>
    </row>
    <row r="106" spans="8:9" ht="12.75">
      <c r="H106" s="216"/>
      <c r="I106" s="216"/>
    </row>
    <row r="107" spans="8:9" ht="12.75">
      <c r="H107" s="216"/>
      <c r="I107" s="216"/>
    </row>
    <row r="108" spans="8:9" ht="12.75">
      <c r="H108" s="216"/>
      <c r="I108" s="216"/>
    </row>
    <row r="109" spans="8:9" ht="12.75">
      <c r="H109" s="216"/>
      <c r="I109" s="216"/>
    </row>
    <row r="110" spans="8:9" ht="12.75">
      <c r="H110" s="216"/>
      <c r="I110" s="216"/>
    </row>
    <row r="111" spans="8:9" ht="12.75">
      <c r="H111" s="216"/>
      <c r="I111" s="216"/>
    </row>
    <row r="112" spans="8:9" ht="12.75">
      <c r="H112" s="216"/>
      <c r="I112" s="216"/>
    </row>
    <row r="113" spans="8:9" ht="12.75">
      <c r="H113" s="216"/>
      <c r="I113" s="216"/>
    </row>
    <row r="114" spans="8:9" ht="12.75">
      <c r="H114" s="216"/>
      <c r="I114" s="216"/>
    </row>
    <row r="115" spans="8:9" ht="12.75">
      <c r="H115" s="216"/>
      <c r="I115" s="216"/>
    </row>
    <row r="116" spans="8:9" ht="12.75">
      <c r="H116" s="216"/>
      <c r="I116" s="216"/>
    </row>
    <row r="117" spans="8:9" ht="12.75">
      <c r="H117" s="216"/>
      <c r="I117" s="216"/>
    </row>
    <row r="118" spans="8:9" ht="12.75">
      <c r="H118" s="216"/>
      <c r="I118" s="216"/>
    </row>
    <row r="119" spans="8:9" ht="12.75">
      <c r="H119" s="216"/>
      <c r="I119" s="216"/>
    </row>
    <row r="120" spans="8:9" ht="12.75">
      <c r="H120" s="216"/>
      <c r="I120" s="216"/>
    </row>
    <row r="121" spans="8:9" ht="12.75">
      <c r="H121" s="216"/>
      <c r="I121" s="216"/>
    </row>
    <row r="122" spans="8:9" ht="12.75">
      <c r="H122" s="216"/>
      <c r="I122" s="216"/>
    </row>
    <row r="123" spans="8:9" ht="12.75">
      <c r="H123" s="216"/>
      <c r="I123" s="216"/>
    </row>
    <row r="124" spans="8:9" ht="12.75">
      <c r="H124" s="216"/>
      <c r="I124" s="216"/>
    </row>
    <row r="125" spans="8:9" ht="12.75">
      <c r="H125" s="216"/>
      <c r="I125" s="216"/>
    </row>
    <row r="126" spans="8:9" ht="12.75">
      <c r="H126" s="216"/>
      <c r="I126" s="216"/>
    </row>
    <row r="127" spans="8:9" ht="12.75">
      <c r="H127" s="216"/>
      <c r="I127" s="216"/>
    </row>
    <row r="128" spans="8:9" ht="12.75">
      <c r="H128" s="216"/>
      <c r="I128" s="216"/>
    </row>
    <row r="129" spans="8:9" ht="12.75">
      <c r="H129" s="216"/>
      <c r="I129" s="216"/>
    </row>
    <row r="130" spans="8:9" ht="12.75">
      <c r="H130" s="216"/>
      <c r="I130" s="216"/>
    </row>
    <row r="131" spans="8:9" ht="12.75">
      <c r="H131" s="216"/>
      <c r="I131" s="216"/>
    </row>
    <row r="132" spans="8:9" ht="12.75">
      <c r="H132" s="216"/>
      <c r="I132" s="216"/>
    </row>
    <row r="133" spans="8:9" ht="12.75">
      <c r="H133" s="216"/>
      <c r="I133" s="216"/>
    </row>
    <row r="134" spans="8:9" ht="12.75">
      <c r="H134" s="216"/>
      <c r="I134" s="216"/>
    </row>
    <row r="135" spans="8:9" ht="12.75">
      <c r="H135" s="216"/>
      <c r="I135" s="216"/>
    </row>
    <row r="136" spans="8:9" ht="12.75">
      <c r="H136" s="216"/>
      <c r="I136" s="216"/>
    </row>
    <row r="137" spans="8:9" ht="12.75">
      <c r="H137" s="216"/>
      <c r="I137" s="216"/>
    </row>
    <row r="138" spans="8:9" ht="12.75">
      <c r="H138" s="216"/>
      <c r="I138" s="216"/>
    </row>
    <row r="139" spans="8:9" ht="12.75">
      <c r="H139" s="216"/>
      <c r="I139" s="216"/>
    </row>
    <row r="140" spans="8:9" ht="12.75">
      <c r="H140" s="216"/>
      <c r="I140" s="216"/>
    </row>
    <row r="141" spans="8:9" ht="12.75">
      <c r="H141" s="216"/>
      <c r="I141" s="216"/>
    </row>
    <row r="142" spans="8:9" ht="12.75">
      <c r="H142" s="216"/>
      <c r="I142" s="216"/>
    </row>
    <row r="143" spans="8:9" ht="12.75">
      <c r="H143" s="216"/>
      <c r="I143" s="216"/>
    </row>
    <row r="144" spans="8:9" ht="12.75">
      <c r="H144" s="216"/>
      <c r="I144" s="216"/>
    </row>
    <row r="145" spans="8:9" ht="12.75">
      <c r="H145" s="216"/>
      <c r="I145" s="216"/>
    </row>
    <row r="146" spans="8:9" ht="12.75">
      <c r="H146" s="216"/>
      <c r="I146" s="216"/>
    </row>
    <row r="147" spans="8:9" ht="12.75">
      <c r="H147" s="216"/>
      <c r="I147" s="216"/>
    </row>
    <row r="148" spans="8:9" ht="12.75">
      <c r="H148" s="216"/>
      <c r="I148" s="216"/>
    </row>
    <row r="149" spans="8:9" ht="12.75">
      <c r="H149" s="216"/>
      <c r="I149" s="216"/>
    </row>
    <row r="150" spans="8:9" ht="12.75">
      <c r="H150" s="216"/>
      <c r="I150" s="216"/>
    </row>
    <row r="151" spans="8:9" ht="12.75">
      <c r="H151" s="216"/>
      <c r="I151" s="216"/>
    </row>
    <row r="152" spans="8:9" ht="12.75">
      <c r="H152" s="216"/>
      <c r="I152" s="216"/>
    </row>
    <row r="153" spans="8:9" ht="12.75">
      <c r="H153" s="216"/>
      <c r="I153" s="216"/>
    </row>
    <row r="154" spans="8:9" ht="12.75">
      <c r="H154" s="216"/>
      <c r="I154" s="216"/>
    </row>
    <row r="155" spans="8:9" ht="12.75">
      <c r="H155" s="216"/>
      <c r="I155" s="216"/>
    </row>
    <row r="156" spans="8:9" ht="12.75">
      <c r="H156" s="216"/>
      <c r="I156" s="216"/>
    </row>
    <row r="157" spans="8:9" ht="12.75">
      <c r="H157" s="216"/>
      <c r="I157" s="216"/>
    </row>
    <row r="158" spans="8:9" ht="12.75">
      <c r="H158" s="216"/>
      <c r="I158" s="216"/>
    </row>
    <row r="159" spans="8:9" ht="12.75">
      <c r="H159" s="216"/>
      <c r="I159" s="216"/>
    </row>
    <row r="160" spans="8:9" ht="12.75">
      <c r="H160" s="216"/>
      <c r="I160" s="216"/>
    </row>
    <row r="161" spans="8:9" ht="12.75">
      <c r="H161" s="216"/>
      <c r="I161" s="216"/>
    </row>
    <row r="162" spans="8:9" ht="12.75">
      <c r="H162" s="216"/>
      <c r="I162" s="216"/>
    </row>
    <row r="163" spans="8:9" ht="12.75">
      <c r="H163" s="216"/>
      <c r="I163" s="216"/>
    </row>
    <row r="164" spans="8:9" ht="12.75">
      <c r="H164" s="216"/>
      <c r="I164" s="216"/>
    </row>
    <row r="165" spans="8:9" ht="12.75">
      <c r="H165" s="216"/>
      <c r="I165" s="216"/>
    </row>
    <row r="166" spans="8:9" ht="12.75">
      <c r="H166" s="216"/>
      <c r="I166" s="216"/>
    </row>
    <row r="167" spans="8:9" ht="12.75">
      <c r="H167" s="216"/>
      <c r="I167" s="216"/>
    </row>
    <row r="168" spans="8:9" ht="12.75">
      <c r="H168" s="216"/>
      <c r="I168" s="216"/>
    </row>
    <row r="169" spans="8:9" ht="12.75">
      <c r="H169" s="216"/>
      <c r="I169" s="216"/>
    </row>
    <row r="170" spans="8:9" ht="12.75">
      <c r="H170" s="216"/>
      <c r="I170" s="216"/>
    </row>
    <row r="171" spans="8:9" ht="12.75">
      <c r="H171" s="216"/>
      <c r="I171" s="216"/>
    </row>
    <row r="172" spans="8:9" ht="12.75">
      <c r="H172" s="216"/>
      <c r="I172" s="216"/>
    </row>
    <row r="173" spans="8:9" ht="12.75">
      <c r="H173" s="216"/>
      <c r="I173" s="216"/>
    </row>
    <row r="174" spans="8:9" ht="12.75">
      <c r="H174" s="216"/>
      <c r="I174" s="216"/>
    </row>
    <row r="175" spans="8:9" ht="12.75">
      <c r="H175" s="216"/>
      <c r="I175" s="216"/>
    </row>
    <row r="176" spans="8:9" ht="12.75">
      <c r="H176" s="216"/>
      <c r="I176" s="216"/>
    </row>
    <row r="177" spans="8:9" ht="12.75">
      <c r="H177" s="216"/>
      <c r="I177" s="216"/>
    </row>
    <row r="178" spans="8:9" ht="12.75">
      <c r="H178" s="216"/>
      <c r="I178" s="216"/>
    </row>
    <row r="179" spans="8:9" ht="12.75">
      <c r="H179" s="216"/>
      <c r="I179" s="216"/>
    </row>
    <row r="180" spans="8:9" ht="12.75">
      <c r="H180" s="216"/>
      <c r="I180" s="216"/>
    </row>
    <row r="181" spans="8:9" ht="12.75">
      <c r="H181" s="216"/>
      <c r="I181" s="216"/>
    </row>
  </sheetData>
  <sheetProtection/>
  <mergeCells count="7">
    <mergeCell ref="B7:L7"/>
    <mergeCell ref="A9:L9"/>
    <mergeCell ref="B1:L1"/>
    <mergeCell ref="B2:L2"/>
    <mergeCell ref="B3:L3"/>
    <mergeCell ref="B5:L5"/>
    <mergeCell ref="B6:L6"/>
  </mergeCells>
  <printOptions/>
  <pageMargins left="0.8267716535433072" right="0.4330708661417323" top="0.7480314960629921" bottom="0.7480314960629921" header="0.31496062992125984" footer="0.31496062992125984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42"/>
  <sheetViews>
    <sheetView view="pageBreakPreview" zoomScaleSheetLayoutView="100" zoomScalePageLayoutView="0" workbookViewId="0" topLeftCell="A486">
      <selection activeCell="E518" sqref="E518"/>
    </sheetView>
  </sheetViews>
  <sheetFormatPr defaultColWidth="9.140625" defaultRowHeight="12.75"/>
  <cols>
    <col min="1" max="1" width="58.140625" style="8" customWidth="1"/>
    <col min="2" max="2" width="5.00390625" style="41" customWidth="1"/>
    <col min="3" max="3" width="6.421875" style="42" customWidth="1"/>
    <col min="4" max="4" width="7.140625" style="42" customWidth="1"/>
    <col min="5" max="5" width="3.28125" style="42" customWidth="1"/>
    <col min="6" max="8" width="2.421875" style="42" customWidth="1"/>
    <col min="9" max="9" width="7.421875" style="42" customWidth="1"/>
    <col min="10" max="10" width="3.140625" style="42" customWidth="1"/>
    <col min="11" max="11" width="10.28125" style="40" customWidth="1"/>
    <col min="12" max="12" width="7.7109375" style="43" hidden="1" customWidth="1"/>
    <col min="13" max="13" width="6.140625" style="8" hidden="1" customWidth="1"/>
    <col min="14" max="14" width="14.8515625" style="8" hidden="1" customWidth="1"/>
    <col min="15" max="15" width="13.421875" style="8" hidden="1" customWidth="1"/>
    <col min="16" max="16" width="0.13671875" style="8" hidden="1" customWidth="1"/>
    <col min="17" max="17" width="16.00390625" style="8" hidden="1" customWidth="1"/>
    <col min="18" max="18" width="17.8515625" style="8" hidden="1" customWidth="1"/>
    <col min="19" max="19" width="16.00390625" style="8" hidden="1" customWidth="1"/>
    <col min="20" max="20" width="14.57421875" style="8" customWidth="1"/>
    <col min="21" max="16384" width="9.140625" style="8" customWidth="1"/>
  </cols>
  <sheetData>
    <row r="1" spans="1:20" ht="12.75" customHeight="1">
      <c r="A1" s="223"/>
      <c r="B1" s="224"/>
      <c r="C1" s="225"/>
      <c r="D1" s="225"/>
      <c r="E1" s="634" t="s">
        <v>403</v>
      </c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</row>
    <row r="2" spans="1:20" ht="12.75" customHeight="1">
      <c r="A2" s="223"/>
      <c r="B2" s="224"/>
      <c r="C2" s="225"/>
      <c r="D2" s="225"/>
      <c r="E2" s="3"/>
      <c r="F2" s="635" t="s">
        <v>345</v>
      </c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</row>
    <row r="3" spans="1:18" ht="12.75">
      <c r="A3" s="223"/>
      <c r="B3" s="224"/>
      <c r="C3" s="225"/>
      <c r="D3" s="225"/>
      <c r="E3" s="104"/>
      <c r="F3" s="285" t="s">
        <v>407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0" s="3" customFormat="1" ht="21" customHeight="1">
      <c r="A4" s="668"/>
      <c r="B4" s="669"/>
      <c r="C4" s="669"/>
      <c r="D4" s="669"/>
      <c r="E4" s="635" t="s">
        <v>346</v>
      </c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</row>
    <row r="5" spans="1:20" s="3" customFormat="1" ht="12.75" customHeight="1">
      <c r="A5" s="669"/>
      <c r="B5" s="669"/>
      <c r="C5" s="669"/>
      <c r="D5" s="669"/>
      <c r="F5" s="635" t="s">
        <v>347</v>
      </c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</row>
    <row r="6" spans="1:18" s="3" customFormat="1" ht="13.5" customHeight="1">
      <c r="A6" s="669"/>
      <c r="B6" s="669"/>
      <c r="C6" s="669"/>
      <c r="D6" s="669"/>
      <c r="E6" s="104"/>
      <c r="F6" s="104" t="s">
        <v>348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s="4" customFormat="1" ht="44.25" customHeight="1">
      <c r="A7" s="637" t="s">
        <v>254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</row>
    <row r="8" spans="1:14" s="4" customFormat="1" ht="13.5" thickBot="1">
      <c r="A8" s="647"/>
      <c r="B8" s="648"/>
      <c r="C8" s="648"/>
      <c r="D8" s="648"/>
      <c r="E8" s="649"/>
      <c r="F8" s="649"/>
      <c r="G8" s="649"/>
      <c r="H8" s="649"/>
      <c r="I8" s="649"/>
      <c r="J8" s="649"/>
      <c r="K8" s="648"/>
      <c r="L8" s="648"/>
      <c r="N8" s="56"/>
    </row>
    <row r="9" spans="1:20" s="1" customFormat="1" ht="15" customHeight="1">
      <c r="A9" s="653" t="s">
        <v>138</v>
      </c>
      <c r="B9" s="659" t="s">
        <v>176</v>
      </c>
      <c r="C9" s="650" t="s">
        <v>172</v>
      </c>
      <c r="D9" s="653" t="s">
        <v>173</v>
      </c>
      <c r="E9" s="653" t="s">
        <v>151</v>
      </c>
      <c r="F9" s="661"/>
      <c r="G9" s="661"/>
      <c r="H9" s="661"/>
      <c r="I9" s="661"/>
      <c r="J9" s="650"/>
      <c r="K9" s="650" t="s">
        <v>177</v>
      </c>
      <c r="L9" s="644" t="s">
        <v>235</v>
      </c>
      <c r="M9" s="644" t="s">
        <v>253</v>
      </c>
      <c r="N9" s="639" t="s">
        <v>280</v>
      </c>
      <c r="O9" s="639" t="s">
        <v>280</v>
      </c>
      <c r="P9" s="639" t="s">
        <v>280</v>
      </c>
      <c r="Q9" s="639" t="s">
        <v>280</v>
      </c>
      <c r="R9" s="644" t="s">
        <v>280</v>
      </c>
      <c r="S9" s="644" t="s">
        <v>280</v>
      </c>
      <c r="T9" s="644" t="s">
        <v>280</v>
      </c>
    </row>
    <row r="10" spans="1:20" s="1" customFormat="1" ht="15">
      <c r="A10" s="654"/>
      <c r="B10" s="660"/>
      <c r="C10" s="651"/>
      <c r="D10" s="654"/>
      <c r="E10" s="662"/>
      <c r="F10" s="663"/>
      <c r="G10" s="663"/>
      <c r="H10" s="663"/>
      <c r="I10" s="663"/>
      <c r="J10" s="664"/>
      <c r="K10" s="651"/>
      <c r="L10" s="645"/>
      <c r="M10" s="645"/>
      <c r="N10" s="640"/>
      <c r="O10" s="640"/>
      <c r="P10" s="640"/>
      <c r="Q10" s="640"/>
      <c r="R10" s="645"/>
      <c r="S10" s="645"/>
      <c r="T10" s="645"/>
    </row>
    <row r="11" spans="1:20" s="1" customFormat="1" ht="15" customHeight="1">
      <c r="A11" s="654"/>
      <c r="B11" s="660"/>
      <c r="C11" s="651"/>
      <c r="D11" s="654"/>
      <c r="E11" s="662"/>
      <c r="F11" s="663"/>
      <c r="G11" s="663"/>
      <c r="H11" s="663"/>
      <c r="I11" s="663"/>
      <c r="J11" s="664"/>
      <c r="K11" s="651"/>
      <c r="L11" s="645"/>
      <c r="M11" s="645"/>
      <c r="N11" s="640"/>
      <c r="O11" s="640"/>
      <c r="P11" s="640"/>
      <c r="Q11" s="640"/>
      <c r="R11" s="645"/>
      <c r="S11" s="645"/>
      <c r="T11" s="645"/>
    </row>
    <row r="12" spans="1:20" s="1" customFormat="1" ht="15.75" thickBot="1">
      <c r="A12" s="655"/>
      <c r="B12" s="660"/>
      <c r="C12" s="652"/>
      <c r="D12" s="655"/>
      <c r="E12" s="665"/>
      <c r="F12" s="666"/>
      <c r="G12" s="666"/>
      <c r="H12" s="666"/>
      <c r="I12" s="666"/>
      <c r="J12" s="667"/>
      <c r="K12" s="652"/>
      <c r="L12" s="646"/>
      <c r="M12" s="646"/>
      <c r="N12" s="641"/>
      <c r="O12" s="641"/>
      <c r="P12" s="641"/>
      <c r="Q12" s="641"/>
      <c r="R12" s="646"/>
      <c r="S12" s="646"/>
      <c r="T12" s="646"/>
    </row>
    <row r="13" spans="1:20" s="2" customFormat="1" ht="13.5" thickBot="1">
      <c r="A13" s="168">
        <v>1</v>
      </c>
      <c r="B13" s="169">
        <v>2</v>
      </c>
      <c r="C13" s="169">
        <v>3</v>
      </c>
      <c r="D13" s="169">
        <v>4</v>
      </c>
      <c r="E13" s="656">
        <v>5</v>
      </c>
      <c r="F13" s="657"/>
      <c r="G13" s="657"/>
      <c r="H13" s="657"/>
      <c r="I13" s="657"/>
      <c r="J13" s="658"/>
      <c r="K13" s="182">
        <v>6</v>
      </c>
      <c r="L13" s="170">
        <v>7</v>
      </c>
      <c r="M13" s="170">
        <v>8</v>
      </c>
      <c r="N13" s="205">
        <v>7</v>
      </c>
      <c r="O13" s="205">
        <v>7</v>
      </c>
      <c r="P13" s="205">
        <v>7</v>
      </c>
      <c r="Q13" s="205">
        <v>7</v>
      </c>
      <c r="R13" s="170">
        <v>7</v>
      </c>
      <c r="S13" s="170">
        <v>7</v>
      </c>
      <c r="T13" s="170">
        <v>7</v>
      </c>
    </row>
    <row r="14" spans="1:20" s="44" customFormat="1" ht="25.5">
      <c r="A14" s="167" t="s">
        <v>178</v>
      </c>
      <c r="B14" s="270" t="s">
        <v>168</v>
      </c>
      <c r="C14" s="271"/>
      <c r="D14" s="271"/>
      <c r="E14" s="272"/>
      <c r="F14" s="272"/>
      <c r="G14" s="272"/>
      <c r="H14" s="272"/>
      <c r="I14" s="272"/>
      <c r="J14" s="272"/>
      <c r="K14" s="273"/>
      <c r="L14" s="113" t="e">
        <f aca="true" t="shared" si="0" ref="L14:R14">L15+L84</f>
        <v>#REF!</v>
      </c>
      <c r="M14" s="100" t="e">
        <f t="shared" si="0"/>
        <v>#REF!</v>
      </c>
      <c r="N14" s="100" t="e">
        <f t="shared" si="0"/>
        <v>#REF!</v>
      </c>
      <c r="O14" s="100" t="e">
        <f t="shared" si="0"/>
        <v>#REF!</v>
      </c>
      <c r="P14" s="100" t="e">
        <f t="shared" si="0"/>
        <v>#REF!</v>
      </c>
      <c r="Q14" s="100" t="e">
        <f t="shared" si="0"/>
        <v>#REF!</v>
      </c>
      <c r="R14" s="100">
        <f t="shared" si="0"/>
        <v>769581.1</v>
      </c>
      <c r="S14" s="100">
        <f>S15+S84</f>
        <v>3057.2</v>
      </c>
      <c r="T14" s="100">
        <f>T15+T84</f>
        <v>772638.3</v>
      </c>
    </row>
    <row r="15" spans="1:20" s="15" customFormat="1" ht="12.75">
      <c r="A15" s="229" t="s">
        <v>135</v>
      </c>
      <c r="B15" s="110" t="s">
        <v>168</v>
      </c>
      <c r="C15" s="108" t="s">
        <v>131</v>
      </c>
      <c r="D15" s="108"/>
      <c r="E15" s="99"/>
      <c r="F15" s="99"/>
      <c r="G15" s="99"/>
      <c r="H15" s="99"/>
      <c r="I15" s="143"/>
      <c r="J15" s="143"/>
      <c r="K15" s="274"/>
      <c r="L15" s="149" t="e">
        <f aca="true" t="shared" si="1" ref="L15:R15">L31+L55+L72+L16</f>
        <v>#REF!</v>
      </c>
      <c r="M15" s="150" t="e">
        <f t="shared" si="1"/>
        <v>#REF!</v>
      </c>
      <c r="N15" s="150" t="e">
        <f t="shared" si="1"/>
        <v>#REF!</v>
      </c>
      <c r="O15" s="150" t="e">
        <f t="shared" si="1"/>
        <v>#REF!</v>
      </c>
      <c r="P15" s="150" t="e">
        <f t="shared" si="1"/>
        <v>#REF!</v>
      </c>
      <c r="Q15" s="150" t="e">
        <f t="shared" si="1"/>
        <v>#REF!</v>
      </c>
      <c r="R15" s="150">
        <f t="shared" si="1"/>
        <v>762689.9</v>
      </c>
      <c r="S15" s="150">
        <f>S31+S55+S72+S16</f>
        <v>3057.2</v>
      </c>
      <c r="T15" s="150">
        <f>T31+T55+T72+T16</f>
        <v>765747.1000000001</v>
      </c>
    </row>
    <row r="16" spans="1:20" s="15" customFormat="1" ht="12.75">
      <c r="A16" s="229" t="s">
        <v>234</v>
      </c>
      <c r="B16" s="110" t="s">
        <v>168</v>
      </c>
      <c r="C16" s="108" t="s">
        <v>131</v>
      </c>
      <c r="D16" s="108" t="s">
        <v>126</v>
      </c>
      <c r="E16" s="99"/>
      <c r="F16" s="99"/>
      <c r="G16" s="99"/>
      <c r="H16" s="99"/>
      <c r="I16" s="143"/>
      <c r="J16" s="143"/>
      <c r="K16" s="274"/>
      <c r="L16" s="114">
        <f>L17</f>
        <v>175523</v>
      </c>
      <c r="M16" s="96">
        <f>M17</f>
        <v>0</v>
      </c>
      <c r="N16" s="96">
        <f>N17</f>
        <v>171394.5</v>
      </c>
      <c r="O16" s="96">
        <f>O17</f>
        <v>0</v>
      </c>
      <c r="P16" s="96">
        <f>P17+P24</f>
        <v>171394.5</v>
      </c>
      <c r="Q16" s="96">
        <f>Q17+Q24</f>
        <v>1500</v>
      </c>
      <c r="R16" s="96">
        <f>R17+R24</f>
        <v>183285.5</v>
      </c>
      <c r="S16" s="96">
        <f>S17+S24</f>
        <v>857.2</v>
      </c>
      <c r="T16" s="96">
        <f>T17+T24</f>
        <v>184142.7</v>
      </c>
    </row>
    <row r="17" spans="1:20" s="15" customFormat="1" ht="38.25">
      <c r="A17" s="237" t="s">
        <v>8</v>
      </c>
      <c r="B17" s="110" t="s">
        <v>168</v>
      </c>
      <c r="C17" s="108" t="s">
        <v>131</v>
      </c>
      <c r="D17" s="108" t="s">
        <v>126</v>
      </c>
      <c r="E17" s="106" t="s">
        <v>10</v>
      </c>
      <c r="F17" s="106" t="s">
        <v>207</v>
      </c>
      <c r="G17" s="106" t="s">
        <v>207</v>
      </c>
      <c r="H17" s="106" t="s">
        <v>207</v>
      </c>
      <c r="I17" s="106" t="s">
        <v>208</v>
      </c>
      <c r="J17" s="106" t="s">
        <v>207</v>
      </c>
      <c r="K17" s="269"/>
      <c r="L17" s="115">
        <f aca="true" t="shared" si="2" ref="L17:R17">L20+L23</f>
        <v>175523</v>
      </c>
      <c r="M17" s="97">
        <f t="shared" si="2"/>
        <v>0</v>
      </c>
      <c r="N17" s="97">
        <f t="shared" si="2"/>
        <v>171394.5</v>
      </c>
      <c r="O17" s="97">
        <f t="shared" si="2"/>
        <v>0</v>
      </c>
      <c r="P17" s="97">
        <f t="shared" si="2"/>
        <v>171394.5</v>
      </c>
      <c r="Q17" s="97">
        <f t="shared" si="2"/>
        <v>0</v>
      </c>
      <c r="R17" s="95">
        <f t="shared" si="2"/>
        <v>171394.5</v>
      </c>
      <c r="S17" s="95">
        <f>S20+S23</f>
        <v>0</v>
      </c>
      <c r="T17" s="95">
        <f>T20+T23</f>
        <v>171394.5</v>
      </c>
    </row>
    <row r="18" spans="1:20" s="15" customFormat="1" ht="12.75">
      <c r="A18" s="111" t="s">
        <v>246</v>
      </c>
      <c r="B18" s="110" t="s">
        <v>168</v>
      </c>
      <c r="C18" s="108" t="s">
        <v>131</v>
      </c>
      <c r="D18" s="108" t="s">
        <v>126</v>
      </c>
      <c r="E18" s="107" t="s">
        <v>10</v>
      </c>
      <c r="F18" s="101" t="s">
        <v>207</v>
      </c>
      <c r="G18" s="58" t="s">
        <v>207</v>
      </c>
      <c r="H18" s="58" t="s">
        <v>207</v>
      </c>
      <c r="I18" s="93" t="s">
        <v>120</v>
      </c>
      <c r="J18" s="106" t="s">
        <v>207</v>
      </c>
      <c r="K18" s="268"/>
      <c r="L18" s="115">
        <f aca="true" t="shared" si="3" ref="L18:T19">L19</f>
        <v>118000</v>
      </c>
      <c r="M18" s="97">
        <f t="shared" si="3"/>
        <v>0</v>
      </c>
      <c r="N18" s="97">
        <f t="shared" si="3"/>
        <v>113000</v>
      </c>
      <c r="O18" s="97">
        <f t="shared" si="3"/>
        <v>0</v>
      </c>
      <c r="P18" s="97">
        <f t="shared" si="3"/>
        <v>113000</v>
      </c>
      <c r="Q18" s="97">
        <f t="shared" si="3"/>
        <v>0</v>
      </c>
      <c r="R18" s="95">
        <f t="shared" si="3"/>
        <v>113000</v>
      </c>
      <c r="S18" s="95">
        <f t="shared" si="3"/>
        <v>0</v>
      </c>
      <c r="T18" s="95">
        <f t="shared" si="3"/>
        <v>113000</v>
      </c>
    </row>
    <row r="19" spans="1:20" s="15" customFormat="1" ht="25.5">
      <c r="A19" s="111" t="s">
        <v>47</v>
      </c>
      <c r="B19" s="110" t="s">
        <v>168</v>
      </c>
      <c r="C19" s="108" t="s">
        <v>131</v>
      </c>
      <c r="D19" s="108" t="s">
        <v>126</v>
      </c>
      <c r="E19" s="107" t="s">
        <v>10</v>
      </c>
      <c r="F19" s="101" t="s">
        <v>207</v>
      </c>
      <c r="G19" s="58" t="s">
        <v>207</v>
      </c>
      <c r="H19" s="58" t="s">
        <v>207</v>
      </c>
      <c r="I19" s="93" t="s">
        <v>120</v>
      </c>
      <c r="J19" s="106" t="s">
        <v>207</v>
      </c>
      <c r="K19" s="268">
        <v>600</v>
      </c>
      <c r="L19" s="115">
        <f t="shared" si="3"/>
        <v>118000</v>
      </c>
      <c r="M19" s="97">
        <f t="shared" si="3"/>
        <v>0</v>
      </c>
      <c r="N19" s="97">
        <f t="shared" si="3"/>
        <v>113000</v>
      </c>
      <c r="O19" s="97">
        <f t="shared" si="3"/>
        <v>0</v>
      </c>
      <c r="P19" s="97">
        <f t="shared" si="3"/>
        <v>113000</v>
      </c>
      <c r="Q19" s="97">
        <f t="shared" si="3"/>
        <v>0</v>
      </c>
      <c r="R19" s="95">
        <f t="shared" si="3"/>
        <v>113000</v>
      </c>
      <c r="S19" s="95">
        <f t="shared" si="3"/>
        <v>0</v>
      </c>
      <c r="T19" s="95">
        <f t="shared" si="3"/>
        <v>113000</v>
      </c>
    </row>
    <row r="20" spans="1:20" s="15" customFormat="1" ht="12.75">
      <c r="A20" s="111" t="s">
        <v>48</v>
      </c>
      <c r="B20" s="110" t="s">
        <v>168</v>
      </c>
      <c r="C20" s="108" t="s">
        <v>131</v>
      </c>
      <c r="D20" s="108" t="s">
        <v>126</v>
      </c>
      <c r="E20" s="107" t="s">
        <v>10</v>
      </c>
      <c r="F20" s="101" t="s">
        <v>207</v>
      </c>
      <c r="G20" s="58" t="s">
        <v>207</v>
      </c>
      <c r="H20" s="58" t="s">
        <v>207</v>
      </c>
      <c r="I20" s="93" t="s">
        <v>120</v>
      </c>
      <c r="J20" s="106" t="s">
        <v>207</v>
      </c>
      <c r="K20" s="268" t="s">
        <v>49</v>
      </c>
      <c r="L20" s="115">
        <f>3000+115000</f>
        <v>118000</v>
      </c>
      <c r="M20" s="97">
        <v>0</v>
      </c>
      <c r="N20" s="97">
        <v>113000</v>
      </c>
      <c r="O20" s="97">
        <v>0</v>
      </c>
      <c r="P20" s="97">
        <v>113000</v>
      </c>
      <c r="Q20" s="97">
        <v>0</v>
      </c>
      <c r="R20" s="95">
        <v>113000</v>
      </c>
      <c r="S20" s="95">
        <v>0</v>
      </c>
      <c r="T20" s="95">
        <v>113000</v>
      </c>
    </row>
    <row r="21" spans="1:20" s="15" customFormat="1" ht="25.5">
      <c r="A21" s="111" t="s">
        <v>229</v>
      </c>
      <c r="B21" s="110" t="s">
        <v>168</v>
      </c>
      <c r="C21" s="108" t="s">
        <v>131</v>
      </c>
      <c r="D21" s="108" t="s">
        <v>126</v>
      </c>
      <c r="E21" s="107" t="s">
        <v>10</v>
      </c>
      <c r="F21" s="101" t="s">
        <v>207</v>
      </c>
      <c r="G21" s="58" t="s">
        <v>207</v>
      </c>
      <c r="H21" s="58" t="s">
        <v>207</v>
      </c>
      <c r="I21" s="93" t="s">
        <v>230</v>
      </c>
      <c r="J21" s="106" t="s">
        <v>207</v>
      </c>
      <c r="K21" s="268"/>
      <c r="L21" s="116">
        <f aca="true" t="shared" si="4" ref="L21:T22">L22</f>
        <v>57523</v>
      </c>
      <c r="M21" s="103">
        <f t="shared" si="4"/>
        <v>0</v>
      </c>
      <c r="N21" s="103">
        <f t="shared" si="4"/>
        <v>58394.5</v>
      </c>
      <c r="O21" s="103">
        <f t="shared" si="4"/>
        <v>0</v>
      </c>
      <c r="P21" s="103">
        <f t="shared" si="4"/>
        <v>58394.5</v>
      </c>
      <c r="Q21" s="103">
        <f t="shared" si="4"/>
        <v>0</v>
      </c>
      <c r="R21" s="96">
        <f t="shared" si="4"/>
        <v>58394.5</v>
      </c>
      <c r="S21" s="96">
        <f t="shared" si="4"/>
        <v>0</v>
      </c>
      <c r="T21" s="96">
        <f t="shared" si="4"/>
        <v>58394.5</v>
      </c>
    </row>
    <row r="22" spans="1:20" s="15" customFormat="1" ht="25.5">
      <c r="A22" s="237" t="s">
        <v>47</v>
      </c>
      <c r="B22" s="110" t="s">
        <v>168</v>
      </c>
      <c r="C22" s="108" t="s">
        <v>131</v>
      </c>
      <c r="D22" s="108" t="s">
        <v>126</v>
      </c>
      <c r="E22" s="106" t="s">
        <v>10</v>
      </c>
      <c r="F22" s="60" t="s">
        <v>207</v>
      </c>
      <c r="G22" s="58" t="s">
        <v>207</v>
      </c>
      <c r="H22" s="58" t="s">
        <v>207</v>
      </c>
      <c r="I22" s="105" t="s">
        <v>230</v>
      </c>
      <c r="J22" s="106" t="s">
        <v>207</v>
      </c>
      <c r="K22" s="268">
        <v>600</v>
      </c>
      <c r="L22" s="116">
        <f t="shared" si="4"/>
        <v>57523</v>
      </c>
      <c r="M22" s="103">
        <f t="shared" si="4"/>
        <v>0</v>
      </c>
      <c r="N22" s="103">
        <f t="shared" si="4"/>
        <v>58394.5</v>
      </c>
      <c r="O22" s="103">
        <f t="shared" si="4"/>
        <v>0</v>
      </c>
      <c r="P22" s="103">
        <f t="shared" si="4"/>
        <v>58394.5</v>
      </c>
      <c r="Q22" s="103">
        <f t="shared" si="4"/>
        <v>0</v>
      </c>
      <c r="R22" s="96">
        <f t="shared" si="4"/>
        <v>58394.5</v>
      </c>
      <c r="S22" s="96">
        <f t="shared" si="4"/>
        <v>0</v>
      </c>
      <c r="T22" s="96">
        <f t="shared" si="4"/>
        <v>58394.5</v>
      </c>
    </row>
    <row r="23" spans="1:20" s="15" customFormat="1" ht="12.75">
      <c r="A23" s="111" t="s">
        <v>48</v>
      </c>
      <c r="B23" s="110" t="s">
        <v>168</v>
      </c>
      <c r="C23" s="108" t="s">
        <v>131</v>
      </c>
      <c r="D23" s="108" t="s">
        <v>126</v>
      </c>
      <c r="E23" s="106" t="s">
        <v>10</v>
      </c>
      <c r="F23" s="60" t="s">
        <v>207</v>
      </c>
      <c r="G23" s="58" t="s">
        <v>207</v>
      </c>
      <c r="H23" s="58" t="s">
        <v>207</v>
      </c>
      <c r="I23" s="105" t="s">
        <v>230</v>
      </c>
      <c r="J23" s="106" t="s">
        <v>207</v>
      </c>
      <c r="K23" s="268" t="s">
        <v>49</v>
      </c>
      <c r="L23" s="116">
        <v>57523</v>
      </c>
      <c r="M23" s="103">
        <v>0</v>
      </c>
      <c r="N23" s="103">
        <v>58394.5</v>
      </c>
      <c r="O23" s="103">
        <v>0</v>
      </c>
      <c r="P23" s="103">
        <v>58394.5</v>
      </c>
      <c r="Q23" s="103">
        <v>0</v>
      </c>
      <c r="R23" s="96">
        <v>58394.5</v>
      </c>
      <c r="S23" s="96">
        <v>0</v>
      </c>
      <c r="T23" s="96">
        <v>58394.5</v>
      </c>
    </row>
    <row r="24" spans="1:20" s="15" customFormat="1" ht="12.75">
      <c r="A24" s="111" t="s">
        <v>336</v>
      </c>
      <c r="B24" s="110" t="s">
        <v>168</v>
      </c>
      <c r="C24" s="108" t="s">
        <v>131</v>
      </c>
      <c r="D24" s="108" t="s">
        <v>126</v>
      </c>
      <c r="E24" s="106" t="s">
        <v>334</v>
      </c>
      <c r="F24" s="60" t="s">
        <v>207</v>
      </c>
      <c r="G24" s="58" t="s">
        <v>207</v>
      </c>
      <c r="H24" s="58" t="s">
        <v>207</v>
      </c>
      <c r="I24" s="105" t="s">
        <v>208</v>
      </c>
      <c r="J24" s="106" t="s">
        <v>207</v>
      </c>
      <c r="K24" s="268"/>
      <c r="L24" s="116"/>
      <c r="M24" s="103"/>
      <c r="N24" s="103"/>
      <c r="O24" s="103"/>
      <c r="P24" s="103">
        <f>P28</f>
        <v>0</v>
      </c>
      <c r="Q24" s="103">
        <f>Q28</f>
        <v>1500</v>
      </c>
      <c r="R24" s="96">
        <f>R28+R25</f>
        <v>11891</v>
      </c>
      <c r="S24" s="96">
        <f>S28+S25</f>
        <v>857.2</v>
      </c>
      <c r="T24" s="96">
        <f>T28+T25</f>
        <v>12748.2</v>
      </c>
    </row>
    <row r="25" spans="1:20" s="15" customFormat="1" ht="12.75">
      <c r="A25" s="111" t="s">
        <v>342</v>
      </c>
      <c r="B25" s="110" t="s">
        <v>168</v>
      </c>
      <c r="C25" s="108" t="s">
        <v>131</v>
      </c>
      <c r="D25" s="108" t="s">
        <v>126</v>
      </c>
      <c r="E25" s="106" t="s">
        <v>334</v>
      </c>
      <c r="F25" s="60" t="s">
        <v>207</v>
      </c>
      <c r="G25" s="58" t="s">
        <v>207</v>
      </c>
      <c r="H25" s="58" t="s">
        <v>207</v>
      </c>
      <c r="I25" s="105" t="s">
        <v>341</v>
      </c>
      <c r="J25" s="106" t="s">
        <v>207</v>
      </c>
      <c r="K25" s="268"/>
      <c r="L25" s="116"/>
      <c r="M25" s="103"/>
      <c r="N25" s="103"/>
      <c r="O25" s="103"/>
      <c r="P25" s="103"/>
      <c r="Q25" s="103"/>
      <c r="R25" s="96">
        <f aca="true" t="shared" si="5" ref="R25:T26">R26</f>
        <v>511</v>
      </c>
      <c r="S25" s="96">
        <f t="shared" si="5"/>
        <v>0</v>
      </c>
      <c r="T25" s="96">
        <f t="shared" si="5"/>
        <v>511</v>
      </c>
    </row>
    <row r="26" spans="1:20" s="15" customFormat="1" ht="25.5">
      <c r="A26" s="111" t="s">
        <v>47</v>
      </c>
      <c r="B26" s="110" t="s">
        <v>168</v>
      </c>
      <c r="C26" s="108" t="s">
        <v>131</v>
      </c>
      <c r="D26" s="108" t="s">
        <v>126</v>
      </c>
      <c r="E26" s="106" t="s">
        <v>334</v>
      </c>
      <c r="F26" s="60" t="s">
        <v>207</v>
      </c>
      <c r="G26" s="58" t="s">
        <v>207</v>
      </c>
      <c r="H26" s="58" t="s">
        <v>207</v>
      </c>
      <c r="I26" s="105" t="s">
        <v>341</v>
      </c>
      <c r="J26" s="106" t="s">
        <v>207</v>
      </c>
      <c r="K26" s="268" t="s">
        <v>231</v>
      </c>
      <c r="L26" s="116"/>
      <c r="M26" s="103"/>
      <c r="N26" s="103"/>
      <c r="O26" s="103"/>
      <c r="P26" s="103"/>
      <c r="Q26" s="103"/>
      <c r="R26" s="96">
        <f t="shared" si="5"/>
        <v>511</v>
      </c>
      <c r="S26" s="96">
        <f t="shared" si="5"/>
        <v>0</v>
      </c>
      <c r="T26" s="96">
        <f t="shared" si="5"/>
        <v>511</v>
      </c>
    </row>
    <row r="27" spans="1:20" s="15" customFormat="1" ht="12.75">
      <c r="A27" s="111" t="s">
        <v>48</v>
      </c>
      <c r="B27" s="110" t="s">
        <v>168</v>
      </c>
      <c r="C27" s="108" t="s">
        <v>131</v>
      </c>
      <c r="D27" s="108" t="s">
        <v>126</v>
      </c>
      <c r="E27" s="106" t="s">
        <v>334</v>
      </c>
      <c r="F27" s="60" t="s">
        <v>207</v>
      </c>
      <c r="G27" s="58" t="s">
        <v>207</v>
      </c>
      <c r="H27" s="58" t="s">
        <v>207</v>
      </c>
      <c r="I27" s="105" t="s">
        <v>341</v>
      </c>
      <c r="J27" s="106" t="s">
        <v>207</v>
      </c>
      <c r="K27" s="268" t="s">
        <v>49</v>
      </c>
      <c r="L27" s="116"/>
      <c r="M27" s="103"/>
      <c r="N27" s="103"/>
      <c r="O27" s="103"/>
      <c r="P27" s="103"/>
      <c r="Q27" s="103"/>
      <c r="R27" s="96">
        <v>511</v>
      </c>
      <c r="S27" s="96">
        <v>0</v>
      </c>
      <c r="T27" s="96">
        <f>S27+R27</f>
        <v>511</v>
      </c>
    </row>
    <row r="28" spans="1:20" s="15" customFormat="1" ht="76.5">
      <c r="A28" s="498" t="s">
        <v>337</v>
      </c>
      <c r="B28" s="499" t="s">
        <v>168</v>
      </c>
      <c r="C28" s="500" t="s">
        <v>131</v>
      </c>
      <c r="D28" s="500" t="s">
        <v>126</v>
      </c>
      <c r="E28" s="296" t="s">
        <v>334</v>
      </c>
      <c r="F28" s="354" t="s">
        <v>207</v>
      </c>
      <c r="G28" s="296" t="s">
        <v>207</v>
      </c>
      <c r="H28" s="296" t="s">
        <v>207</v>
      </c>
      <c r="I28" s="313" t="s">
        <v>335</v>
      </c>
      <c r="J28" s="296" t="s">
        <v>207</v>
      </c>
      <c r="K28" s="501"/>
      <c r="L28" s="502"/>
      <c r="M28" s="503"/>
      <c r="N28" s="503"/>
      <c r="O28" s="503"/>
      <c r="P28" s="503">
        <f aca="true" t="shared" si="6" ref="P28:T29">P29</f>
        <v>0</v>
      </c>
      <c r="Q28" s="503">
        <f t="shared" si="6"/>
        <v>1500</v>
      </c>
      <c r="R28" s="503">
        <f t="shared" si="6"/>
        <v>11380</v>
      </c>
      <c r="S28" s="503">
        <f t="shared" si="6"/>
        <v>857.2</v>
      </c>
      <c r="T28" s="503">
        <f t="shared" si="6"/>
        <v>12237.2</v>
      </c>
    </row>
    <row r="29" spans="1:20" s="15" customFormat="1" ht="25.5">
      <c r="A29" s="345" t="s">
        <v>47</v>
      </c>
      <c r="B29" s="499" t="s">
        <v>168</v>
      </c>
      <c r="C29" s="500" t="s">
        <v>131</v>
      </c>
      <c r="D29" s="500" t="s">
        <v>126</v>
      </c>
      <c r="E29" s="296" t="s">
        <v>334</v>
      </c>
      <c r="F29" s="354" t="s">
        <v>207</v>
      </c>
      <c r="G29" s="296" t="s">
        <v>207</v>
      </c>
      <c r="H29" s="296" t="s">
        <v>207</v>
      </c>
      <c r="I29" s="313" t="s">
        <v>335</v>
      </c>
      <c r="J29" s="296" t="s">
        <v>207</v>
      </c>
      <c r="K29" s="501" t="s">
        <v>231</v>
      </c>
      <c r="L29" s="502"/>
      <c r="M29" s="503"/>
      <c r="N29" s="503"/>
      <c r="O29" s="503"/>
      <c r="P29" s="503">
        <f t="shared" si="6"/>
        <v>0</v>
      </c>
      <c r="Q29" s="503">
        <f t="shared" si="6"/>
        <v>1500</v>
      </c>
      <c r="R29" s="503">
        <f t="shared" si="6"/>
        <v>11380</v>
      </c>
      <c r="S29" s="503">
        <f t="shared" si="6"/>
        <v>857.2</v>
      </c>
      <c r="T29" s="503">
        <f t="shared" si="6"/>
        <v>12237.2</v>
      </c>
    </row>
    <row r="30" spans="1:20" s="15" customFormat="1" ht="12.75">
      <c r="A30" s="345" t="s">
        <v>48</v>
      </c>
      <c r="B30" s="499" t="s">
        <v>168</v>
      </c>
      <c r="C30" s="500" t="s">
        <v>131</v>
      </c>
      <c r="D30" s="500" t="s">
        <v>126</v>
      </c>
      <c r="E30" s="296" t="s">
        <v>334</v>
      </c>
      <c r="F30" s="354" t="s">
        <v>207</v>
      </c>
      <c r="G30" s="296" t="s">
        <v>207</v>
      </c>
      <c r="H30" s="296" t="s">
        <v>207</v>
      </c>
      <c r="I30" s="313" t="s">
        <v>335</v>
      </c>
      <c r="J30" s="296" t="s">
        <v>207</v>
      </c>
      <c r="K30" s="501" t="s">
        <v>49</v>
      </c>
      <c r="L30" s="502"/>
      <c r="M30" s="503"/>
      <c r="N30" s="503"/>
      <c r="O30" s="503"/>
      <c r="P30" s="503">
        <v>0</v>
      </c>
      <c r="Q30" s="503">
        <f>750+750</f>
        <v>1500</v>
      </c>
      <c r="R30" s="503">
        <v>11380</v>
      </c>
      <c r="S30" s="503">
        <f>300+300+257.2</f>
        <v>857.2</v>
      </c>
      <c r="T30" s="503">
        <f>S30+R30</f>
        <v>12237.2</v>
      </c>
    </row>
    <row r="31" spans="1:20" s="35" customFormat="1" ht="12.75">
      <c r="A31" s="504" t="s">
        <v>147</v>
      </c>
      <c r="B31" s="499" t="s">
        <v>168</v>
      </c>
      <c r="C31" s="500" t="s">
        <v>131</v>
      </c>
      <c r="D31" s="500" t="s">
        <v>133</v>
      </c>
      <c r="E31" s="342"/>
      <c r="F31" s="342"/>
      <c r="G31" s="296"/>
      <c r="H31" s="296"/>
      <c r="I31" s="342"/>
      <c r="J31" s="342"/>
      <c r="K31" s="505"/>
      <c r="L31" s="502" t="e">
        <f>#REF!+L32+#REF!+#REF!</f>
        <v>#REF!</v>
      </c>
      <c r="M31" s="503" t="e">
        <f>#REF!+M32+#REF!+#REF!</f>
        <v>#REF!</v>
      </c>
      <c r="N31" s="503" t="e">
        <f>#REF!+N32</f>
        <v>#REF!</v>
      </c>
      <c r="O31" s="503" t="e">
        <f>#REF!+O32</f>
        <v>#REF!</v>
      </c>
      <c r="P31" s="503" t="e">
        <f>P32+P51</f>
        <v>#REF!</v>
      </c>
      <c r="Q31" s="503" t="e">
        <f>Q32+Q51</f>
        <v>#REF!</v>
      </c>
      <c r="R31" s="503">
        <f>R32+R51</f>
        <v>563931.3</v>
      </c>
      <c r="S31" s="503">
        <f>S32+S51</f>
        <v>2200</v>
      </c>
      <c r="T31" s="503">
        <f>T32+T51</f>
        <v>566131.3</v>
      </c>
    </row>
    <row r="32" spans="1:20" s="19" customFormat="1" ht="38.25">
      <c r="A32" s="345" t="s">
        <v>8</v>
      </c>
      <c r="B32" s="499" t="s">
        <v>168</v>
      </c>
      <c r="C32" s="500" t="s">
        <v>131</v>
      </c>
      <c r="D32" s="500" t="s">
        <v>133</v>
      </c>
      <c r="E32" s="296" t="s">
        <v>10</v>
      </c>
      <c r="F32" s="296" t="s">
        <v>207</v>
      </c>
      <c r="G32" s="296" t="s">
        <v>207</v>
      </c>
      <c r="H32" s="296" t="s">
        <v>207</v>
      </c>
      <c r="I32" s="296" t="s">
        <v>208</v>
      </c>
      <c r="J32" s="296" t="s">
        <v>207</v>
      </c>
      <c r="K32" s="506"/>
      <c r="L32" s="507">
        <f>L42+L39+L45+L48</f>
        <v>525542.1</v>
      </c>
      <c r="M32" s="508">
        <f>M42+M39+M45+M48</f>
        <v>8875.3</v>
      </c>
      <c r="N32" s="508">
        <f>N42+N39+N45+N48+N33+N36</f>
        <v>529269.5</v>
      </c>
      <c r="O32" s="508">
        <f>O42+O39+O45+O48+O33+O36</f>
        <v>3546.2</v>
      </c>
      <c r="P32" s="508" t="e">
        <f>P42+P39+P45+P48+P33+P36+#REF!</f>
        <v>#REF!</v>
      </c>
      <c r="Q32" s="508" t="e">
        <f>Q42+Q39+Q45+Q48+Q33+Q36+#REF!</f>
        <v>#REF!</v>
      </c>
      <c r="R32" s="508">
        <f>R42+R39+R45+R48+R33+R36</f>
        <v>534511.3</v>
      </c>
      <c r="S32" s="508">
        <f>S42+S39+S45+S48+S33+S36</f>
        <v>0</v>
      </c>
      <c r="T32" s="508">
        <f>T42+T39+T45+T48+T33+T36</f>
        <v>534511.3</v>
      </c>
    </row>
    <row r="33" spans="1:20" s="19" customFormat="1" ht="51">
      <c r="A33" s="509" t="s">
        <v>262</v>
      </c>
      <c r="B33" s="499" t="s">
        <v>168</v>
      </c>
      <c r="C33" s="500" t="s">
        <v>131</v>
      </c>
      <c r="D33" s="500" t="s">
        <v>133</v>
      </c>
      <c r="E33" s="304" t="s">
        <v>10</v>
      </c>
      <c r="F33" s="296" t="s">
        <v>207</v>
      </c>
      <c r="G33" s="296" t="s">
        <v>207</v>
      </c>
      <c r="H33" s="296" t="s">
        <v>207</v>
      </c>
      <c r="I33" s="350" t="s">
        <v>263</v>
      </c>
      <c r="J33" s="296" t="s">
        <v>207</v>
      </c>
      <c r="K33" s="506"/>
      <c r="L33" s="507"/>
      <c r="M33" s="508"/>
      <c r="N33" s="508">
        <f aca="true" t="shared" si="7" ref="N33:T34">N34</f>
        <v>266.6</v>
      </c>
      <c r="O33" s="508">
        <f t="shared" si="7"/>
        <v>0</v>
      </c>
      <c r="P33" s="508">
        <f t="shared" si="7"/>
        <v>266.6</v>
      </c>
      <c r="Q33" s="508">
        <f t="shared" si="7"/>
        <v>0</v>
      </c>
      <c r="R33" s="508">
        <f t="shared" si="7"/>
        <v>266.6</v>
      </c>
      <c r="S33" s="508">
        <f t="shared" si="7"/>
        <v>0</v>
      </c>
      <c r="T33" s="508">
        <f t="shared" si="7"/>
        <v>266.6</v>
      </c>
    </row>
    <row r="34" spans="1:20" s="19" customFormat="1" ht="25.5">
      <c r="A34" s="345" t="s">
        <v>47</v>
      </c>
      <c r="B34" s="499" t="s">
        <v>168</v>
      </c>
      <c r="C34" s="500" t="s">
        <v>131</v>
      </c>
      <c r="D34" s="500" t="s">
        <v>133</v>
      </c>
      <c r="E34" s="304" t="s">
        <v>10</v>
      </c>
      <c r="F34" s="296" t="s">
        <v>207</v>
      </c>
      <c r="G34" s="296" t="s">
        <v>207</v>
      </c>
      <c r="H34" s="296" t="s">
        <v>207</v>
      </c>
      <c r="I34" s="350" t="s">
        <v>263</v>
      </c>
      <c r="J34" s="296" t="s">
        <v>207</v>
      </c>
      <c r="K34" s="506" t="s">
        <v>231</v>
      </c>
      <c r="L34" s="507"/>
      <c r="M34" s="508"/>
      <c r="N34" s="508">
        <f t="shared" si="7"/>
        <v>266.6</v>
      </c>
      <c r="O34" s="508">
        <f t="shared" si="7"/>
        <v>0</v>
      </c>
      <c r="P34" s="508">
        <f t="shared" si="7"/>
        <v>266.6</v>
      </c>
      <c r="Q34" s="508">
        <f t="shared" si="7"/>
        <v>0</v>
      </c>
      <c r="R34" s="508">
        <f t="shared" si="7"/>
        <v>266.6</v>
      </c>
      <c r="S34" s="508">
        <f t="shared" si="7"/>
        <v>0</v>
      </c>
      <c r="T34" s="508">
        <f t="shared" si="7"/>
        <v>266.6</v>
      </c>
    </row>
    <row r="35" spans="1:20" s="19" customFormat="1" ht="12.75">
      <c r="A35" s="345" t="s">
        <v>48</v>
      </c>
      <c r="B35" s="499" t="s">
        <v>168</v>
      </c>
      <c r="C35" s="500" t="s">
        <v>131</v>
      </c>
      <c r="D35" s="500" t="s">
        <v>133</v>
      </c>
      <c r="E35" s="304" t="s">
        <v>10</v>
      </c>
      <c r="F35" s="296" t="s">
        <v>207</v>
      </c>
      <c r="G35" s="296" t="s">
        <v>207</v>
      </c>
      <c r="H35" s="296" t="s">
        <v>207</v>
      </c>
      <c r="I35" s="350" t="s">
        <v>263</v>
      </c>
      <c r="J35" s="296" t="s">
        <v>207</v>
      </c>
      <c r="K35" s="506" t="s">
        <v>49</v>
      </c>
      <c r="L35" s="507"/>
      <c r="M35" s="508"/>
      <c r="N35" s="508">
        <v>266.6</v>
      </c>
      <c r="O35" s="508">
        <v>0</v>
      </c>
      <c r="P35" s="508">
        <v>266.6</v>
      </c>
      <c r="Q35" s="508">
        <v>0</v>
      </c>
      <c r="R35" s="508">
        <v>266.6</v>
      </c>
      <c r="S35" s="508">
        <v>0</v>
      </c>
      <c r="T35" s="508">
        <v>266.6</v>
      </c>
    </row>
    <row r="36" spans="1:20" s="19" customFormat="1" ht="50.25" customHeight="1">
      <c r="A36" s="509" t="s">
        <v>291</v>
      </c>
      <c r="B36" s="499" t="s">
        <v>168</v>
      </c>
      <c r="C36" s="500" t="s">
        <v>131</v>
      </c>
      <c r="D36" s="500" t="s">
        <v>133</v>
      </c>
      <c r="E36" s="304" t="s">
        <v>10</v>
      </c>
      <c r="F36" s="296" t="s">
        <v>207</v>
      </c>
      <c r="G36" s="296" t="s">
        <v>207</v>
      </c>
      <c r="H36" s="296" t="s">
        <v>207</v>
      </c>
      <c r="I36" s="350" t="s">
        <v>289</v>
      </c>
      <c r="J36" s="296" t="s">
        <v>207</v>
      </c>
      <c r="K36" s="506"/>
      <c r="L36" s="507"/>
      <c r="M36" s="508"/>
      <c r="N36" s="508">
        <f aca="true" t="shared" si="8" ref="N36:T37">N37</f>
        <v>380.5</v>
      </c>
      <c r="O36" s="508">
        <f t="shared" si="8"/>
        <v>0</v>
      </c>
      <c r="P36" s="508">
        <f t="shared" si="8"/>
        <v>380.5</v>
      </c>
      <c r="Q36" s="508">
        <f t="shared" si="8"/>
        <v>0</v>
      </c>
      <c r="R36" s="508">
        <f t="shared" si="8"/>
        <v>380.5</v>
      </c>
      <c r="S36" s="508">
        <f t="shared" si="8"/>
        <v>0</v>
      </c>
      <c r="T36" s="508">
        <f t="shared" si="8"/>
        <v>380.5</v>
      </c>
    </row>
    <row r="37" spans="1:20" s="19" customFormat="1" ht="25.5">
      <c r="A37" s="345" t="s">
        <v>47</v>
      </c>
      <c r="B37" s="499" t="s">
        <v>168</v>
      </c>
      <c r="C37" s="500" t="s">
        <v>131</v>
      </c>
      <c r="D37" s="500" t="s">
        <v>133</v>
      </c>
      <c r="E37" s="304" t="s">
        <v>10</v>
      </c>
      <c r="F37" s="296" t="s">
        <v>207</v>
      </c>
      <c r="G37" s="296" t="s">
        <v>207</v>
      </c>
      <c r="H37" s="296" t="s">
        <v>207</v>
      </c>
      <c r="I37" s="350" t="s">
        <v>289</v>
      </c>
      <c r="J37" s="296" t="s">
        <v>207</v>
      </c>
      <c r="K37" s="506" t="s">
        <v>231</v>
      </c>
      <c r="L37" s="507"/>
      <c r="M37" s="508"/>
      <c r="N37" s="508">
        <f t="shared" si="8"/>
        <v>380.5</v>
      </c>
      <c r="O37" s="508">
        <f t="shared" si="8"/>
        <v>0</v>
      </c>
      <c r="P37" s="508">
        <f t="shared" si="8"/>
        <v>380.5</v>
      </c>
      <c r="Q37" s="508">
        <f t="shared" si="8"/>
        <v>0</v>
      </c>
      <c r="R37" s="508">
        <f t="shared" si="8"/>
        <v>380.5</v>
      </c>
      <c r="S37" s="508">
        <f t="shared" si="8"/>
        <v>0</v>
      </c>
      <c r="T37" s="508">
        <f t="shared" si="8"/>
        <v>380.5</v>
      </c>
    </row>
    <row r="38" spans="1:20" s="19" customFormat="1" ht="12.75">
      <c r="A38" s="345" t="s">
        <v>48</v>
      </c>
      <c r="B38" s="499" t="s">
        <v>168</v>
      </c>
      <c r="C38" s="500" t="s">
        <v>131</v>
      </c>
      <c r="D38" s="500" t="s">
        <v>133</v>
      </c>
      <c r="E38" s="304" t="s">
        <v>10</v>
      </c>
      <c r="F38" s="296" t="s">
        <v>207</v>
      </c>
      <c r="G38" s="296" t="s">
        <v>207</v>
      </c>
      <c r="H38" s="296" t="s">
        <v>207</v>
      </c>
      <c r="I38" s="350" t="s">
        <v>289</v>
      </c>
      <c r="J38" s="296" t="s">
        <v>207</v>
      </c>
      <c r="K38" s="506" t="s">
        <v>49</v>
      </c>
      <c r="L38" s="507"/>
      <c r="M38" s="508"/>
      <c r="N38" s="508">
        <f>380.5</f>
        <v>380.5</v>
      </c>
      <c r="O38" s="508">
        <v>0</v>
      </c>
      <c r="P38" s="508">
        <f>380.5</f>
        <v>380.5</v>
      </c>
      <c r="Q38" s="508">
        <v>0</v>
      </c>
      <c r="R38" s="508">
        <f>380.5</f>
        <v>380.5</v>
      </c>
      <c r="S38" s="508">
        <v>0</v>
      </c>
      <c r="T38" s="508">
        <f>380.5</f>
        <v>380.5</v>
      </c>
    </row>
    <row r="39" spans="1:20" s="19" customFormat="1" ht="12.75">
      <c r="A39" s="345" t="s">
        <v>246</v>
      </c>
      <c r="B39" s="499" t="s">
        <v>168</v>
      </c>
      <c r="C39" s="500" t="s">
        <v>131</v>
      </c>
      <c r="D39" s="500" t="s">
        <v>133</v>
      </c>
      <c r="E39" s="304" t="s">
        <v>10</v>
      </c>
      <c r="F39" s="349" t="s">
        <v>207</v>
      </c>
      <c r="G39" s="296" t="s">
        <v>207</v>
      </c>
      <c r="H39" s="296" t="s">
        <v>207</v>
      </c>
      <c r="I39" s="350" t="s">
        <v>120</v>
      </c>
      <c r="J39" s="296" t="s">
        <v>207</v>
      </c>
      <c r="K39" s="501"/>
      <c r="L39" s="507">
        <f aca="true" t="shared" si="9" ref="L39:T40">L40</f>
        <v>358961.6</v>
      </c>
      <c r="M39" s="508">
        <f t="shared" si="9"/>
        <v>0</v>
      </c>
      <c r="N39" s="508">
        <f t="shared" si="9"/>
        <v>357125.1</v>
      </c>
      <c r="O39" s="508">
        <f t="shared" si="9"/>
        <v>434.2</v>
      </c>
      <c r="P39" s="508">
        <f t="shared" si="9"/>
        <v>357559.3</v>
      </c>
      <c r="Q39" s="508">
        <f t="shared" si="9"/>
        <v>0</v>
      </c>
      <c r="R39" s="508">
        <f t="shared" si="9"/>
        <v>358054.9</v>
      </c>
      <c r="S39" s="508">
        <f t="shared" si="9"/>
        <v>0</v>
      </c>
      <c r="T39" s="508">
        <f t="shared" si="9"/>
        <v>358054.9</v>
      </c>
    </row>
    <row r="40" spans="1:20" s="19" customFormat="1" ht="25.5">
      <c r="A40" s="345" t="s">
        <v>47</v>
      </c>
      <c r="B40" s="499" t="s">
        <v>168</v>
      </c>
      <c r="C40" s="500" t="s">
        <v>131</v>
      </c>
      <c r="D40" s="500" t="s">
        <v>133</v>
      </c>
      <c r="E40" s="304" t="s">
        <v>10</v>
      </c>
      <c r="F40" s="349" t="s">
        <v>207</v>
      </c>
      <c r="G40" s="296" t="s">
        <v>207</v>
      </c>
      <c r="H40" s="296" t="s">
        <v>207</v>
      </c>
      <c r="I40" s="350" t="s">
        <v>120</v>
      </c>
      <c r="J40" s="296" t="s">
        <v>207</v>
      </c>
      <c r="K40" s="501">
        <v>600</v>
      </c>
      <c r="L40" s="507">
        <f t="shared" si="9"/>
        <v>358961.6</v>
      </c>
      <c r="M40" s="508">
        <f t="shared" si="9"/>
        <v>0</v>
      </c>
      <c r="N40" s="508">
        <f t="shared" si="9"/>
        <v>357125.1</v>
      </c>
      <c r="O40" s="508">
        <f t="shared" si="9"/>
        <v>434.2</v>
      </c>
      <c r="P40" s="508">
        <f t="shared" si="9"/>
        <v>357559.3</v>
      </c>
      <c r="Q40" s="508">
        <f t="shared" si="9"/>
        <v>0</v>
      </c>
      <c r="R40" s="508">
        <f t="shared" si="9"/>
        <v>358054.9</v>
      </c>
      <c r="S40" s="508">
        <f t="shared" si="9"/>
        <v>0</v>
      </c>
      <c r="T40" s="508">
        <f t="shared" si="9"/>
        <v>358054.9</v>
      </c>
    </row>
    <row r="41" spans="1:20" s="19" customFormat="1" ht="12.75">
      <c r="A41" s="345" t="s">
        <v>48</v>
      </c>
      <c r="B41" s="499" t="s">
        <v>168</v>
      </c>
      <c r="C41" s="500" t="s">
        <v>131</v>
      </c>
      <c r="D41" s="500" t="s">
        <v>133</v>
      </c>
      <c r="E41" s="304" t="s">
        <v>10</v>
      </c>
      <c r="F41" s="349" t="s">
        <v>207</v>
      </c>
      <c r="G41" s="296" t="s">
        <v>207</v>
      </c>
      <c r="H41" s="296" t="s">
        <v>207</v>
      </c>
      <c r="I41" s="350" t="s">
        <v>120</v>
      </c>
      <c r="J41" s="296" t="s">
        <v>207</v>
      </c>
      <c r="K41" s="501" t="s">
        <v>49</v>
      </c>
      <c r="L41" s="507">
        <f>2400+356561.6</f>
        <v>358961.6</v>
      </c>
      <c r="M41" s="508">
        <v>0</v>
      </c>
      <c r="N41" s="508">
        <v>357125.1</v>
      </c>
      <c r="O41" s="508">
        <v>434.2</v>
      </c>
      <c r="P41" s="508">
        <f>O41+N41</f>
        <v>357559.3</v>
      </c>
      <c r="Q41" s="508">
        <v>0</v>
      </c>
      <c r="R41" s="508">
        <v>358054.9</v>
      </c>
      <c r="S41" s="508">
        <v>0</v>
      </c>
      <c r="T41" s="508">
        <f>S41+R41</f>
        <v>358054.9</v>
      </c>
    </row>
    <row r="42" spans="1:20" s="14" customFormat="1" ht="12.75">
      <c r="A42" s="345" t="s">
        <v>199</v>
      </c>
      <c r="B42" s="499" t="s">
        <v>168</v>
      </c>
      <c r="C42" s="500" t="s">
        <v>131</v>
      </c>
      <c r="D42" s="500" t="s">
        <v>133</v>
      </c>
      <c r="E42" s="296" t="s">
        <v>10</v>
      </c>
      <c r="F42" s="296" t="s">
        <v>207</v>
      </c>
      <c r="G42" s="296" t="s">
        <v>207</v>
      </c>
      <c r="H42" s="296" t="s">
        <v>207</v>
      </c>
      <c r="I42" s="296" t="s">
        <v>9</v>
      </c>
      <c r="J42" s="296" t="s">
        <v>207</v>
      </c>
      <c r="K42" s="506"/>
      <c r="L42" s="507">
        <f aca="true" t="shared" si="10" ref="L42:T43">L43</f>
        <v>9234.6</v>
      </c>
      <c r="M42" s="508">
        <f t="shared" si="10"/>
        <v>0</v>
      </c>
      <c r="N42" s="508">
        <f t="shared" si="10"/>
        <v>3293.4</v>
      </c>
      <c r="O42" s="508">
        <f t="shared" si="10"/>
        <v>2500</v>
      </c>
      <c r="P42" s="508">
        <f t="shared" si="10"/>
        <v>5793.4</v>
      </c>
      <c r="Q42" s="508">
        <f t="shared" si="10"/>
        <v>0</v>
      </c>
      <c r="R42" s="508">
        <f t="shared" si="10"/>
        <v>6993.4</v>
      </c>
      <c r="S42" s="508">
        <f t="shared" si="10"/>
        <v>0</v>
      </c>
      <c r="T42" s="508">
        <f t="shared" si="10"/>
        <v>6993.4</v>
      </c>
    </row>
    <row r="43" spans="1:20" s="14" customFormat="1" ht="25.5">
      <c r="A43" s="345" t="s">
        <v>47</v>
      </c>
      <c r="B43" s="499" t="s">
        <v>168</v>
      </c>
      <c r="C43" s="500" t="s">
        <v>131</v>
      </c>
      <c r="D43" s="500" t="s">
        <v>133</v>
      </c>
      <c r="E43" s="296" t="s">
        <v>10</v>
      </c>
      <c r="F43" s="354" t="s">
        <v>207</v>
      </c>
      <c r="G43" s="296" t="s">
        <v>207</v>
      </c>
      <c r="H43" s="296" t="s">
        <v>207</v>
      </c>
      <c r="I43" s="313" t="s">
        <v>9</v>
      </c>
      <c r="J43" s="296" t="s">
        <v>207</v>
      </c>
      <c r="K43" s="501">
        <v>600</v>
      </c>
      <c r="L43" s="507">
        <f t="shared" si="10"/>
        <v>9234.6</v>
      </c>
      <c r="M43" s="508">
        <f t="shared" si="10"/>
        <v>0</v>
      </c>
      <c r="N43" s="508">
        <f t="shared" si="10"/>
        <v>3293.4</v>
      </c>
      <c r="O43" s="508">
        <f t="shared" si="10"/>
        <v>2500</v>
      </c>
      <c r="P43" s="508">
        <f t="shared" si="10"/>
        <v>5793.4</v>
      </c>
      <c r="Q43" s="508">
        <f t="shared" si="10"/>
        <v>0</v>
      </c>
      <c r="R43" s="508">
        <f t="shared" si="10"/>
        <v>6993.4</v>
      </c>
      <c r="S43" s="508">
        <f t="shared" si="10"/>
        <v>0</v>
      </c>
      <c r="T43" s="508">
        <f t="shared" si="10"/>
        <v>6993.4</v>
      </c>
    </row>
    <row r="44" spans="1:20" s="14" customFormat="1" ht="12.75">
      <c r="A44" s="345" t="s">
        <v>48</v>
      </c>
      <c r="B44" s="499" t="s">
        <v>168</v>
      </c>
      <c r="C44" s="500" t="s">
        <v>131</v>
      </c>
      <c r="D44" s="500" t="s">
        <v>133</v>
      </c>
      <c r="E44" s="296" t="s">
        <v>10</v>
      </c>
      <c r="F44" s="354" t="s">
        <v>207</v>
      </c>
      <c r="G44" s="296" t="s">
        <v>207</v>
      </c>
      <c r="H44" s="296" t="s">
        <v>207</v>
      </c>
      <c r="I44" s="313" t="s">
        <v>9</v>
      </c>
      <c r="J44" s="296" t="s">
        <v>207</v>
      </c>
      <c r="K44" s="501" t="s">
        <v>49</v>
      </c>
      <c r="L44" s="507">
        <f>8565.5+669.1</f>
        <v>9234.6</v>
      </c>
      <c r="M44" s="508">
        <v>0</v>
      </c>
      <c r="N44" s="508">
        <f>1512.4-69-150+2000</f>
        <v>3293.4</v>
      </c>
      <c r="O44" s="508">
        <v>2500</v>
      </c>
      <c r="P44" s="508">
        <f>N44+O44</f>
        <v>5793.4</v>
      </c>
      <c r="Q44" s="508">
        <v>0</v>
      </c>
      <c r="R44" s="508">
        <v>6993.4</v>
      </c>
      <c r="S44" s="508">
        <v>0</v>
      </c>
      <c r="T44" s="508">
        <f>S44+R44</f>
        <v>6993.4</v>
      </c>
    </row>
    <row r="45" spans="1:20" s="16" customFormat="1" ht="25.5">
      <c r="A45" s="345" t="s">
        <v>229</v>
      </c>
      <c r="B45" s="499" t="s">
        <v>168</v>
      </c>
      <c r="C45" s="500" t="s">
        <v>131</v>
      </c>
      <c r="D45" s="500" t="s">
        <v>133</v>
      </c>
      <c r="E45" s="304" t="s">
        <v>10</v>
      </c>
      <c r="F45" s="349" t="s">
        <v>207</v>
      </c>
      <c r="G45" s="296" t="s">
        <v>207</v>
      </c>
      <c r="H45" s="296" t="s">
        <v>207</v>
      </c>
      <c r="I45" s="350" t="s">
        <v>230</v>
      </c>
      <c r="J45" s="296" t="s">
        <v>207</v>
      </c>
      <c r="K45" s="501"/>
      <c r="L45" s="507">
        <f aca="true" t="shared" si="11" ref="L45:T46">L46</f>
        <v>135292.3</v>
      </c>
      <c r="M45" s="508">
        <f t="shared" si="11"/>
        <v>8875.3</v>
      </c>
      <c r="N45" s="508">
        <f t="shared" si="11"/>
        <v>145961.8</v>
      </c>
      <c r="O45" s="508">
        <f t="shared" si="11"/>
        <v>612</v>
      </c>
      <c r="P45" s="508">
        <f t="shared" si="11"/>
        <v>146573.8</v>
      </c>
      <c r="Q45" s="508">
        <f t="shared" si="11"/>
        <v>0</v>
      </c>
      <c r="R45" s="508">
        <f t="shared" si="11"/>
        <v>146573.8</v>
      </c>
      <c r="S45" s="508">
        <f t="shared" si="11"/>
        <v>0</v>
      </c>
      <c r="T45" s="508">
        <f t="shared" si="11"/>
        <v>146573.8</v>
      </c>
    </row>
    <row r="46" spans="1:20" s="16" customFormat="1" ht="25.5">
      <c r="A46" s="345" t="s">
        <v>47</v>
      </c>
      <c r="B46" s="499" t="s">
        <v>168</v>
      </c>
      <c r="C46" s="500" t="s">
        <v>131</v>
      </c>
      <c r="D46" s="500" t="s">
        <v>133</v>
      </c>
      <c r="E46" s="296" t="s">
        <v>10</v>
      </c>
      <c r="F46" s="354" t="s">
        <v>207</v>
      </c>
      <c r="G46" s="296" t="s">
        <v>207</v>
      </c>
      <c r="H46" s="296" t="s">
        <v>207</v>
      </c>
      <c r="I46" s="313" t="s">
        <v>230</v>
      </c>
      <c r="J46" s="296" t="s">
        <v>207</v>
      </c>
      <c r="K46" s="501">
        <v>600</v>
      </c>
      <c r="L46" s="507">
        <f t="shared" si="11"/>
        <v>135292.3</v>
      </c>
      <c r="M46" s="508">
        <f t="shared" si="11"/>
        <v>8875.3</v>
      </c>
      <c r="N46" s="508">
        <f t="shared" si="11"/>
        <v>145961.8</v>
      </c>
      <c r="O46" s="508">
        <f t="shared" si="11"/>
        <v>612</v>
      </c>
      <c r="P46" s="508">
        <f t="shared" si="11"/>
        <v>146573.8</v>
      </c>
      <c r="Q46" s="508">
        <f t="shared" si="11"/>
        <v>0</v>
      </c>
      <c r="R46" s="508">
        <f t="shared" si="11"/>
        <v>146573.8</v>
      </c>
      <c r="S46" s="508">
        <f t="shared" si="11"/>
        <v>0</v>
      </c>
      <c r="T46" s="508">
        <f t="shared" si="11"/>
        <v>146573.8</v>
      </c>
    </row>
    <row r="47" spans="1:20" s="16" customFormat="1" ht="12.75">
      <c r="A47" s="345" t="s">
        <v>48</v>
      </c>
      <c r="B47" s="499" t="s">
        <v>168</v>
      </c>
      <c r="C47" s="500" t="s">
        <v>131</v>
      </c>
      <c r="D47" s="500" t="s">
        <v>133</v>
      </c>
      <c r="E47" s="296" t="s">
        <v>10</v>
      </c>
      <c r="F47" s="354" t="s">
        <v>207</v>
      </c>
      <c r="G47" s="296" t="s">
        <v>207</v>
      </c>
      <c r="H47" s="296" t="s">
        <v>207</v>
      </c>
      <c r="I47" s="313" t="s">
        <v>230</v>
      </c>
      <c r="J47" s="296" t="s">
        <v>207</v>
      </c>
      <c r="K47" s="501" t="s">
        <v>49</v>
      </c>
      <c r="L47" s="507">
        <f>135342.3-50</f>
        <v>135292.3</v>
      </c>
      <c r="M47" s="508">
        <v>8875.3</v>
      </c>
      <c r="N47" s="508">
        <f>146877.8-535.5-380.5</f>
        <v>145961.8</v>
      </c>
      <c r="O47" s="508">
        <v>612</v>
      </c>
      <c r="P47" s="508">
        <f>N47+O47</f>
        <v>146573.8</v>
      </c>
      <c r="Q47" s="508">
        <v>0</v>
      </c>
      <c r="R47" s="508">
        <f>P47+Q47</f>
        <v>146573.8</v>
      </c>
      <c r="S47" s="508">
        <v>0</v>
      </c>
      <c r="T47" s="508">
        <v>146573.8</v>
      </c>
    </row>
    <row r="48" spans="1:20" s="16" customFormat="1" ht="25.5">
      <c r="A48" s="345" t="s">
        <v>232</v>
      </c>
      <c r="B48" s="499" t="s">
        <v>168</v>
      </c>
      <c r="C48" s="500" t="s">
        <v>131</v>
      </c>
      <c r="D48" s="500" t="s">
        <v>133</v>
      </c>
      <c r="E48" s="296" t="s">
        <v>10</v>
      </c>
      <c r="F48" s="354" t="s">
        <v>207</v>
      </c>
      <c r="G48" s="296" t="s">
        <v>207</v>
      </c>
      <c r="H48" s="296" t="s">
        <v>207</v>
      </c>
      <c r="I48" s="313" t="s">
        <v>233</v>
      </c>
      <c r="J48" s="296" t="s">
        <v>207</v>
      </c>
      <c r="K48" s="501"/>
      <c r="L48" s="507">
        <f aca="true" t="shared" si="12" ref="L48:T49">L49</f>
        <v>22053.6</v>
      </c>
      <c r="M48" s="508">
        <f t="shared" si="12"/>
        <v>0</v>
      </c>
      <c r="N48" s="508">
        <f t="shared" si="12"/>
        <v>22242.1</v>
      </c>
      <c r="O48" s="508">
        <f t="shared" si="12"/>
        <v>0</v>
      </c>
      <c r="P48" s="508">
        <f t="shared" si="12"/>
        <v>22242.1</v>
      </c>
      <c r="Q48" s="508">
        <f t="shared" si="12"/>
        <v>0</v>
      </c>
      <c r="R48" s="508">
        <f t="shared" si="12"/>
        <v>22242.1</v>
      </c>
      <c r="S48" s="508">
        <f t="shared" si="12"/>
        <v>0</v>
      </c>
      <c r="T48" s="508">
        <f t="shared" si="12"/>
        <v>22242.1</v>
      </c>
    </row>
    <row r="49" spans="1:20" s="16" customFormat="1" ht="25.5">
      <c r="A49" s="345" t="s">
        <v>47</v>
      </c>
      <c r="B49" s="499" t="s">
        <v>168</v>
      </c>
      <c r="C49" s="500" t="s">
        <v>131</v>
      </c>
      <c r="D49" s="500" t="s">
        <v>133</v>
      </c>
      <c r="E49" s="296" t="s">
        <v>10</v>
      </c>
      <c r="F49" s="354" t="s">
        <v>207</v>
      </c>
      <c r="G49" s="296" t="s">
        <v>207</v>
      </c>
      <c r="H49" s="296" t="s">
        <v>207</v>
      </c>
      <c r="I49" s="313" t="s">
        <v>233</v>
      </c>
      <c r="J49" s="296" t="s">
        <v>207</v>
      </c>
      <c r="K49" s="501">
        <v>600</v>
      </c>
      <c r="L49" s="507">
        <f t="shared" si="12"/>
        <v>22053.6</v>
      </c>
      <c r="M49" s="508">
        <f t="shared" si="12"/>
        <v>0</v>
      </c>
      <c r="N49" s="508">
        <f t="shared" si="12"/>
        <v>22242.1</v>
      </c>
      <c r="O49" s="508">
        <f t="shared" si="12"/>
        <v>0</v>
      </c>
      <c r="P49" s="508">
        <f t="shared" si="12"/>
        <v>22242.1</v>
      </c>
      <c r="Q49" s="508">
        <f t="shared" si="12"/>
        <v>0</v>
      </c>
      <c r="R49" s="508">
        <f t="shared" si="12"/>
        <v>22242.1</v>
      </c>
      <c r="S49" s="508">
        <f t="shared" si="12"/>
        <v>0</v>
      </c>
      <c r="T49" s="508">
        <f t="shared" si="12"/>
        <v>22242.1</v>
      </c>
    </row>
    <row r="50" spans="1:20" s="16" customFormat="1" ht="12.75">
      <c r="A50" s="345" t="s">
        <v>48</v>
      </c>
      <c r="B50" s="499" t="s">
        <v>168</v>
      </c>
      <c r="C50" s="500" t="s">
        <v>131</v>
      </c>
      <c r="D50" s="500" t="s">
        <v>133</v>
      </c>
      <c r="E50" s="296" t="s">
        <v>10</v>
      </c>
      <c r="F50" s="354" t="s">
        <v>207</v>
      </c>
      <c r="G50" s="296" t="s">
        <v>207</v>
      </c>
      <c r="H50" s="296" t="s">
        <v>207</v>
      </c>
      <c r="I50" s="313" t="s">
        <v>233</v>
      </c>
      <c r="J50" s="296" t="s">
        <v>207</v>
      </c>
      <c r="K50" s="501" t="s">
        <v>49</v>
      </c>
      <c r="L50" s="502">
        <f>22003.6+50</f>
        <v>22053.6</v>
      </c>
      <c r="M50" s="503">
        <v>0</v>
      </c>
      <c r="N50" s="503">
        <f>23150-907.9</f>
        <v>22242.1</v>
      </c>
      <c r="O50" s="503">
        <v>0</v>
      </c>
      <c r="P50" s="503">
        <f>23150-907.9</f>
        <v>22242.1</v>
      </c>
      <c r="Q50" s="503">
        <v>0</v>
      </c>
      <c r="R50" s="503">
        <f>23150-907.9</f>
        <v>22242.1</v>
      </c>
      <c r="S50" s="503">
        <v>0</v>
      </c>
      <c r="T50" s="503">
        <f>23150-907.9</f>
        <v>22242.1</v>
      </c>
    </row>
    <row r="51" spans="1:20" s="16" customFormat="1" ht="12.75">
      <c r="A51" s="345" t="s">
        <v>336</v>
      </c>
      <c r="B51" s="499" t="s">
        <v>168</v>
      </c>
      <c r="C51" s="500" t="s">
        <v>131</v>
      </c>
      <c r="D51" s="500" t="s">
        <v>133</v>
      </c>
      <c r="E51" s="296" t="s">
        <v>334</v>
      </c>
      <c r="F51" s="354" t="s">
        <v>207</v>
      </c>
      <c r="G51" s="296" t="s">
        <v>207</v>
      </c>
      <c r="H51" s="296" t="s">
        <v>207</v>
      </c>
      <c r="I51" s="313" t="s">
        <v>208</v>
      </c>
      <c r="J51" s="296" t="s">
        <v>207</v>
      </c>
      <c r="K51" s="501"/>
      <c r="L51" s="502"/>
      <c r="M51" s="503"/>
      <c r="N51" s="503"/>
      <c r="O51" s="503"/>
      <c r="P51" s="503">
        <f aca="true" t="shared" si="13" ref="P51:T53">P52</f>
        <v>0</v>
      </c>
      <c r="Q51" s="503">
        <f t="shared" si="13"/>
        <v>3500</v>
      </c>
      <c r="R51" s="503">
        <f t="shared" si="13"/>
        <v>29420</v>
      </c>
      <c r="S51" s="503">
        <f t="shared" si="13"/>
        <v>2200</v>
      </c>
      <c r="T51" s="503">
        <f t="shared" si="13"/>
        <v>31620</v>
      </c>
    </row>
    <row r="52" spans="1:20" s="16" customFormat="1" ht="76.5">
      <c r="A52" s="498" t="s">
        <v>337</v>
      </c>
      <c r="B52" s="499" t="s">
        <v>168</v>
      </c>
      <c r="C52" s="500" t="s">
        <v>131</v>
      </c>
      <c r="D52" s="500" t="s">
        <v>133</v>
      </c>
      <c r="E52" s="296" t="s">
        <v>334</v>
      </c>
      <c r="F52" s="354" t="s">
        <v>207</v>
      </c>
      <c r="G52" s="296" t="s">
        <v>207</v>
      </c>
      <c r="H52" s="296" t="s">
        <v>207</v>
      </c>
      <c r="I52" s="313" t="s">
        <v>335</v>
      </c>
      <c r="J52" s="296" t="s">
        <v>207</v>
      </c>
      <c r="K52" s="501"/>
      <c r="L52" s="502"/>
      <c r="M52" s="503"/>
      <c r="N52" s="503"/>
      <c r="O52" s="503"/>
      <c r="P52" s="503">
        <f t="shared" si="13"/>
        <v>0</v>
      </c>
      <c r="Q52" s="503">
        <f t="shared" si="13"/>
        <v>3500</v>
      </c>
      <c r="R52" s="503">
        <f t="shared" si="13"/>
        <v>29420</v>
      </c>
      <c r="S52" s="503">
        <f t="shared" si="13"/>
        <v>2200</v>
      </c>
      <c r="T52" s="503">
        <f t="shared" si="13"/>
        <v>31620</v>
      </c>
    </row>
    <row r="53" spans="1:20" s="16" customFormat="1" ht="25.5">
      <c r="A53" s="345" t="s">
        <v>47</v>
      </c>
      <c r="B53" s="499" t="s">
        <v>168</v>
      </c>
      <c r="C53" s="500" t="s">
        <v>131</v>
      </c>
      <c r="D53" s="500" t="s">
        <v>133</v>
      </c>
      <c r="E53" s="296" t="s">
        <v>334</v>
      </c>
      <c r="F53" s="354" t="s">
        <v>207</v>
      </c>
      <c r="G53" s="296" t="s">
        <v>207</v>
      </c>
      <c r="H53" s="296" t="s">
        <v>207</v>
      </c>
      <c r="I53" s="313" t="s">
        <v>335</v>
      </c>
      <c r="J53" s="296" t="s">
        <v>207</v>
      </c>
      <c r="K53" s="501" t="s">
        <v>231</v>
      </c>
      <c r="L53" s="502"/>
      <c r="M53" s="503"/>
      <c r="N53" s="503"/>
      <c r="O53" s="503"/>
      <c r="P53" s="503">
        <f t="shared" si="13"/>
        <v>0</v>
      </c>
      <c r="Q53" s="503">
        <f t="shared" si="13"/>
        <v>3500</v>
      </c>
      <c r="R53" s="503">
        <f t="shared" si="13"/>
        <v>29420</v>
      </c>
      <c r="S53" s="503">
        <f t="shared" si="13"/>
        <v>2200</v>
      </c>
      <c r="T53" s="503">
        <f t="shared" si="13"/>
        <v>31620</v>
      </c>
    </row>
    <row r="54" spans="1:20" s="16" customFormat="1" ht="12.75">
      <c r="A54" s="345" t="s">
        <v>48</v>
      </c>
      <c r="B54" s="499" t="s">
        <v>168</v>
      </c>
      <c r="C54" s="500" t="s">
        <v>131</v>
      </c>
      <c r="D54" s="500" t="s">
        <v>133</v>
      </c>
      <c r="E54" s="296" t="s">
        <v>334</v>
      </c>
      <c r="F54" s="354" t="s">
        <v>207</v>
      </c>
      <c r="G54" s="296" t="s">
        <v>207</v>
      </c>
      <c r="H54" s="296" t="s">
        <v>207</v>
      </c>
      <c r="I54" s="313" t="s">
        <v>335</v>
      </c>
      <c r="J54" s="296" t="s">
        <v>207</v>
      </c>
      <c r="K54" s="501" t="s">
        <v>49</v>
      </c>
      <c r="L54" s="502"/>
      <c r="M54" s="503"/>
      <c r="N54" s="503"/>
      <c r="O54" s="503"/>
      <c r="P54" s="503">
        <v>0</v>
      </c>
      <c r="Q54" s="503">
        <f>1750+1750</f>
        <v>3500</v>
      </c>
      <c r="R54" s="503">
        <v>29420</v>
      </c>
      <c r="S54" s="503">
        <f>1200+700+300</f>
        <v>2200</v>
      </c>
      <c r="T54" s="503">
        <f>S54+R54</f>
        <v>31620</v>
      </c>
    </row>
    <row r="55" spans="1:20" s="36" customFormat="1" ht="12.75">
      <c r="A55" s="510" t="s">
        <v>156</v>
      </c>
      <c r="B55" s="499" t="s">
        <v>168</v>
      </c>
      <c r="C55" s="511" t="s">
        <v>131</v>
      </c>
      <c r="D55" s="511" t="s">
        <v>131</v>
      </c>
      <c r="E55" s="352"/>
      <c r="F55" s="352"/>
      <c r="G55" s="296"/>
      <c r="H55" s="296"/>
      <c r="I55" s="352"/>
      <c r="J55" s="352"/>
      <c r="K55" s="512"/>
      <c r="L55" s="507">
        <f>L61</f>
        <v>5610</v>
      </c>
      <c r="M55" s="508">
        <f>M61</f>
        <v>0</v>
      </c>
      <c r="N55" s="508">
        <f aca="true" t="shared" si="14" ref="N55:T55">N61+N56</f>
        <v>4756</v>
      </c>
      <c r="O55" s="508">
        <f t="shared" si="14"/>
        <v>150</v>
      </c>
      <c r="P55" s="508">
        <f t="shared" si="14"/>
        <v>4906</v>
      </c>
      <c r="Q55" s="508">
        <f t="shared" si="14"/>
        <v>0</v>
      </c>
      <c r="R55" s="508">
        <f t="shared" si="14"/>
        <v>4906</v>
      </c>
      <c r="S55" s="508">
        <f t="shared" si="14"/>
        <v>0</v>
      </c>
      <c r="T55" s="508">
        <f t="shared" si="14"/>
        <v>4906</v>
      </c>
    </row>
    <row r="56" spans="1:20" s="36" customFormat="1" ht="38.25">
      <c r="A56" s="340" t="s">
        <v>44</v>
      </c>
      <c r="B56" s="499" t="s">
        <v>168</v>
      </c>
      <c r="C56" s="500" t="s">
        <v>131</v>
      </c>
      <c r="D56" s="511" t="s">
        <v>131</v>
      </c>
      <c r="E56" s="295" t="s">
        <v>131</v>
      </c>
      <c r="F56" s="295" t="s">
        <v>207</v>
      </c>
      <c r="G56" s="296" t="s">
        <v>207</v>
      </c>
      <c r="H56" s="296" t="s">
        <v>207</v>
      </c>
      <c r="I56" s="295" t="s">
        <v>208</v>
      </c>
      <c r="J56" s="296" t="s">
        <v>207</v>
      </c>
      <c r="K56" s="513"/>
      <c r="L56" s="507"/>
      <c r="M56" s="508"/>
      <c r="N56" s="508">
        <f aca="true" t="shared" si="15" ref="N56:T59">N57</f>
        <v>0</v>
      </c>
      <c r="O56" s="508">
        <f t="shared" si="15"/>
        <v>130</v>
      </c>
      <c r="P56" s="508">
        <f t="shared" si="15"/>
        <v>130</v>
      </c>
      <c r="Q56" s="508">
        <f t="shared" si="15"/>
        <v>0</v>
      </c>
      <c r="R56" s="508">
        <f t="shared" si="15"/>
        <v>130</v>
      </c>
      <c r="S56" s="508">
        <f t="shared" si="15"/>
        <v>0</v>
      </c>
      <c r="T56" s="508">
        <f t="shared" si="15"/>
        <v>130</v>
      </c>
    </row>
    <row r="57" spans="1:20" s="36" customFormat="1" ht="25.5">
      <c r="A57" s="423" t="s">
        <v>34</v>
      </c>
      <c r="B57" s="499" t="s">
        <v>168</v>
      </c>
      <c r="C57" s="500" t="s">
        <v>131</v>
      </c>
      <c r="D57" s="511" t="s">
        <v>131</v>
      </c>
      <c r="E57" s="352" t="s">
        <v>131</v>
      </c>
      <c r="F57" s="352" t="s">
        <v>205</v>
      </c>
      <c r="G57" s="296" t="s">
        <v>207</v>
      </c>
      <c r="H57" s="296" t="s">
        <v>207</v>
      </c>
      <c r="I57" s="352" t="s">
        <v>208</v>
      </c>
      <c r="J57" s="296" t="s">
        <v>207</v>
      </c>
      <c r="K57" s="512"/>
      <c r="L57" s="507"/>
      <c r="M57" s="508"/>
      <c r="N57" s="508">
        <f t="shared" si="15"/>
        <v>0</v>
      </c>
      <c r="O57" s="508">
        <f t="shared" si="15"/>
        <v>130</v>
      </c>
      <c r="P57" s="508">
        <f t="shared" si="15"/>
        <v>130</v>
      </c>
      <c r="Q57" s="508">
        <f t="shared" si="15"/>
        <v>0</v>
      </c>
      <c r="R57" s="508">
        <f t="shared" si="15"/>
        <v>130</v>
      </c>
      <c r="S57" s="508">
        <f t="shared" si="15"/>
        <v>0</v>
      </c>
      <c r="T57" s="508">
        <f t="shared" si="15"/>
        <v>130</v>
      </c>
    </row>
    <row r="58" spans="1:20" s="36" customFormat="1" ht="12.75">
      <c r="A58" s="423" t="s">
        <v>33</v>
      </c>
      <c r="B58" s="499" t="s">
        <v>168</v>
      </c>
      <c r="C58" s="500" t="s">
        <v>131</v>
      </c>
      <c r="D58" s="511" t="s">
        <v>131</v>
      </c>
      <c r="E58" s="352" t="s">
        <v>131</v>
      </c>
      <c r="F58" s="352" t="s">
        <v>205</v>
      </c>
      <c r="G58" s="296" t="s">
        <v>207</v>
      </c>
      <c r="H58" s="296" t="s">
        <v>207</v>
      </c>
      <c r="I58" s="352" t="s">
        <v>37</v>
      </c>
      <c r="J58" s="296" t="s">
        <v>207</v>
      </c>
      <c r="K58" s="512"/>
      <c r="L58" s="507"/>
      <c r="M58" s="508"/>
      <c r="N58" s="508">
        <f t="shared" si="15"/>
        <v>0</v>
      </c>
      <c r="O58" s="508">
        <f t="shared" si="15"/>
        <v>130</v>
      </c>
      <c r="P58" s="508">
        <f t="shared" si="15"/>
        <v>130</v>
      </c>
      <c r="Q58" s="508">
        <f t="shared" si="15"/>
        <v>0</v>
      </c>
      <c r="R58" s="508">
        <f t="shared" si="15"/>
        <v>130</v>
      </c>
      <c r="S58" s="508">
        <f t="shared" si="15"/>
        <v>0</v>
      </c>
      <c r="T58" s="508">
        <f t="shared" si="15"/>
        <v>130</v>
      </c>
    </row>
    <row r="59" spans="1:20" s="36" customFormat="1" ht="25.5">
      <c r="A59" s="345" t="s">
        <v>47</v>
      </c>
      <c r="B59" s="499" t="s">
        <v>168</v>
      </c>
      <c r="C59" s="500" t="s">
        <v>131</v>
      </c>
      <c r="D59" s="511" t="s">
        <v>131</v>
      </c>
      <c r="E59" s="352" t="s">
        <v>131</v>
      </c>
      <c r="F59" s="352" t="s">
        <v>205</v>
      </c>
      <c r="G59" s="296" t="s">
        <v>207</v>
      </c>
      <c r="H59" s="296" t="s">
        <v>207</v>
      </c>
      <c r="I59" s="352" t="s">
        <v>37</v>
      </c>
      <c r="J59" s="296" t="s">
        <v>207</v>
      </c>
      <c r="K59" s="501">
        <v>600</v>
      </c>
      <c r="L59" s="507"/>
      <c r="M59" s="508"/>
      <c r="N59" s="508">
        <f t="shared" si="15"/>
        <v>0</v>
      </c>
      <c r="O59" s="508">
        <f t="shared" si="15"/>
        <v>130</v>
      </c>
      <c r="P59" s="508">
        <f t="shared" si="15"/>
        <v>130</v>
      </c>
      <c r="Q59" s="508">
        <f t="shared" si="15"/>
        <v>0</v>
      </c>
      <c r="R59" s="508">
        <f t="shared" si="15"/>
        <v>130</v>
      </c>
      <c r="S59" s="508">
        <f t="shared" si="15"/>
        <v>0</v>
      </c>
      <c r="T59" s="508">
        <f t="shared" si="15"/>
        <v>130</v>
      </c>
    </row>
    <row r="60" spans="1:20" s="36" customFormat="1" ht="12.75">
      <c r="A60" s="345" t="s">
        <v>48</v>
      </c>
      <c r="B60" s="499" t="s">
        <v>168</v>
      </c>
      <c r="C60" s="500" t="s">
        <v>131</v>
      </c>
      <c r="D60" s="511" t="s">
        <v>131</v>
      </c>
      <c r="E60" s="352" t="s">
        <v>131</v>
      </c>
      <c r="F60" s="352" t="s">
        <v>205</v>
      </c>
      <c r="G60" s="296" t="s">
        <v>207</v>
      </c>
      <c r="H60" s="296" t="s">
        <v>207</v>
      </c>
      <c r="I60" s="352" t="s">
        <v>37</v>
      </c>
      <c r="J60" s="296" t="s">
        <v>207</v>
      </c>
      <c r="K60" s="501" t="s">
        <v>49</v>
      </c>
      <c r="L60" s="507"/>
      <c r="M60" s="508"/>
      <c r="N60" s="508">
        <v>0</v>
      </c>
      <c r="O60" s="508">
        <v>130</v>
      </c>
      <c r="P60" s="508">
        <v>130</v>
      </c>
      <c r="Q60" s="508">
        <v>0</v>
      </c>
      <c r="R60" s="508">
        <v>130</v>
      </c>
      <c r="S60" s="508">
        <v>0</v>
      </c>
      <c r="T60" s="508">
        <v>130</v>
      </c>
    </row>
    <row r="61" spans="1:20" s="16" customFormat="1" ht="38.25">
      <c r="A61" s="345" t="s">
        <v>8</v>
      </c>
      <c r="B61" s="499" t="s">
        <v>168</v>
      </c>
      <c r="C61" s="511" t="s">
        <v>131</v>
      </c>
      <c r="D61" s="511" t="s">
        <v>131</v>
      </c>
      <c r="E61" s="296" t="s">
        <v>10</v>
      </c>
      <c r="F61" s="296" t="s">
        <v>207</v>
      </c>
      <c r="G61" s="296" t="s">
        <v>207</v>
      </c>
      <c r="H61" s="296" t="s">
        <v>207</v>
      </c>
      <c r="I61" s="296" t="s">
        <v>208</v>
      </c>
      <c r="J61" s="296" t="s">
        <v>207</v>
      </c>
      <c r="K61" s="506"/>
      <c r="L61" s="507">
        <f aca="true" t="shared" si="16" ref="L61:R61">L62+L67</f>
        <v>5610</v>
      </c>
      <c r="M61" s="508">
        <f t="shared" si="16"/>
        <v>0</v>
      </c>
      <c r="N61" s="508">
        <f t="shared" si="16"/>
        <v>4756</v>
      </c>
      <c r="O61" s="508">
        <f t="shared" si="16"/>
        <v>20</v>
      </c>
      <c r="P61" s="508">
        <f t="shared" si="16"/>
        <v>4776</v>
      </c>
      <c r="Q61" s="508">
        <f t="shared" si="16"/>
        <v>0</v>
      </c>
      <c r="R61" s="508">
        <f t="shared" si="16"/>
        <v>4776</v>
      </c>
      <c r="S61" s="508">
        <f>S62+S67</f>
        <v>0</v>
      </c>
      <c r="T61" s="508">
        <f>T62+T67</f>
        <v>4776</v>
      </c>
    </row>
    <row r="62" spans="1:20" s="15" customFormat="1" ht="12.75">
      <c r="A62" s="345" t="s">
        <v>247</v>
      </c>
      <c r="B62" s="499" t="s">
        <v>168</v>
      </c>
      <c r="C62" s="511" t="s">
        <v>131</v>
      </c>
      <c r="D62" s="511" t="s">
        <v>131</v>
      </c>
      <c r="E62" s="296" t="s">
        <v>10</v>
      </c>
      <c r="F62" s="296" t="s">
        <v>207</v>
      </c>
      <c r="G62" s="296" t="s">
        <v>207</v>
      </c>
      <c r="H62" s="296" t="s">
        <v>207</v>
      </c>
      <c r="I62" s="296" t="s">
        <v>98</v>
      </c>
      <c r="J62" s="296" t="s">
        <v>207</v>
      </c>
      <c r="K62" s="506"/>
      <c r="L62" s="507">
        <f aca="true" t="shared" si="17" ref="L62:R62">L63+L65</f>
        <v>5440</v>
      </c>
      <c r="M62" s="508">
        <f t="shared" si="17"/>
        <v>0</v>
      </c>
      <c r="N62" s="508">
        <f t="shared" si="17"/>
        <v>4606</v>
      </c>
      <c r="O62" s="508">
        <f t="shared" si="17"/>
        <v>0</v>
      </c>
      <c r="P62" s="508">
        <f t="shared" si="17"/>
        <v>4606</v>
      </c>
      <c r="Q62" s="508">
        <f t="shared" si="17"/>
        <v>0</v>
      </c>
      <c r="R62" s="508">
        <f t="shared" si="17"/>
        <v>4606</v>
      </c>
      <c r="S62" s="508">
        <f>S63+S65</f>
        <v>0</v>
      </c>
      <c r="T62" s="508">
        <f>T63+T65</f>
        <v>4606</v>
      </c>
    </row>
    <row r="63" spans="1:20" s="15" customFormat="1" ht="12.75">
      <c r="A63" s="345" t="s">
        <v>106</v>
      </c>
      <c r="B63" s="499" t="s">
        <v>168</v>
      </c>
      <c r="C63" s="511" t="s">
        <v>131</v>
      </c>
      <c r="D63" s="511" t="s">
        <v>131</v>
      </c>
      <c r="E63" s="352" t="s">
        <v>10</v>
      </c>
      <c r="F63" s="352" t="s">
        <v>207</v>
      </c>
      <c r="G63" s="296" t="s">
        <v>207</v>
      </c>
      <c r="H63" s="296" t="s">
        <v>207</v>
      </c>
      <c r="I63" s="352" t="s">
        <v>98</v>
      </c>
      <c r="J63" s="296" t="s">
        <v>207</v>
      </c>
      <c r="K63" s="512" t="s">
        <v>107</v>
      </c>
      <c r="L63" s="507">
        <f aca="true" t="shared" si="18" ref="L63:T63">L64</f>
        <v>900</v>
      </c>
      <c r="M63" s="508">
        <f t="shared" si="18"/>
        <v>0</v>
      </c>
      <c r="N63" s="508">
        <f t="shared" si="18"/>
        <v>600</v>
      </c>
      <c r="O63" s="508">
        <f t="shared" si="18"/>
        <v>0</v>
      </c>
      <c r="P63" s="508">
        <f t="shared" si="18"/>
        <v>600</v>
      </c>
      <c r="Q63" s="508">
        <f t="shared" si="18"/>
        <v>0</v>
      </c>
      <c r="R63" s="508">
        <f t="shared" si="18"/>
        <v>850.9</v>
      </c>
      <c r="S63" s="508">
        <f t="shared" si="18"/>
        <v>0</v>
      </c>
      <c r="T63" s="508">
        <f t="shared" si="18"/>
        <v>850.9</v>
      </c>
    </row>
    <row r="64" spans="1:20" s="15" customFormat="1" ht="25.5">
      <c r="A64" s="345" t="s">
        <v>108</v>
      </c>
      <c r="B64" s="499" t="s">
        <v>168</v>
      </c>
      <c r="C64" s="511" t="s">
        <v>131</v>
      </c>
      <c r="D64" s="511" t="s">
        <v>131</v>
      </c>
      <c r="E64" s="352" t="s">
        <v>10</v>
      </c>
      <c r="F64" s="352" t="s">
        <v>207</v>
      </c>
      <c r="G64" s="296" t="s">
        <v>207</v>
      </c>
      <c r="H64" s="296" t="s">
        <v>207</v>
      </c>
      <c r="I64" s="352" t="s">
        <v>98</v>
      </c>
      <c r="J64" s="296" t="s">
        <v>207</v>
      </c>
      <c r="K64" s="512" t="s">
        <v>109</v>
      </c>
      <c r="L64" s="507">
        <v>900</v>
      </c>
      <c r="M64" s="508">
        <v>0</v>
      </c>
      <c r="N64" s="508">
        <v>600</v>
      </c>
      <c r="O64" s="508">
        <v>0</v>
      </c>
      <c r="P64" s="508">
        <v>600</v>
      </c>
      <c r="Q64" s="508">
        <v>0</v>
      </c>
      <c r="R64" s="508">
        <v>850.9</v>
      </c>
      <c r="S64" s="508">
        <v>0</v>
      </c>
      <c r="T64" s="508">
        <f>S64+R64</f>
        <v>850.9</v>
      </c>
    </row>
    <row r="65" spans="1:20" s="15" customFormat="1" ht="25.5">
      <c r="A65" s="345" t="s">
        <v>47</v>
      </c>
      <c r="B65" s="499" t="s">
        <v>168</v>
      </c>
      <c r="C65" s="511" t="s">
        <v>131</v>
      </c>
      <c r="D65" s="511" t="s">
        <v>131</v>
      </c>
      <c r="E65" s="296" t="s">
        <v>10</v>
      </c>
      <c r="F65" s="354" t="s">
        <v>207</v>
      </c>
      <c r="G65" s="296" t="s">
        <v>207</v>
      </c>
      <c r="H65" s="296" t="s">
        <v>207</v>
      </c>
      <c r="I65" s="313" t="s">
        <v>98</v>
      </c>
      <c r="J65" s="296" t="s">
        <v>207</v>
      </c>
      <c r="K65" s="501">
        <v>600</v>
      </c>
      <c r="L65" s="507">
        <f aca="true" t="shared" si="19" ref="L65:T65">L66</f>
        <v>4540</v>
      </c>
      <c r="M65" s="508">
        <f t="shared" si="19"/>
        <v>0</v>
      </c>
      <c r="N65" s="508">
        <f t="shared" si="19"/>
        <v>4006</v>
      </c>
      <c r="O65" s="508">
        <f t="shared" si="19"/>
        <v>0</v>
      </c>
      <c r="P65" s="508">
        <f t="shared" si="19"/>
        <v>4006</v>
      </c>
      <c r="Q65" s="508">
        <f t="shared" si="19"/>
        <v>0</v>
      </c>
      <c r="R65" s="508">
        <f t="shared" si="19"/>
        <v>3755.1</v>
      </c>
      <c r="S65" s="508">
        <f t="shared" si="19"/>
        <v>0</v>
      </c>
      <c r="T65" s="508">
        <f t="shared" si="19"/>
        <v>3755.1</v>
      </c>
    </row>
    <row r="66" spans="1:20" s="15" customFormat="1" ht="12.75">
      <c r="A66" s="345" t="s">
        <v>48</v>
      </c>
      <c r="B66" s="499" t="s">
        <v>168</v>
      </c>
      <c r="C66" s="511" t="s">
        <v>131</v>
      </c>
      <c r="D66" s="511" t="s">
        <v>131</v>
      </c>
      <c r="E66" s="296" t="s">
        <v>10</v>
      </c>
      <c r="F66" s="354" t="s">
        <v>207</v>
      </c>
      <c r="G66" s="296" t="s">
        <v>207</v>
      </c>
      <c r="H66" s="296" t="s">
        <v>207</v>
      </c>
      <c r="I66" s="313" t="s">
        <v>98</v>
      </c>
      <c r="J66" s="296" t="s">
        <v>207</v>
      </c>
      <c r="K66" s="501" t="s">
        <v>49</v>
      </c>
      <c r="L66" s="507">
        <v>4540</v>
      </c>
      <c r="M66" s="508">
        <v>0</v>
      </c>
      <c r="N66" s="508">
        <v>4006</v>
      </c>
      <c r="O66" s="508">
        <v>0</v>
      </c>
      <c r="P66" s="508">
        <v>4006</v>
      </c>
      <c r="Q66" s="508">
        <v>0</v>
      </c>
      <c r="R66" s="508">
        <v>3755.1</v>
      </c>
      <c r="S66" s="508">
        <v>0</v>
      </c>
      <c r="T66" s="508">
        <f>S66+R66</f>
        <v>3755.1</v>
      </c>
    </row>
    <row r="67" spans="1:20" s="15" customFormat="1" ht="25.5">
      <c r="A67" s="345" t="s">
        <v>288</v>
      </c>
      <c r="B67" s="499" t="s">
        <v>168</v>
      </c>
      <c r="C67" s="511" t="s">
        <v>131</v>
      </c>
      <c r="D67" s="511" t="s">
        <v>131</v>
      </c>
      <c r="E67" s="296" t="s">
        <v>10</v>
      </c>
      <c r="F67" s="354" t="s">
        <v>207</v>
      </c>
      <c r="G67" s="296" t="s">
        <v>207</v>
      </c>
      <c r="H67" s="296" t="s">
        <v>207</v>
      </c>
      <c r="I67" s="313" t="s">
        <v>287</v>
      </c>
      <c r="J67" s="296" t="s">
        <v>207</v>
      </c>
      <c r="K67" s="501"/>
      <c r="L67" s="507">
        <f aca="true" t="shared" si="20" ref="L67:R67">L68+L70</f>
        <v>170</v>
      </c>
      <c r="M67" s="508">
        <f t="shared" si="20"/>
        <v>0</v>
      </c>
      <c r="N67" s="508">
        <f t="shared" si="20"/>
        <v>150</v>
      </c>
      <c r="O67" s="508">
        <f t="shared" si="20"/>
        <v>20</v>
      </c>
      <c r="P67" s="508">
        <f t="shared" si="20"/>
        <v>170</v>
      </c>
      <c r="Q67" s="508">
        <f t="shared" si="20"/>
        <v>0</v>
      </c>
      <c r="R67" s="508">
        <f t="shared" si="20"/>
        <v>170</v>
      </c>
      <c r="S67" s="508">
        <f>S68+S70</f>
        <v>0</v>
      </c>
      <c r="T67" s="508">
        <f>T68+T70</f>
        <v>170</v>
      </c>
    </row>
    <row r="68" spans="1:20" s="14" customFormat="1" ht="12.75">
      <c r="A68" s="345" t="s">
        <v>106</v>
      </c>
      <c r="B68" s="499" t="s">
        <v>168</v>
      </c>
      <c r="C68" s="511" t="s">
        <v>131</v>
      </c>
      <c r="D68" s="511" t="s">
        <v>131</v>
      </c>
      <c r="E68" s="352" t="s">
        <v>10</v>
      </c>
      <c r="F68" s="352" t="s">
        <v>207</v>
      </c>
      <c r="G68" s="296" t="s">
        <v>207</v>
      </c>
      <c r="H68" s="296" t="s">
        <v>207</v>
      </c>
      <c r="I68" s="313" t="s">
        <v>287</v>
      </c>
      <c r="J68" s="296" t="s">
        <v>207</v>
      </c>
      <c r="K68" s="512" t="s">
        <v>107</v>
      </c>
      <c r="L68" s="507">
        <f aca="true" t="shared" si="21" ref="L68:T68">L69</f>
        <v>150</v>
      </c>
      <c r="M68" s="508">
        <f t="shared" si="21"/>
        <v>0</v>
      </c>
      <c r="N68" s="508">
        <f t="shared" si="21"/>
        <v>130</v>
      </c>
      <c r="O68" s="508">
        <f t="shared" si="21"/>
        <v>20</v>
      </c>
      <c r="P68" s="508">
        <f t="shared" si="21"/>
        <v>150</v>
      </c>
      <c r="Q68" s="508">
        <f t="shared" si="21"/>
        <v>0</v>
      </c>
      <c r="R68" s="508">
        <f t="shared" si="21"/>
        <v>147.7</v>
      </c>
      <c r="S68" s="508">
        <f t="shared" si="21"/>
        <v>0</v>
      </c>
      <c r="T68" s="508">
        <f t="shared" si="21"/>
        <v>147.7</v>
      </c>
    </row>
    <row r="69" spans="1:20" s="15" customFormat="1" ht="25.5">
      <c r="A69" s="345" t="s">
        <v>108</v>
      </c>
      <c r="B69" s="499" t="s">
        <v>168</v>
      </c>
      <c r="C69" s="511" t="s">
        <v>131</v>
      </c>
      <c r="D69" s="511" t="s">
        <v>131</v>
      </c>
      <c r="E69" s="352" t="s">
        <v>10</v>
      </c>
      <c r="F69" s="352" t="s">
        <v>207</v>
      </c>
      <c r="G69" s="296" t="s">
        <v>207</v>
      </c>
      <c r="H69" s="296" t="s">
        <v>207</v>
      </c>
      <c r="I69" s="313" t="s">
        <v>287</v>
      </c>
      <c r="J69" s="296" t="s">
        <v>207</v>
      </c>
      <c r="K69" s="512" t="s">
        <v>109</v>
      </c>
      <c r="L69" s="507">
        <v>150</v>
      </c>
      <c r="M69" s="508">
        <v>0</v>
      </c>
      <c r="N69" s="508">
        <v>130</v>
      </c>
      <c r="O69" s="508">
        <v>20</v>
      </c>
      <c r="P69" s="508">
        <f>O69+N69</f>
        <v>150</v>
      </c>
      <c r="Q69" s="508">
        <v>0</v>
      </c>
      <c r="R69" s="508">
        <v>147.7</v>
      </c>
      <c r="S69" s="508">
        <v>0</v>
      </c>
      <c r="T69" s="508">
        <f>S69+R69</f>
        <v>147.7</v>
      </c>
    </row>
    <row r="70" spans="1:20" s="15" customFormat="1" ht="25.5">
      <c r="A70" s="345" t="s">
        <v>47</v>
      </c>
      <c r="B70" s="499" t="s">
        <v>168</v>
      </c>
      <c r="C70" s="511" t="s">
        <v>131</v>
      </c>
      <c r="D70" s="511" t="s">
        <v>131</v>
      </c>
      <c r="E70" s="296" t="s">
        <v>10</v>
      </c>
      <c r="F70" s="354" t="s">
        <v>207</v>
      </c>
      <c r="G70" s="296" t="s">
        <v>207</v>
      </c>
      <c r="H70" s="296" t="s">
        <v>207</v>
      </c>
      <c r="I70" s="313" t="s">
        <v>287</v>
      </c>
      <c r="J70" s="296" t="s">
        <v>207</v>
      </c>
      <c r="K70" s="501">
        <v>600</v>
      </c>
      <c r="L70" s="507">
        <f aca="true" t="shared" si="22" ref="L70:T70">L71</f>
        <v>20</v>
      </c>
      <c r="M70" s="508">
        <f t="shared" si="22"/>
        <v>0</v>
      </c>
      <c r="N70" s="508">
        <f t="shared" si="22"/>
        <v>20</v>
      </c>
      <c r="O70" s="508">
        <f t="shared" si="22"/>
        <v>0</v>
      </c>
      <c r="P70" s="508">
        <f t="shared" si="22"/>
        <v>20</v>
      </c>
      <c r="Q70" s="508">
        <f t="shared" si="22"/>
        <v>0</v>
      </c>
      <c r="R70" s="508">
        <f t="shared" si="22"/>
        <v>22.3</v>
      </c>
      <c r="S70" s="508">
        <f t="shared" si="22"/>
        <v>0</v>
      </c>
      <c r="T70" s="508">
        <f t="shared" si="22"/>
        <v>22.3</v>
      </c>
    </row>
    <row r="71" spans="1:20" s="15" customFormat="1" ht="12.75">
      <c r="A71" s="345" t="s">
        <v>48</v>
      </c>
      <c r="B71" s="499" t="s">
        <v>168</v>
      </c>
      <c r="C71" s="511" t="s">
        <v>131</v>
      </c>
      <c r="D71" s="511" t="s">
        <v>131</v>
      </c>
      <c r="E71" s="296" t="s">
        <v>10</v>
      </c>
      <c r="F71" s="354" t="s">
        <v>207</v>
      </c>
      <c r="G71" s="296" t="s">
        <v>207</v>
      </c>
      <c r="H71" s="296" t="s">
        <v>207</v>
      </c>
      <c r="I71" s="313" t="s">
        <v>287</v>
      </c>
      <c r="J71" s="296" t="s">
        <v>207</v>
      </c>
      <c r="K71" s="501" t="s">
        <v>49</v>
      </c>
      <c r="L71" s="514">
        <v>20</v>
      </c>
      <c r="M71" s="515">
        <v>0</v>
      </c>
      <c r="N71" s="515">
        <v>20</v>
      </c>
      <c r="O71" s="515">
        <v>0</v>
      </c>
      <c r="P71" s="515">
        <v>20</v>
      </c>
      <c r="Q71" s="515">
        <v>0</v>
      </c>
      <c r="R71" s="503">
        <v>22.3</v>
      </c>
      <c r="S71" s="503">
        <v>0</v>
      </c>
      <c r="T71" s="503">
        <f>S71+R71</f>
        <v>22.3</v>
      </c>
    </row>
    <row r="72" spans="1:20" s="15" customFormat="1" ht="12.75">
      <c r="A72" s="504" t="s">
        <v>148</v>
      </c>
      <c r="B72" s="499" t="s">
        <v>168</v>
      </c>
      <c r="C72" s="511" t="s">
        <v>131</v>
      </c>
      <c r="D72" s="511" t="s">
        <v>143</v>
      </c>
      <c r="E72" s="352"/>
      <c r="F72" s="352"/>
      <c r="G72" s="296"/>
      <c r="H72" s="296"/>
      <c r="I72" s="352"/>
      <c r="J72" s="352"/>
      <c r="K72" s="516"/>
      <c r="L72" s="507" t="e">
        <f>L73+#REF!</f>
        <v>#REF!</v>
      </c>
      <c r="M72" s="508" t="e">
        <f>M73+#REF!</f>
        <v>#REF!</v>
      </c>
      <c r="N72" s="508">
        <f aca="true" t="shared" si="23" ref="N72:T72">N73</f>
        <v>10756.9</v>
      </c>
      <c r="O72" s="508">
        <f t="shared" si="23"/>
        <v>-189.8</v>
      </c>
      <c r="P72" s="508">
        <f t="shared" si="23"/>
        <v>10567.1</v>
      </c>
      <c r="Q72" s="508">
        <f t="shared" si="23"/>
        <v>0</v>
      </c>
      <c r="R72" s="508">
        <f t="shared" si="23"/>
        <v>10567.1</v>
      </c>
      <c r="S72" s="508">
        <f t="shared" si="23"/>
        <v>0</v>
      </c>
      <c r="T72" s="508">
        <f t="shared" si="23"/>
        <v>10567.1</v>
      </c>
    </row>
    <row r="73" spans="1:20" s="16" customFormat="1" ht="38.25">
      <c r="A73" s="345" t="s">
        <v>8</v>
      </c>
      <c r="B73" s="499" t="s">
        <v>168</v>
      </c>
      <c r="C73" s="511" t="s">
        <v>131</v>
      </c>
      <c r="D73" s="511" t="s">
        <v>143</v>
      </c>
      <c r="E73" s="296" t="s">
        <v>10</v>
      </c>
      <c r="F73" s="296" t="s">
        <v>207</v>
      </c>
      <c r="G73" s="296" t="s">
        <v>207</v>
      </c>
      <c r="H73" s="296" t="s">
        <v>207</v>
      </c>
      <c r="I73" s="296" t="s">
        <v>208</v>
      </c>
      <c r="J73" s="296" t="s">
        <v>207</v>
      </c>
      <c r="K73" s="506"/>
      <c r="L73" s="507">
        <f aca="true" t="shared" si="24" ref="L73:R73">L74+L81</f>
        <v>10344.3</v>
      </c>
      <c r="M73" s="508">
        <f t="shared" si="24"/>
        <v>0</v>
      </c>
      <c r="N73" s="508">
        <f t="shared" si="24"/>
        <v>10756.9</v>
      </c>
      <c r="O73" s="508">
        <f t="shared" si="24"/>
        <v>-189.8</v>
      </c>
      <c r="P73" s="508">
        <f t="shared" si="24"/>
        <v>10567.1</v>
      </c>
      <c r="Q73" s="508">
        <f t="shared" si="24"/>
        <v>0</v>
      </c>
      <c r="R73" s="508">
        <f t="shared" si="24"/>
        <v>10567.1</v>
      </c>
      <c r="S73" s="508">
        <f>S74+S81</f>
        <v>0</v>
      </c>
      <c r="T73" s="508">
        <f>T74+T81</f>
        <v>10567.1</v>
      </c>
    </row>
    <row r="74" spans="1:20" s="16" customFormat="1" ht="25.5">
      <c r="A74" s="517" t="s">
        <v>61</v>
      </c>
      <c r="B74" s="499" t="s">
        <v>168</v>
      </c>
      <c r="C74" s="511" t="s">
        <v>131</v>
      </c>
      <c r="D74" s="511" t="s">
        <v>143</v>
      </c>
      <c r="E74" s="296" t="s">
        <v>10</v>
      </c>
      <c r="F74" s="296" t="s">
        <v>207</v>
      </c>
      <c r="G74" s="296" t="s">
        <v>207</v>
      </c>
      <c r="H74" s="296" t="s">
        <v>207</v>
      </c>
      <c r="I74" s="296" t="s">
        <v>57</v>
      </c>
      <c r="J74" s="296" t="s">
        <v>207</v>
      </c>
      <c r="K74" s="506"/>
      <c r="L74" s="507">
        <f aca="true" t="shared" si="25" ref="L74:R74">L75+L77+L79</f>
        <v>10275.3</v>
      </c>
      <c r="M74" s="508">
        <f t="shared" si="25"/>
        <v>0</v>
      </c>
      <c r="N74" s="508">
        <f t="shared" si="25"/>
        <v>10687.9</v>
      </c>
      <c r="O74" s="508">
        <f t="shared" si="25"/>
        <v>-189.8</v>
      </c>
      <c r="P74" s="508">
        <f t="shared" si="25"/>
        <v>10498.1</v>
      </c>
      <c r="Q74" s="508">
        <f t="shared" si="25"/>
        <v>0</v>
      </c>
      <c r="R74" s="508">
        <f t="shared" si="25"/>
        <v>10498.1</v>
      </c>
      <c r="S74" s="508">
        <f>S75+S77+S79</f>
        <v>0</v>
      </c>
      <c r="T74" s="508">
        <f>T75+T77+T79</f>
        <v>10498.1</v>
      </c>
    </row>
    <row r="75" spans="1:20" s="16" customFormat="1" ht="51">
      <c r="A75" s="345" t="s">
        <v>123</v>
      </c>
      <c r="B75" s="499" t="s">
        <v>168</v>
      </c>
      <c r="C75" s="511" t="s">
        <v>131</v>
      </c>
      <c r="D75" s="511" t="s">
        <v>143</v>
      </c>
      <c r="E75" s="296" t="s">
        <v>10</v>
      </c>
      <c r="F75" s="296" t="s">
        <v>207</v>
      </c>
      <c r="G75" s="296" t="s">
        <v>207</v>
      </c>
      <c r="H75" s="296" t="s">
        <v>207</v>
      </c>
      <c r="I75" s="296" t="s">
        <v>57</v>
      </c>
      <c r="J75" s="296" t="s">
        <v>207</v>
      </c>
      <c r="K75" s="506">
        <v>100</v>
      </c>
      <c r="L75" s="507">
        <f aca="true" t="shared" si="26" ref="L75:T75">L76</f>
        <v>10053.6</v>
      </c>
      <c r="M75" s="508">
        <f t="shared" si="26"/>
        <v>0</v>
      </c>
      <c r="N75" s="508">
        <f t="shared" si="26"/>
        <v>10441.4</v>
      </c>
      <c r="O75" s="508">
        <f t="shared" si="26"/>
        <v>-189.8</v>
      </c>
      <c r="P75" s="508">
        <f t="shared" si="26"/>
        <v>10251.6</v>
      </c>
      <c r="Q75" s="508">
        <f t="shared" si="26"/>
        <v>0</v>
      </c>
      <c r="R75" s="508">
        <f t="shared" si="26"/>
        <v>10271.6</v>
      </c>
      <c r="S75" s="508">
        <f t="shared" si="26"/>
        <v>0</v>
      </c>
      <c r="T75" s="508">
        <f t="shared" si="26"/>
        <v>10271.6</v>
      </c>
    </row>
    <row r="76" spans="1:20" s="16" customFormat="1" ht="25.5">
      <c r="A76" s="345" t="s">
        <v>111</v>
      </c>
      <c r="B76" s="499" t="s">
        <v>168</v>
      </c>
      <c r="C76" s="511" t="s">
        <v>131</v>
      </c>
      <c r="D76" s="511" t="s">
        <v>143</v>
      </c>
      <c r="E76" s="296" t="s">
        <v>10</v>
      </c>
      <c r="F76" s="296" t="s">
        <v>207</v>
      </c>
      <c r="G76" s="296" t="s">
        <v>207</v>
      </c>
      <c r="H76" s="296" t="s">
        <v>207</v>
      </c>
      <c r="I76" s="296" t="s">
        <v>57</v>
      </c>
      <c r="J76" s="296" t="s">
        <v>207</v>
      </c>
      <c r="K76" s="506">
        <v>120</v>
      </c>
      <c r="L76" s="507">
        <v>10053.6</v>
      </c>
      <c r="M76" s="508">
        <v>0</v>
      </c>
      <c r="N76" s="508">
        <v>10441.4</v>
      </c>
      <c r="O76" s="508">
        <v>-189.8</v>
      </c>
      <c r="P76" s="508">
        <f>N76+O76</f>
        <v>10251.6</v>
      </c>
      <c r="Q76" s="508">
        <v>0</v>
      </c>
      <c r="R76" s="508">
        <v>10271.6</v>
      </c>
      <c r="S76" s="508">
        <v>0</v>
      </c>
      <c r="T76" s="508">
        <f>S76+R76</f>
        <v>10271.6</v>
      </c>
    </row>
    <row r="77" spans="1:20" s="16" customFormat="1" ht="25.5">
      <c r="A77" s="345" t="s">
        <v>102</v>
      </c>
      <c r="B77" s="499" t="s">
        <v>168</v>
      </c>
      <c r="C77" s="511" t="s">
        <v>131</v>
      </c>
      <c r="D77" s="511" t="s">
        <v>143</v>
      </c>
      <c r="E77" s="296" t="s">
        <v>10</v>
      </c>
      <c r="F77" s="296" t="s">
        <v>207</v>
      </c>
      <c r="G77" s="296" t="s">
        <v>207</v>
      </c>
      <c r="H77" s="296" t="s">
        <v>207</v>
      </c>
      <c r="I77" s="296" t="s">
        <v>57</v>
      </c>
      <c r="J77" s="296" t="s">
        <v>207</v>
      </c>
      <c r="K77" s="506">
        <v>200</v>
      </c>
      <c r="L77" s="507">
        <f aca="true" t="shared" si="27" ref="L77:T77">L78</f>
        <v>220.9</v>
      </c>
      <c r="M77" s="508">
        <f t="shared" si="27"/>
        <v>0</v>
      </c>
      <c r="N77" s="508">
        <f t="shared" si="27"/>
        <v>245</v>
      </c>
      <c r="O77" s="508">
        <f t="shared" si="27"/>
        <v>0</v>
      </c>
      <c r="P77" s="508">
        <f t="shared" si="27"/>
        <v>245</v>
      </c>
      <c r="Q77" s="508">
        <f t="shared" si="27"/>
        <v>0</v>
      </c>
      <c r="R77" s="508">
        <f t="shared" si="27"/>
        <v>225</v>
      </c>
      <c r="S77" s="508">
        <f t="shared" si="27"/>
        <v>0</v>
      </c>
      <c r="T77" s="508">
        <f t="shared" si="27"/>
        <v>225</v>
      </c>
    </row>
    <row r="78" spans="1:20" s="16" customFormat="1" ht="25.5">
      <c r="A78" s="345" t="s">
        <v>104</v>
      </c>
      <c r="B78" s="499" t="s">
        <v>168</v>
      </c>
      <c r="C78" s="511" t="s">
        <v>131</v>
      </c>
      <c r="D78" s="511" t="s">
        <v>143</v>
      </c>
      <c r="E78" s="296" t="s">
        <v>10</v>
      </c>
      <c r="F78" s="296" t="s">
        <v>207</v>
      </c>
      <c r="G78" s="296" t="s">
        <v>207</v>
      </c>
      <c r="H78" s="296" t="s">
        <v>207</v>
      </c>
      <c r="I78" s="296" t="s">
        <v>57</v>
      </c>
      <c r="J78" s="296" t="s">
        <v>207</v>
      </c>
      <c r="K78" s="506">
        <v>240</v>
      </c>
      <c r="L78" s="507">
        <v>220.9</v>
      </c>
      <c r="M78" s="508">
        <v>0</v>
      </c>
      <c r="N78" s="508">
        <v>245</v>
      </c>
      <c r="O78" s="508">
        <v>0</v>
      </c>
      <c r="P78" s="508">
        <v>245</v>
      </c>
      <c r="Q78" s="508">
        <v>0</v>
      </c>
      <c r="R78" s="508">
        <v>225</v>
      </c>
      <c r="S78" s="508">
        <v>0</v>
      </c>
      <c r="T78" s="508">
        <f>S78+R78</f>
        <v>225</v>
      </c>
    </row>
    <row r="79" spans="1:20" s="16" customFormat="1" ht="12.75">
      <c r="A79" s="345" t="s">
        <v>112</v>
      </c>
      <c r="B79" s="499" t="s">
        <v>168</v>
      </c>
      <c r="C79" s="511" t="s">
        <v>131</v>
      </c>
      <c r="D79" s="511" t="s">
        <v>143</v>
      </c>
      <c r="E79" s="296" t="s">
        <v>10</v>
      </c>
      <c r="F79" s="304" t="s">
        <v>207</v>
      </c>
      <c r="G79" s="296" t="s">
        <v>207</v>
      </c>
      <c r="H79" s="296" t="s">
        <v>207</v>
      </c>
      <c r="I79" s="304" t="s">
        <v>57</v>
      </c>
      <c r="J79" s="296" t="s">
        <v>207</v>
      </c>
      <c r="K79" s="506">
        <v>800</v>
      </c>
      <c r="L79" s="507">
        <f aca="true" t="shared" si="28" ref="L79:T79">L80</f>
        <v>0.8</v>
      </c>
      <c r="M79" s="508">
        <f t="shared" si="28"/>
        <v>0</v>
      </c>
      <c r="N79" s="508">
        <f t="shared" si="28"/>
        <v>1.5</v>
      </c>
      <c r="O79" s="508">
        <f t="shared" si="28"/>
        <v>0</v>
      </c>
      <c r="P79" s="508">
        <f t="shared" si="28"/>
        <v>1.5</v>
      </c>
      <c r="Q79" s="508">
        <f t="shared" si="28"/>
        <v>0</v>
      </c>
      <c r="R79" s="508">
        <f t="shared" si="28"/>
        <v>1.5</v>
      </c>
      <c r="S79" s="508">
        <f t="shared" si="28"/>
        <v>0</v>
      </c>
      <c r="T79" s="508">
        <f t="shared" si="28"/>
        <v>1.5</v>
      </c>
    </row>
    <row r="80" spans="1:20" s="16" customFormat="1" ht="12.75">
      <c r="A80" s="345" t="s">
        <v>114</v>
      </c>
      <c r="B80" s="499" t="s">
        <v>168</v>
      </c>
      <c r="C80" s="511" t="s">
        <v>131</v>
      </c>
      <c r="D80" s="511" t="s">
        <v>143</v>
      </c>
      <c r="E80" s="296" t="s">
        <v>10</v>
      </c>
      <c r="F80" s="304" t="s">
        <v>207</v>
      </c>
      <c r="G80" s="296" t="s">
        <v>207</v>
      </c>
      <c r="H80" s="296" t="s">
        <v>207</v>
      </c>
      <c r="I80" s="304" t="s">
        <v>57</v>
      </c>
      <c r="J80" s="296" t="s">
        <v>207</v>
      </c>
      <c r="K80" s="506">
        <v>850</v>
      </c>
      <c r="L80" s="507">
        <v>0.8</v>
      </c>
      <c r="M80" s="508">
        <v>0</v>
      </c>
      <c r="N80" s="508">
        <v>1.5</v>
      </c>
      <c r="O80" s="508">
        <v>0</v>
      </c>
      <c r="P80" s="508">
        <v>1.5</v>
      </c>
      <c r="Q80" s="508">
        <v>0</v>
      </c>
      <c r="R80" s="508">
        <v>1.5</v>
      </c>
      <c r="S80" s="508">
        <v>0</v>
      </c>
      <c r="T80" s="508">
        <v>1.5</v>
      </c>
    </row>
    <row r="81" spans="1:20" s="15" customFormat="1" ht="12.75">
      <c r="A81" s="345" t="s">
        <v>199</v>
      </c>
      <c r="B81" s="499" t="s">
        <v>168</v>
      </c>
      <c r="C81" s="511" t="s">
        <v>131</v>
      </c>
      <c r="D81" s="511" t="s">
        <v>143</v>
      </c>
      <c r="E81" s="296" t="s">
        <v>10</v>
      </c>
      <c r="F81" s="354" t="s">
        <v>207</v>
      </c>
      <c r="G81" s="296" t="s">
        <v>207</v>
      </c>
      <c r="H81" s="296" t="s">
        <v>207</v>
      </c>
      <c r="I81" s="313" t="s">
        <v>9</v>
      </c>
      <c r="J81" s="296" t="s">
        <v>207</v>
      </c>
      <c r="K81" s="501"/>
      <c r="L81" s="507">
        <f aca="true" t="shared" si="29" ref="L81:T82">L82</f>
        <v>69</v>
      </c>
      <c r="M81" s="508">
        <f t="shared" si="29"/>
        <v>0</v>
      </c>
      <c r="N81" s="508">
        <f t="shared" si="29"/>
        <v>69</v>
      </c>
      <c r="O81" s="508">
        <f t="shared" si="29"/>
        <v>0</v>
      </c>
      <c r="P81" s="508">
        <f t="shared" si="29"/>
        <v>69</v>
      </c>
      <c r="Q81" s="508">
        <f t="shared" si="29"/>
        <v>0</v>
      </c>
      <c r="R81" s="508">
        <f t="shared" si="29"/>
        <v>69</v>
      </c>
      <c r="S81" s="508">
        <f t="shared" si="29"/>
        <v>0</v>
      </c>
      <c r="T81" s="508">
        <f t="shared" si="29"/>
        <v>69</v>
      </c>
    </row>
    <row r="82" spans="1:20" s="15" customFormat="1" ht="25.5">
      <c r="A82" s="423" t="s">
        <v>194</v>
      </c>
      <c r="B82" s="499" t="s">
        <v>168</v>
      </c>
      <c r="C82" s="511" t="s">
        <v>131</v>
      </c>
      <c r="D82" s="511" t="s">
        <v>143</v>
      </c>
      <c r="E82" s="352" t="s">
        <v>10</v>
      </c>
      <c r="F82" s="352" t="s">
        <v>207</v>
      </c>
      <c r="G82" s="296" t="s">
        <v>207</v>
      </c>
      <c r="H82" s="296" t="s">
        <v>207</v>
      </c>
      <c r="I82" s="352" t="s">
        <v>9</v>
      </c>
      <c r="J82" s="296" t="s">
        <v>207</v>
      </c>
      <c r="K82" s="512" t="s">
        <v>103</v>
      </c>
      <c r="L82" s="507">
        <f t="shared" si="29"/>
        <v>69</v>
      </c>
      <c r="M82" s="508">
        <f t="shared" si="29"/>
        <v>0</v>
      </c>
      <c r="N82" s="508">
        <f t="shared" si="29"/>
        <v>69</v>
      </c>
      <c r="O82" s="508">
        <f t="shared" si="29"/>
        <v>0</v>
      </c>
      <c r="P82" s="508">
        <f t="shared" si="29"/>
        <v>69</v>
      </c>
      <c r="Q82" s="508">
        <f t="shared" si="29"/>
        <v>0</v>
      </c>
      <c r="R82" s="508">
        <f t="shared" si="29"/>
        <v>69</v>
      </c>
      <c r="S82" s="508">
        <f t="shared" si="29"/>
        <v>0</v>
      </c>
      <c r="T82" s="508">
        <f t="shared" si="29"/>
        <v>69</v>
      </c>
    </row>
    <row r="83" spans="1:20" s="15" customFormat="1" ht="25.5">
      <c r="A83" s="423" t="s">
        <v>104</v>
      </c>
      <c r="B83" s="499" t="s">
        <v>168</v>
      </c>
      <c r="C83" s="511" t="s">
        <v>131</v>
      </c>
      <c r="D83" s="511" t="s">
        <v>143</v>
      </c>
      <c r="E83" s="352" t="s">
        <v>10</v>
      </c>
      <c r="F83" s="352" t="s">
        <v>207</v>
      </c>
      <c r="G83" s="296" t="s">
        <v>207</v>
      </c>
      <c r="H83" s="296" t="s">
        <v>207</v>
      </c>
      <c r="I83" s="352" t="s">
        <v>9</v>
      </c>
      <c r="J83" s="296" t="s">
        <v>207</v>
      </c>
      <c r="K83" s="512" t="s">
        <v>105</v>
      </c>
      <c r="L83" s="507">
        <v>69</v>
      </c>
      <c r="M83" s="508">
        <v>0</v>
      </c>
      <c r="N83" s="508">
        <v>69</v>
      </c>
      <c r="O83" s="508">
        <v>0</v>
      </c>
      <c r="P83" s="508">
        <v>69</v>
      </c>
      <c r="Q83" s="508">
        <v>0</v>
      </c>
      <c r="R83" s="508">
        <v>69</v>
      </c>
      <c r="S83" s="508">
        <v>0</v>
      </c>
      <c r="T83" s="508">
        <v>69</v>
      </c>
    </row>
    <row r="84" spans="1:20" s="14" customFormat="1" ht="12.75">
      <c r="A84" s="504" t="s">
        <v>136</v>
      </c>
      <c r="B84" s="499" t="s">
        <v>168</v>
      </c>
      <c r="C84" s="511" t="s">
        <v>145</v>
      </c>
      <c r="D84" s="511"/>
      <c r="E84" s="352"/>
      <c r="F84" s="445"/>
      <c r="G84" s="296"/>
      <c r="H84" s="296"/>
      <c r="I84" s="313"/>
      <c r="J84" s="313"/>
      <c r="K84" s="501"/>
      <c r="L84" s="507" t="e">
        <f aca="true" t="shared" si="30" ref="L84:T84">L85</f>
        <v>#REF!</v>
      </c>
      <c r="M84" s="508" t="e">
        <f t="shared" si="30"/>
        <v>#REF!</v>
      </c>
      <c r="N84" s="508">
        <f t="shared" si="30"/>
        <v>4002.9</v>
      </c>
      <c r="O84" s="508">
        <f t="shared" si="30"/>
        <v>0</v>
      </c>
      <c r="P84" s="508">
        <f t="shared" si="30"/>
        <v>4002.9</v>
      </c>
      <c r="Q84" s="508">
        <f t="shared" si="30"/>
        <v>0</v>
      </c>
      <c r="R84" s="508">
        <f t="shared" si="30"/>
        <v>6891.2</v>
      </c>
      <c r="S84" s="508">
        <f t="shared" si="30"/>
        <v>0</v>
      </c>
      <c r="T84" s="508">
        <f t="shared" si="30"/>
        <v>6891.2</v>
      </c>
    </row>
    <row r="85" spans="1:20" s="14" customFormat="1" ht="12.75">
      <c r="A85" s="504" t="s">
        <v>171</v>
      </c>
      <c r="B85" s="499" t="s">
        <v>168</v>
      </c>
      <c r="C85" s="511" t="s">
        <v>145</v>
      </c>
      <c r="D85" s="511" t="s">
        <v>128</v>
      </c>
      <c r="E85" s="352"/>
      <c r="F85" s="445"/>
      <c r="G85" s="296"/>
      <c r="H85" s="296"/>
      <c r="I85" s="313"/>
      <c r="J85" s="313"/>
      <c r="K85" s="501"/>
      <c r="L85" s="507" t="e">
        <f>#REF!+L86</f>
        <v>#REF!</v>
      </c>
      <c r="M85" s="508" t="e">
        <f>#REF!+M86</f>
        <v>#REF!</v>
      </c>
      <c r="N85" s="508">
        <f aca="true" t="shared" si="31" ref="N85:T85">N86</f>
        <v>4002.9</v>
      </c>
      <c r="O85" s="508">
        <f t="shared" si="31"/>
        <v>0</v>
      </c>
      <c r="P85" s="508">
        <f t="shared" si="31"/>
        <v>4002.9</v>
      </c>
      <c r="Q85" s="508">
        <f t="shared" si="31"/>
        <v>0</v>
      </c>
      <c r="R85" s="508">
        <f t="shared" si="31"/>
        <v>6891.2</v>
      </c>
      <c r="S85" s="508">
        <f t="shared" si="31"/>
        <v>0</v>
      </c>
      <c r="T85" s="508">
        <f t="shared" si="31"/>
        <v>6891.2</v>
      </c>
    </row>
    <row r="86" spans="1:20" s="14" customFormat="1" ht="38.25">
      <c r="A86" s="345" t="s">
        <v>8</v>
      </c>
      <c r="B86" s="499" t="s">
        <v>168</v>
      </c>
      <c r="C86" s="511" t="s">
        <v>145</v>
      </c>
      <c r="D86" s="511" t="s">
        <v>128</v>
      </c>
      <c r="E86" s="352" t="s">
        <v>10</v>
      </c>
      <c r="F86" s="445" t="s">
        <v>207</v>
      </c>
      <c r="G86" s="296" t="s">
        <v>207</v>
      </c>
      <c r="H86" s="296" t="s">
        <v>207</v>
      </c>
      <c r="I86" s="313" t="s">
        <v>208</v>
      </c>
      <c r="J86" s="296" t="s">
        <v>207</v>
      </c>
      <c r="K86" s="501"/>
      <c r="L86" s="507">
        <f aca="true" t="shared" si="32" ref="L86:T88">L87</f>
        <v>9036</v>
      </c>
      <c r="M86" s="508">
        <f t="shared" si="32"/>
        <v>0</v>
      </c>
      <c r="N86" s="508">
        <f t="shared" si="32"/>
        <v>4002.9</v>
      </c>
      <c r="O86" s="508">
        <f t="shared" si="32"/>
        <v>0</v>
      </c>
      <c r="P86" s="508">
        <f t="shared" si="32"/>
        <v>4002.9</v>
      </c>
      <c r="Q86" s="508">
        <f t="shared" si="32"/>
        <v>0</v>
      </c>
      <c r="R86" s="508">
        <f t="shared" si="32"/>
        <v>6891.2</v>
      </c>
      <c r="S86" s="508">
        <f t="shared" si="32"/>
        <v>0</v>
      </c>
      <c r="T86" s="508">
        <f t="shared" si="32"/>
        <v>6891.2</v>
      </c>
    </row>
    <row r="87" spans="1:20" s="14" customFormat="1" ht="38.25">
      <c r="A87" s="504" t="s">
        <v>238</v>
      </c>
      <c r="B87" s="499" t="s">
        <v>168</v>
      </c>
      <c r="C87" s="511" t="s">
        <v>145</v>
      </c>
      <c r="D87" s="511" t="s">
        <v>128</v>
      </c>
      <c r="E87" s="352" t="s">
        <v>10</v>
      </c>
      <c r="F87" s="445" t="s">
        <v>207</v>
      </c>
      <c r="G87" s="296" t="s">
        <v>207</v>
      </c>
      <c r="H87" s="296" t="s">
        <v>207</v>
      </c>
      <c r="I87" s="313" t="s">
        <v>121</v>
      </c>
      <c r="J87" s="296" t="s">
        <v>207</v>
      </c>
      <c r="K87" s="501"/>
      <c r="L87" s="507">
        <f t="shared" si="32"/>
        <v>9036</v>
      </c>
      <c r="M87" s="508">
        <f t="shared" si="32"/>
        <v>0</v>
      </c>
      <c r="N87" s="508">
        <f t="shared" si="32"/>
        <v>4002.9</v>
      </c>
      <c r="O87" s="508">
        <f t="shared" si="32"/>
        <v>0</v>
      </c>
      <c r="P87" s="508">
        <f t="shared" si="32"/>
        <v>4002.9</v>
      </c>
      <c r="Q87" s="508">
        <f t="shared" si="32"/>
        <v>0</v>
      </c>
      <c r="R87" s="508">
        <f t="shared" si="32"/>
        <v>6891.2</v>
      </c>
      <c r="S87" s="508">
        <f t="shared" si="32"/>
        <v>0</v>
      </c>
      <c r="T87" s="508">
        <f t="shared" si="32"/>
        <v>6891.2</v>
      </c>
    </row>
    <row r="88" spans="1:22" s="14" customFormat="1" ht="25.5">
      <c r="A88" s="345" t="s">
        <v>47</v>
      </c>
      <c r="B88" s="499" t="s">
        <v>168</v>
      </c>
      <c r="C88" s="511" t="s">
        <v>145</v>
      </c>
      <c r="D88" s="511" t="s">
        <v>128</v>
      </c>
      <c r="E88" s="352" t="s">
        <v>10</v>
      </c>
      <c r="F88" s="445" t="s">
        <v>207</v>
      </c>
      <c r="G88" s="296" t="s">
        <v>207</v>
      </c>
      <c r="H88" s="296" t="s">
        <v>207</v>
      </c>
      <c r="I88" s="313" t="s">
        <v>121</v>
      </c>
      <c r="J88" s="296" t="s">
        <v>207</v>
      </c>
      <c r="K88" s="501" t="s">
        <v>231</v>
      </c>
      <c r="L88" s="507">
        <f t="shared" si="32"/>
        <v>9036</v>
      </c>
      <c r="M88" s="508">
        <f t="shared" si="32"/>
        <v>0</v>
      </c>
      <c r="N88" s="508">
        <f t="shared" si="32"/>
        <v>4002.9</v>
      </c>
      <c r="O88" s="508">
        <f t="shared" si="32"/>
        <v>0</v>
      </c>
      <c r="P88" s="508">
        <f t="shared" si="32"/>
        <v>4002.9</v>
      </c>
      <c r="Q88" s="508">
        <f t="shared" si="32"/>
        <v>0</v>
      </c>
      <c r="R88" s="508">
        <f t="shared" si="32"/>
        <v>6891.2</v>
      </c>
      <c r="S88" s="508">
        <f t="shared" si="32"/>
        <v>0</v>
      </c>
      <c r="T88" s="508">
        <f t="shared" si="32"/>
        <v>6891.2</v>
      </c>
      <c r="V88" s="260"/>
    </row>
    <row r="89" spans="1:20" s="14" customFormat="1" ht="13.5" thickBot="1">
      <c r="A89" s="345" t="s">
        <v>48</v>
      </c>
      <c r="B89" s="518" t="s">
        <v>168</v>
      </c>
      <c r="C89" s="519" t="s">
        <v>145</v>
      </c>
      <c r="D89" s="519" t="s">
        <v>128</v>
      </c>
      <c r="E89" s="520" t="s">
        <v>10</v>
      </c>
      <c r="F89" s="521" t="s">
        <v>207</v>
      </c>
      <c r="G89" s="522" t="s">
        <v>207</v>
      </c>
      <c r="H89" s="522" t="s">
        <v>207</v>
      </c>
      <c r="I89" s="523" t="s">
        <v>121</v>
      </c>
      <c r="J89" s="522" t="s">
        <v>207</v>
      </c>
      <c r="K89" s="524" t="s">
        <v>49</v>
      </c>
      <c r="L89" s="507">
        <v>9036</v>
      </c>
      <c r="M89" s="508">
        <v>0</v>
      </c>
      <c r="N89" s="508">
        <v>4002.9</v>
      </c>
      <c r="O89" s="508">
        <v>0</v>
      </c>
      <c r="P89" s="508">
        <v>4002.9</v>
      </c>
      <c r="Q89" s="508">
        <v>0</v>
      </c>
      <c r="R89" s="508">
        <v>6891.2</v>
      </c>
      <c r="S89" s="508">
        <v>0</v>
      </c>
      <c r="T89" s="508">
        <f>S89+R89</f>
        <v>6891.2</v>
      </c>
    </row>
    <row r="90" spans="1:20" s="34" customFormat="1" ht="25.5">
      <c r="A90" s="525" t="s">
        <v>81</v>
      </c>
      <c r="B90" s="526" t="s">
        <v>167</v>
      </c>
      <c r="C90" s="527"/>
      <c r="D90" s="527"/>
      <c r="E90" s="528"/>
      <c r="F90" s="528"/>
      <c r="G90" s="529"/>
      <c r="H90" s="529"/>
      <c r="I90" s="528"/>
      <c r="J90" s="528"/>
      <c r="K90" s="530"/>
      <c r="L90" s="531" t="e">
        <f aca="true" t="shared" si="33" ref="L90:T90">L91+L132+L138+L126</f>
        <v>#REF!</v>
      </c>
      <c r="M90" s="532" t="e">
        <f t="shared" si="33"/>
        <v>#REF!</v>
      </c>
      <c r="N90" s="532" t="e">
        <f t="shared" si="33"/>
        <v>#REF!</v>
      </c>
      <c r="O90" s="532" t="e">
        <f t="shared" si="33"/>
        <v>#REF!</v>
      </c>
      <c r="P90" s="532" t="e">
        <f t="shared" si="33"/>
        <v>#REF!</v>
      </c>
      <c r="Q90" s="532" t="e">
        <f t="shared" si="33"/>
        <v>#REF!</v>
      </c>
      <c r="R90" s="532">
        <f t="shared" si="33"/>
        <v>75372</v>
      </c>
      <c r="S90" s="532">
        <f t="shared" si="33"/>
        <v>0</v>
      </c>
      <c r="T90" s="532">
        <f t="shared" si="33"/>
        <v>75372</v>
      </c>
    </row>
    <row r="91" spans="1:20" s="35" customFormat="1" ht="12.75">
      <c r="A91" s="533" t="s">
        <v>141</v>
      </c>
      <c r="B91" s="499" t="s">
        <v>167</v>
      </c>
      <c r="C91" s="511" t="s">
        <v>126</v>
      </c>
      <c r="D91" s="511"/>
      <c r="E91" s="352"/>
      <c r="F91" s="352"/>
      <c r="G91" s="296"/>
      <c r="H91" s="296"/>
      <c r="I91" s="352"/>
      <c r="J91" s="352"/>
      <c r="K91" s="512"/>
      <c r="L91" s="534">
        <f>L92+L98+L113+L118</f>
        <v>13096.3</v>
      </c>
      <c r="M91" s="535">
        <f>M92+M98+M113+M118</f>
        <v>-175.3</v>
      </c>
      <c r="N91" s="535" t="e">
        <f aca="true" t="shared" si="34" ref="N91:T91">N92+N98+N113+N118+N105</f>
        <v>#REF!</v>
      </c>
      <c r="O91" s="535" t="e">
        <f t="shared" si="34"/>
        <v>#REF!</v>
      </c>
      <c r="P91" s="535" t="e">
        <f t="shared" si="34"/>
        <v>#REF!</v>
      </c>
      <c r="Q91" s="535" t="e">
        <f t="shared" si="34"/>
        <v>#REF!</v>
      </c>
      <c r="R91" s="535">
        <f t="shared" si="34"/>
        <v>11749</v>
      </c>
      <c r="S91" s="535">
        <f t="shared" si="34"/>
        <v>0</v>
      </c>
      <c r="T91" s="535">
        <f t="shared" si="34"/>
        <v>11749</v>
      </c>
    </row>
    <row r="92" spans="1:20" s="35" customFormat="1" ht="38.25">
      <c r="A92" s="504" t="s">
        <v>193</v>
      </c>
      <c r="B92" s="499" t="s">
        <v>167</v>
      </c>
      <c r="C92" s="511" t="s">
        <v>126</v>
      </c>
      <c r="D92" s="511" t="s">
        <v>128</v>
      </c>
      <c r="E92" s="352"/>
      <c r="F92" s="352"/>
      <c r="G92" s="296"/>
      <c r="H92" s="296"/>
      <c r="I92" s="352"/>
      <c r="J92" s="352"/>
      <c r="K92" s="512"/>
      <c r="L92" s="534">
        <f aca="true" t="shared" si="35" ref="L92:T95">L93</f>
        <v>937.5</v>
      </c>
      <c r="M92" s="535">
        <f t="shared" si="35"/>
        <v>0</v>
      </c>
      <c r="N92" s="535">
        <f t="shared" si="35"/>
        <v>937.5</v>
      </c>
      <c r="O92" s="535">
        <f t="shared" si="35"/>
        <v>0</v>
      </c>
      <c r="P92" s="535">
        <f t="shared" si="35"/>
        <v>937.5</v>
      </c>
      <c r="Q92" s="535">
        <f t="shared" si="35"/>
        <v>0</v>
      </c>
      <c r="R92" s="535">
        <f t="shared" si="35"/>
        <v>937.5</v>
      </c>
      <c r="S92" s="535">
        <f t="shared" si="35"/>
        <v>0</v>
      </c>
      <c r="T92" s="535">
        <f t="shared" si="35"/>
        <v>937.5</v>
      </c>
    </row>
    <row r="93" spans="1:20" s="14" customFormat="1" ht="25.5">
      <c r="A93" s="345" t="s">
        <v>64</v>
      </c>
      <c r="B93" s="499" t="s">
        <v>167</v>
      </c>
      <c r="C93" s="511" t="s">
        <v>126</v>
      </c>
      <c r="D93" s="511" t="s">
        <v>128</v>
      </c>
      <c r="E93" s="296" t="s">
        <v>14</v>
      </c>
      <c r="F93" s="296" t="s">
        <v>207</v>
      </c>
      <c r="G93" s="296" t="s">
        <v>207</v>
      </c>
      <c r="H93" s="296" t="s">
        <v>207</v>
      </c>
      <c r="I93" s="296" t="s">
        <v>208</v>
      </c>
      <c r="J93" s="296" t="s">
        <v>207</v>
      </c>
      <c r="K93" s="506"/>
      <c r="L93" s="507">
        <f t="shared" si="35"/>
        <v>937.5</v>
      </c>
      <c r="M93" s="508">
        <f t="shared" si="35"/>
        <v>0</v>
      </c>
      <c r="N93" s="508">
        <f t="shared" si="35"/>
        <v>937.5</v>
      </c>
      <c r="O93" s="508">
        <f t="shared" si="35"/>
        <v>0</v>
      </c>
      <c r="P93" s="508">
        <f t="shared" si="35"/>
        <v>937.5</v>
      </c>
      <c r="Q93" s="508">
        <f t="shared" si="35"/>
        <v>0</v>
      </c>
      <c r="R93" s="508">
        <f t="shared" si="35"/>
        <v>937.5</v>
      </c>
      <c r="S93" s="508">
        <f t="shared" si="35"/>
        <v>0</v>
      </c>
      <c r="T93" s="508">
        <f t="shared" si="35"/>
        <v>937.5</v>
      </c>
    </row>
    <row r="94" spans="1:20" s="14" customFormat="1" ht="25.5">
      <c r="A94" s="345" t="s">
        <v>187</v>
      </c>
      <c r="B94" s="499" t="s">
        <v>167</v>
      </c>
      <c r="C94" s="511" t="s">
        <v>126</v>
      </c>
      <c r="D94" s="511" t="s">
        <v>128</v>
      </c>
      <c r="E94" s="296" t="s">
        <v>14</v>
      </c>
      <c r="F94" s="296" t="s">
        <v>207</v>
      </c>
      <c r="G94" s="296" t="s">
        <v>207</v>
      </c>
      <c r="H94" s="296" t="s">
        <v>207</v>
      </c>
      <c r="I94" s="296" t="s">
        <v>54</v>
      </c>
      <c r="J94" s="296" t="s">
        <v>207</v>
      </c>
      <c r="K94" s="506"/>
      <c r="L94" s="507">
        <f t="shared" si="35"/>
        <v>937.5</v>
      </c>
      <c r="M94" s="508">
        <f t="shared" si="35"/>
        <v>0</v>
      </c>
      <c r="N94" s="508">
        <f t="shared" si="35"/>
        <v>937.5</v>
      </c>
      <c r="O94" s="508">
        <f t="shared" si="35"/>
        <v>0</v>
      </c>
      <c r="P94" s="508">
        <f t="shared" si="35"/>
        <v>937.5</v>
      </c>
      <c r="Q94" s="508">
        <f t="shared" si="35"/>
        <v>0</v>
      </c>
      <c r="R94" s="508">
        <f t="shared" si="35"/>
        <v>937.5</v>
      </c>
      <c r="S94" s="508">
        <f t="shared" si="35"/>
        <v>0</v>
      </c>
      <c r="T94" s="508">
        <f t="shared" si="35"/>
        <v>937.5</v>
      </c>
    </row>
    <row r="95" spans="1:20" s="14" customFormat="1" ht="12.75">
      <c r="A95" s="345" t="s">
        <v>160</v>
      </c>
      <c r="B95" s="499" t="s">
        <v>167</v>
      </c>
      <c r="C95" s="511" t="s">
        <v>126</v>
      </c>
      <c r="D95" s="511" t="s">
        <v>128</v>
      </c>
      <c r="E95" s="296" t="s">
        <v>14</v>
      </c>
      <c r="F95" s="296" t="s">
        <v>207</v>
      </c>
      <c r="G95" s="296" t="s">
        <v>207</v>
      </c>
      <c r="H95" s="296" t="s">
        <v>207</v>
      </c>
      <c r="I95" s="296" t="s">
        <v>54</v>
      </c>
      <c r="J95" s="296" t="s">
        <v>207</v>
      </c>
      <c r="K95" s="506" t="s">
        <v>174</v>
      </c>
      <c r="L95" s="507">
        <f t="shared" si="35"/>
        <v>937.5</v>
      </c>
      <c r="M95" s="508">
        <f t="shared" si="35"/>
        <v>0</v>
      </c>
      <c r="N95" s="508">
        <f t="shared" si="35"/>
        <v>937.5</v>
      </c>
      <c r="O95" s="508">
        <f t="shared" si="35"/>
        <v>0</v>
      </c>
      <c r="P95" s="508">
        <f t="shared" si="35"/>
        <v>937.5</v>
      </c>
      <c r="Q95" s="508">
        <f t="shared" si="35"/>
        <v>0</v>
      </c>
      <c r="R95" s="508">
        <f t="shared" si="35"/>
        <v>937.5</v>
      </c>
      <c r="S95" s="508">
        <f t="shared" si="35"/>
        <v>0</v>
      </c>
      <c r="T95" s="508">
        <f t="shared" si="35"/>
        <v>937.5</v>
      </c>
    </row>
    <row r="96" spans="1:20" s="14" customFormat="1" ht="12.75">
      <c r="A96" s="345" t="s">
        <v>117</v>
      </c>
      <c r="B96" s="499" t="s">
        <v>167</v>
      </c>
      <c r="C96" s="511" t="s">
        <v>126</v>
      </c>
      <c r="D96" s="511" t="s">
        <v>128</v>
      </c>
      <c r="E96" s="296" t="s">
        <v>14</v>
      </c>
      <c r="F96" s="296" t="s">
        <v>207</v>
      </c>
      <c r="G96" s="296" t="s">
        <v>207</v>
      </c>
      <c r="H96" s="296" t="s">
        <v>207</v>
      </c>
      <c r="I96" s="296" t="s">
        <v>54</v>
      </c>
      <c r="J96" s="296" t="s">
        <v>207</v>
      </c>
      <c r="K96" s="506" t="s">
        <v>118</v>
      </c>
      <c r="L96" s="507">
        <v>937.5</v>
      </c>
      <c r="M96" s="508">
        <v>0</v>
      </c>
      <c r="N96" s="508">
        <v>937.5</v>
      </c>
      <c r="O96" s="508">
        <v>0</v>
      </c>
      <c r="P96" s="508">
        <v>937.5</v>
      </c>
      <c r="Q96" s="508">
        <v>0</v>
      </c>
      <c r="R96" s="508">
        <v>937.5</v>
      </c>
      <c r="S96" s="508">
        <v>0</v>
      </c>
      <c r="T96" s="508">
        <v>937.5</v>
      </c>
    </row>
    <row r="97" spans="1:20" s="14" customFormat="1" ht="38.25">
      <c r="A97" s="504" t="s">
        <v>163</v>
      </c>
      <c r="B97" s="536" t="s">
        <v>167</v>
      </c>
      <c r="C97" s="511" t="s">
        <v>126</v>
      </c>
      <c r="D97" s="511" t="s">
        <v>127</v>
      </c>
      <c r="E97" s="296"/>
      <c r="F97" s="296"/>
      <c r="G97" s="296"/>
      <c r="H97" s="296"/>
      <c r="I97" s="296"/>
      <c r="J97" s="296"/>
      <c r="K97" s="506"/>
      <c r="L97" s="507">
        <f aca="true" t="shared" si="36" ref="L97:T99">L98</f>
        <v>8085.799999999999</v>
      </c>
      <c r="M97" s="508">
        <f t="shared" si="36"/>
        <v>0</v>
      </c>
      <c r="N97" s="508">
        <f t="shared" si="36"/>
        <v>8422.2</v>
      </c>
      <c r="O97" s="508">
        <f t="shared" si="36"/>
        <v>-149.6</v>
      </c>
      <c r="P97" s="508">
        <f t="shared" si="36"/>
        <v>8272.599999999999</v>
      </c>
      <c r="Q97" s="508">
        <f t="shared" si="36"/>
        <v>0</v>
      </c>
      <c r="R97" s="508">
        <f t="shared" si="36"/>
        <v>8272.6</v>
      </c>
      <c r="S97" s="508">
        <f t="shared" si="36"/>
        <v>0</v>
      </c>
      <c r="T97" s="508">
        <f t="shared" si="36"/>
        <v>8272.6</v>
      </c>
    </row>
    <row r="98" spans="1:20" s="35" customFormat="1" ht="38.25">
      <c r="A98" s="345" t="s">
        <v>243</v>
      </c>
      <c r="B98" s="536" t="s">
        <v>167</v>
      </c>
      <c r="C98" s="511" t="s">
        <v>126</v>
      </c>
      <c r="D98" s="511" t="s">
        <v>127</v>
      </c>
      <c r="E98" s="296" t="s">
        <v>161</v>
      </c>
      <c r="F98" s="296" t="s">
        <v>207</v>
      </c>
      <c r="G98" s="296" t="s">
        <v>207</v>
      </c>
      <c r="H98" s="296" t="s">
        <v>207</v>
      </c>
      <c r="I98" s="296" t="s">
        <v>208</v>
      </c>
      <c r="J98" s="296" t="s">
        <v>207</v>
      </c>
      <c r="K98" s="512"/>
      <c r="L98" s="502">
        <f t="shared" si="36"/>
        <v>8085.799999999999</v>
      </c>
      <c r="M98" s="503">
        <f t="shared" si="36"/>
        <v>0</v>
      </c>
      <c r="N98" s="503">
        <f t="shared" si="36"/>
        <v>8422.2</v>
      </c>
      <c r="O98" s="503">
        <f t="shared" si="36"/>
        <v>-149.6</v>
      </c>
      <c r="P98" s="503">
        <f t="shared" si="36"/>
        <v>8272.599999999999</v>
      </c>
      <c r="Q98" s="503">
        <f t="shared" si="36"/>
        <v>0</v>
      </c>
      <c r="R98" s="503">
        <f t="shared" si="36"/>
        <v>8272.6</v>
      </c>
      <c r="S98" s="503">
        <f t="shared" si="36"/>
        <v>0</v>
      </c>
      <c r="T98" s="503">
        <f t="shared" si="36"/>
        <v>8272.6</v>
      </c>
    </row>
    <row r="99" spans="1:20" s="35" customFormat="1" ht="25.5">
      <c r="A99" s="345" t="s">
        <v>244</v>
      </c>
      <c r="B99" s="536" t="s">
        <v>167</v>
      </c>
      <c r="C99" s="511" t="s">
        <v>126</v>
      </c>
      <c r="D99" s="511" t="s">
        <v>127</v>
      </c>
      <c r="E99" s="296" t="s">
        <v>161</v>
      </c>
      <c r="F99" s="296" t="s">
        <v>209</v>
      </c>
      <c r="G99" s="296" t="s">
        <v>207</v>
      </c>
      <c r="H99" s="296" t="s">
        <v>207</v>
      </c>
      <c r="I99" s="296" t="s">
        <v>208</v>
      </c>
      <c r="J99" s="296" t="s">
        <v>207</v>
      </c>
      <c r="K99" s="512"/>
      <c r="L99" s="502">
        <f t="shared" si="36"/>
        <v>8085.799999999999</v>
      </c>
      <c r="M99" s="503">
        <f t="shared" si="36"/>
        <v>0</v>
      </c>
      <c r="N99" s="503">
        <f t="shared" si="36"/>
        <v>8422.2</v>
      </c>
      <c r="O99" s="503">
        <f t="shared" si="36"/>
        <v>-149.6</v>
      </c>
      <c r="P99" s="503">
        <f t="shared" si="36"/>
        <v>8272.599999999999</v>
      </c>
      <c r="Q99" s="503">
        <f t="shared" si="36"/>
        <v>0</v>
      </c>
      <c r="R99" s="503">
        <f t="shared" si="36"/>
        <v>8272.6</v>
      </c>
      <c r="S99" s="503">
        <f t="shared" si="36"/>
        <v>0</v>
      </c>
      <c r="T99" s="503">
        <f t="shared" si="36"/>
        <v>8272.6</v>
      </c>
    </row>
    <row r="100" spans="1:20" s="35" customFormat="1" ht="25.5">
      <c r="A100" s="517" t="s">
        <v>61</v>
      </c>
      <c r="B100" s="536" t="s">
        <v>167</v>
      </c>
      <c r="C100" s="511" t="s">
        <v>126</v>
      </c>
      <c r="D100" s="511" t="s">
        <v>127</v>
      </c>
      <c r="E100" s="296" t="s">
        <v>161</v>
      </c>
      <c r="F100" s="296" t="s">
        <v>209</v>
      </c>
      <c r="G100" s="296" t="s">
        <v>207</v>
      </c>
      <c r="H100" s="296" t="s">
        <v>207</v>
      </c>
      <c r="I100" s="296" t="s">
        <v>57</v>
      </c>
      <c r="J100" s="296" t="s">
        <v>207</v>
      </c>
      <c r="K100" s="512"/>
      <c r="L100" s="502">
        <f aca="true" t="shared" si="37" ref="L100:R100">L101+L103</f>
        <v>8085.799999999999</v>
      </c>
      <c r="M100" s="503">
        <f t="shared" si="37"/>
        <v>0</v>
      </c>
      <c r="N100" s="503">
        <f t="shared" si="37"/>
        <v>8422.2</v>
      </c>
      <c r="O100" s="503">
        <f t="shared" si="37"/>
        <v>-149.6</v>
      </c>
      <c r="P100" s="503">
        <f t="shared" si="37"/>
        <v>8272.599999999999</v>
      </c>
      <c r="Q100" s="503">
        <f t="shared" si="37"/>
        <v>0</v>
      </c>
      <c r="R100" s="503">
        <f t="shared" si="37"/>
        <v>8272.6</v>
      </c>
      <c r="S100" s="503">
        <f>S101+S103</f>
        <v>0</v>
      </c>
      <c r="T100" s="503">
        <f>T101+T103</f>
        <v>8272.6</v>
      </c>
    </row>
    <row r="101" spans="1:20" s="35" customFormat="1" ht="51">
      <c r="A101" s="345" t="s">
        <v>123</v>
      </c>
      <c r="B101" s="536" t="s">
        <v>167</v>
      </c>
      <c r="C101" s="511" t="s">
        <v>126</v>
      </c>
      <c r="D101" s="511" t="s">
        <v>127</v>
      </c>
      <c r="E101" s="296" t="s">
        <v>161</v>
      </c>
      <c r="F101" s="296" t="s">
        <v>209</v>
      </c>
      <c r="G101" s="296" t="s">
        <v>207</v>
      </c>
      <c r="H101" s="296" t="s">
        <v>207</v>
      </c>
      <c r="I101" s="313" t="s">
        <v>57</v>
      </c>
      <c r="J101" s="296" t="s">
        <v>207</v>
      </c>
      <c r="K101" s="506">
        <v>100</v>
      </c>
      <c r="L101" s="507">
        <f aca="true" t="shared" si="38" ref="L101:T101">L102</f>
        <v>7753.9</v>
      </c>
      <c r="M101" s="508">
        <f t="shared" si="38"/>
        <v>0</v>
      </c>
      <c r="N101" s="508">
        <f t="shared" si="38"/>
        <v>8059.7</v>
      </c>
      <c r="O101" s="508">
        <f t="shared" si="38"/>
        <v>-149.6</v>
      </c>
      <c r="P101" s="508">
        <f t="shared" si="38"/>
        <v>7910.099999999999</v>
      </c>
      <c r="Q101" s="508">
        <f t="shared" si="38"/>
        <v>0</v>
      </c>
      <c r="R101" s="508">
        <f t="shared" si="38"/>
        <v>7877.2</v>
      </c>
      <c r="S101" s="508">
        <f t="shared" si="38"/>
        <v>0</v>
      </c>
      <c r="T101" s="508">
        <f t="shared" si="38"/>
        <v>7877.2</v>
      </c>
    </row>
    <row r="102" spans="1:20" s="35" customFormat="1" ht="25.5">
      <c r="A102" s="345" t="s">
        <v>111</v>
      </c>
      <c r="B102" s="536" t="s">
        <v>167</v>
      </c>
      <c r="C102" s="511" t="s">
        <v>126</v>
      </c>
      <c r="D102" s="511" t="s">
        <v>127</v>
      </c>
      <c r="E102" s="296" t="s">
        <v>161</v>
      </c>
      <c r="F102" s="296" t="s">
        <v>209</v>
      </c>
      <c r="G102" s="296" t="s">
        <v>207</v>
      </c>
      <c r="H102" s="296" t="s">
        <v>207</v>
      </c>
      <c r="I102" s="313" t="s">
        <v>57</v>
      </c>
      <c r="J102" s="296" t="s">
        <v>207</v>
      </c>
      <c r="K102" s="506">
        <v>120</v>
      </c>
      <c r="L102" s="507">
        <v>7753.9</v>
      </c>
      <c r="M102" s="508">
        <v>0</v>
      </c>
      <c r="N102" s="508">
        <v>8059.7</v>
      </c>
      <c r="O102" s="508">
        <v>-149.6</v>
      </c>
      <c r="P102" s="508">
        <f>O102+N102</f>
        <v>7910.099999999999</v>
      </c>
      <c r="Q102" s="508">
        <v>0</v>
      </c>
      <c r="R102" s="508">
        <v>7877.2</v>
      </c>
      <c r="S102" s="508">
        <v>0</v>
      </c>
      <c r="T102" s="508">
        <f>S102+R102</f>
        <v>7877.2</v>
      </c>
    </row>
    <row r="103" spans="1:20" s="35" customFormat="1" ht="25.5">
      <c r="A103" s="345" t="s">
        <v>102</v>
      </c>
      <c r="B103" s="536" t="s">
        <v>167</v>
      </c>
      <c r="C103" s="511" t="s">
        <v>126</v>
      </c>
      <c r="D103" s="511" t="s">
        <v>127</v>
      </c>
      <c r="E103" s="296" t="s">
        <v>161</v>
      </c>
      <c r="F103" s="296" t="s">
        <v>209</v>
      </c>
      <c r="G103" s="296" t="s">
        <v>207</v>
      </c>
      <c r="H103" s="296" t="s">
        <v>207</v>
      </c>
      <c r="I103" s="313" t="s">
        <v>57</v>
      </c>
      <c r="J103" s="296" t="s">
        <v>207</v>
      </c>
      <c r="K103" s="506">
        <v>200</v>
      </c>
      <c r="L103" s="507">
        <f aca="true" t="shared" si="39" ref="L103:T103">L104</f>
        <v>331.9</v>
      </c>
      <c r="M103" s="508">
        <f t="shared" si="39"/>
        <v>0</v>
      </c>
      <c r="N103" s="508">
        <f t="shared" si="39"/>
        <v>362.5</v>
      </c>
      <c r="O103" s="508">
        <f t="shared" si="39"/>
        <v>0</v>
      </c>
      <c r="P103" s="508">
        <f t="shared" si="39"/>
        <v>362.5</v>
      </c>
      <c r="Q103" s="508">
        <f t="shared" si="39"/>
        <v>0</v>
      </c>
      <c r="R103" s="508">
        <f t="shared" si="39"/>
        <v>395.4</v>
      </c>
      <c r="S103" s="508">
        <f t="shared" si="39"/>
        <v>0</v>
      </c>
      <c r="T103" s="508">
        <f t="shared" si="39"/>
        <v>395.4</v>
      </c>
    </row>
    <row r="104" spans="1:20" s="35" customFormat="1" ht="25.5">
      <c r="A104" s="345" t="s">
        <v>104</v>
      </c>
      <c r="B104" s="536" t="s">
        <v>167</v>
      </c>
      <c r="C104" s="511" t="s">
        <v>126</v>
      </c>
      <c r="D104" s="511" t="s">
        <v>127</v>
      </c>
      <c r="E104" s="296" t="s">
        <v>161</v>
      </c>
      <c r="F104" s="296" t="s">
        <v>209</v>
      </c>
      <c r="G104" s="296" t="s">
        <v>207</v>
      </c>
      <c r="H104" s="296" t="s">
        <v>207</v>
      </c>
      <c r="I104" s="313" t="s">
        <v>57</v>
      </c>
      <c r="J104" s="296" t="s">
        <v>207</v>
      </c>
      <c r="K104" s="506">
        <v>240</v>
      </c>
      <c r="L104" s="507">
        <v>331.9</v>
      </c>
      <c r="M104" s="508">
        <v>0</v>
      </c>
      <c r="N104" s="508">
        <v>362.5</v>
      </c>
      <c r="O104" s="508">
        <v>0</v>
      </c>
      <c r="P104" s="508">
        <v>362.5</v>
      </c>
      <c r="Q104" s="508">
        <v>0</v>
      </c>
      <c r="R104" s="508">
        <v>395.4</v>
      </c>
      <c r="S104" s="508">
        <v>0</v>
      </c>
      <c r="T104" s="508">
        <f>S104+R104</f>
        <v>395.4</v>
      </c>
    </row>
    <row r="105" spans="1:20" s="35" customFormat="1" ht="12.75">
      <c r="A105" s="537" t="s">
        <v>272</v>
      </c>
      <c r="B105" s="536" t="s">
        <v>167</v>
      </c>
      <c r="C105" s="511" t="s">
        <v>126</v>
      </c>
      <c r="D105" s="511" t="s">
        <v>131</v>
      </c>
      <c r="E105" s="296"/>
      <c r="F105" s="296"/>
      <c r="G105" s="296"/>
      <c r="H105" s="296"/>
      <c r="I105" s="313"/>
      <c r="J105" s="296"/>
      <c r="K105" s="506"/>
      <c r="L105" s="507"/>
      <c r="M105" s="508"/>
      <c r="N105" s="508" t="e">
        <f aca="true" t="shared" si="40" ref="N105:T105">N106</f>
        <v>#REF!</v>
      </c>
      <c r="O105" s="508" t="e">
        <f t="shared" si="40"/>
        <v>#REF!</v>
      </c>
      <c r="P105" s="508" t="e">
        <f t="shared" si="40"/>
        <v>#REF!</v>
      </c>
      <c r="Q105" s="508" t="e">
        <f t="shared" si="40"/>
        <v>#REF!</v>
      </c>
      <c r="R105" s="508">
        <f t="shared" si="40"/>
        <v>671.1</v>
      </c>
      <c r="S105" s="508">
        <f t="shared" si="40"/>
        <v>0</v>
      </c>
      <c r="T105" s="508">
        <f t="shared" si="40"/>
        <v>671.1</v>
      </c>
    </row>
    <row r="106" spans="1:20" s="35" customFormat="1" ht="12.75">
      <c r="A106" s="537" t="s">
        <v>283</v>
      </c>
      <c r="B106" s="536" t="s">
        <v>167</v>
      </c>
      <c r="C106" s="511" t="s">
        <v>126</v>
      </c>
      <c r="D106" s="511" t="s">
        <v>131</v>
      </c>
      <c r="E106" s="296" t="s">
        <v>281</v>
      </c>
      <c r="F106" s="296" t="s">
        <v>207</v>
      </c>
      <c r="G106" s="296" t="s">
        <v>207</v>
      </c>
      <c r="H106" s="296" t="s">
        <v>207</v>
      </c>
      <c r="I106" s="313" t="s">
        <v>208</v>
      </c>
      <c r="J106" s="296" t="s">
        <v>207</v>
      </c>
      <c r="K106" s="506"/>
      <c r="L106" s="507"/>
      <c r="M106" s="508"/>
      <c r="N106" s="508" t="e">
        <f>N110</f>
        <v>#REF!</v>
      </c>
      <c r="O106" s="508" t="e">
        <f>O110</f>
        <v>#REF!</v>
      </c>
      <c r="P106" s="508" t="e">
        <f>P110</f>
        <v>#REF!</v>
      </c>
      <c r="Q106" s="508" t="e">
        <f>Q110</f>
        <v>#REF!</v>
      </c>
      <c r="R106" s="508">
        <f>R107+R110</f>
        <v>671.1</v>
      </c>
      <c r="S106" s="508">
        <f>S107+S110</f>
        <v>0</v>
      </c>
      <c r="T106" s="508">
        <f>T107+T110</f>
        <v>671.1</v>
      </c>
    </row>
    <row r="107" spans="1:20" s="35" customFormat="1" ht="12.75">
      <c r="A107" s="345" t="s">
        <v>342</v>
      </c>
      <c r="B107" s="536" t="s">
        <v>167</v>
      </c>
      <c r="C107" s="511" t="s">
        <v>126</v>
      </c>
      <c r="D107" s="511" t="s">
        <v>131</v>
      </c>
      <c r="E107" s="296" t="s">
        <v>281</v>
      </c>
      <c r="F107" s="296" t="s">
        <v>207</v>
      </c>
      <c r="G107" s="296" t="s">
        <v>207</v>
      </c>
      <c r="H107" s="296" t="s">
        <v>207</v>
      </c>
      <c r="I107" s="313" t="s">
        <v>341</v>
      </c>
      <c r="J107" s="296" t="s">
        <v>207</v>
      </c>
      <c r="K107" s="506"/>
      <c r="L107" s="507"/>
      <c r="M107" s="508"/>
      <c r="N107" s="508"/>
      <c r="O107" s="508"/>
      <c r="P107" s="508"/>
      <c r="Q107" s="508"/>
      <c r="R107" s="508">
        <f aca="true" t="shared" si="41" ref="R107:T108">R108</f>
        <v>300</v>
      </c>
      <c r="S107" s="508">
        <f t="shared" si="41"/>
        <v>0</v>
      </c>
      <c r="T107" s="508">
        <f t="shared" si="41"/>
        <v>300</v>
      </c>
    </row>
    <row r="108" spans="1:20" s="35" customFormat="1" ht="12.75">
      <c r="A108" s="345" t="s">
        <v>112</v>
      </c>
      <c r="B108" s="536" t="s">
        <v>167</v>
      </c>
      <c r="C108" s="511" t="s">
        <v>126</v>
      </c>
      <c r="D108" s="511" t="s">
        <v>131</v>
      </c>
      <c r="E108" s="296" t="s">
        <v>281</v>
      </c>
      <c r="F108" s="296" t="s">
        <v>207</v>
      </c>
      <c r="G108" s="296" t="s">
        <v>207</v>
      </c>
      <c r="H108" s="296" t="s">
        <v>207</v>
      </c>
      <c r="I108" s="313" t="s">
        <v>341</v>
      </c>
      <c r="J108" s="296" t="s">
        <v>207</v>
      </c>
      <c r="K108" s="506" t="s">
        <v>113</v>
      </c>
      <c r="L108" s="507"/>
      <c r="M108" s="508"/>
      <c r="N108" s="508"/>
      <c r="O108" s="508"/>
      <c r="P108" s="508"/>
      <c r="Q108" s="508"/>
      <c r="R108" s="508">
        <f t="shared" si="41"/>
        <v>300</v>
      </c>
      <c r="S108" s="508">
        <f t="shared" si="41"/>
        <v>0</v>
      </c>
      <c r="T108" s="508">
        <f t="shared" si="41"/>
        <v>300</v>
      </c>
    </row>
    <row r="109" spans="1:20" s="35" customFormat="1" ht="12.75">
      <c r="A109" s="345" t="s">
        <v>380</v>
      </c>
      <c r="B109" s="536" t="s">
        <v>167</v>
      </c>
      <c r="C109" s="511" t="s">
        <v>126</v>
      </c>
      <c r="D109" s="511" t="s">
        <v>131</v>
      </c>
      <c r="E109" s="296" t="s">
        <v>281</v>
      </c>
      <c r="F109" s="296" t="s">
        <v>207</v>
      </c>
      <c r="G109" s="296" t="s">
        <v>207</v>
      </c>
      <c r="H109" s="296" t="s">
        <v>207</v>
      </c>
      <c r="I109" s="313" t="s">
        <v>341</v>
      </c>
      <c r="J109" s="296" t="s">
        <v>207</v>
      </c>
      <c r="K109" s="506" t="s">
        <v>379</v>
      </c>
      <c r="L109" s="507"/>
      <c r="M109" s="508"/>
      <c r="N109" s="508"/>
      <c r="O109" s="508"/>
      <c r="P109" s="508"/>
      <c r="Q109" s="508"/>
      <c r="R109" s="508">
        <v>300</v>
      </c>
      <c r="S109" s="508">
        <v>0</v>
      </c>
      <c r="T109" s="508">
        <f>S109+R109</f>
        <v>300</v>
      </c>
    </row>
    <row r="110" spans="1:20" s="35" customFormat="1" ht="25.5">
      <c r="A110" s="537" t="s">
        <v>273</v>
      </c>
      <c r="B110" s="536" t="s">
        <v>167</v>
      </c>
      <c r="C110" s="511" t="s">
        <v>126</v>
      </c>
      <c r="D110" s="511" t="s">
        <v>131</v>
      </c>
      <c r="E110" s="296" t="s">
        <v>281</v>
      </c>
      <c r="F110" s="296" t="s">
        <v>207</v>
      </c>
      <c r="G110" s="296" t="s">
        <v>207</v>
      </c>
      <c r="H110" s="296" t="s">
        <v>207</v>
      </c>
      <c r="I110" s="313" t="s">
        <v>282</v>
      </c>
      <c r="J110" s="296" t="s">
        <v>207</v>
      </c>
      <c r="K110" s="506"/>
      <c r="L110" s="507"/>
      <c r="M110" s="508"/>
      <c r="N110" s="508" t="e">
        <f>#REF!</f>
        <v>#REF!</v>
      </c>
      <c r="O110" s="508" t="e">
        <f>#REF!</f>
        <v>#REF!</v>
      </c>
      <c r="P110" s="508" t="e">
        <f>#REF!</f>
        <v>#REF!</v>
      </c>
      <c r="Q110" s="508" t="e">
        <f>#REF!</f>
        <v>#REF!</v>
      </c>
      <c r="R110" s="508">
        <f aca="true" t="shared" si="42" ref="R110:T111">R111</f>
        <v>371.1</v>
      </c>
      <c r="S110" s="508">
        <f t="shared" si="42"/>
        <v>0</v>
      </c>
      <c r="T110" s="508">
        <f t="shared" si="42"/>
        <v>371.1</v>
      </c>
    </row>
    <row r="111" spans="1:21" s="35" customFormat="1" ht="12.75">
      <c r="A111" s="345" t="s">
        <v>112</v>
      </c>
      <c r="B111" s="536" t="s">
        <v>167</v>
      </c>
      <c r="C111" s="511" t="s">
        <v>126</v>
      </c>
      <c r="D111" s="511" t="s">
        <v>131</v>
      </c>
      <c r="E111" s="296" t="s">
        <v>281</v>
      </c>
      <c r="F111" s="296" t="s">
        <v>207</v>
      </c>
      <c r="G111" s="296" t="s">
        <v>207</v>
      </c>
      <c r="H111" s="296" t="s">
        <v>207</v>
      </c>
      <c r="I111" s="313" t="s">
        <v>282</v>
      </c>
      <c r="J111" s="296" t="s">
        <v>207</v>
      </c>
      <c r="K111" s="506" t="s">
        <v>113</v>
      </c>
      <c r="L111" s="507"/>
      <c r="M111" s="508"/>
      <c r="N111" s="508"/>
      <c r="O111" s="508"/>
      <c r="P111" s="508"/>
      <c r="Q111" s="508"/>
      <c r="R111" s="508">
        <f t="shared" si="42"/>
        <v>371.1</v>
      </c>
      <c r="S111" s="508">
        <f t="shared" si="42"/>
        <v>0</v>
      </c>
      <c r="T111" s="508">
        <f t="shared" si="42"/>
        <v>371.1</v>
      </c>
      <c r="U111" s="19"/>
    </row>
    <row r="112" spans="1:21" s="35" customFormat="1" ht="12.75">
      <c r="A112" s="345" t="s">
        <v>380</v>
      </c>
      <c r="B112" s="536" t="s">
        <v>167</v>
      </c>
      <c r="C112" s="511" t="s">
        <v>126</v>
      </c>
      <c r="D112" s="511" t="s">
        <v>131</v>
      </c>
      <c r="E112" s="296" t="s">
        <v>281</v>
      </c>
      <c r="F112" s="296" t="s">
        <v>207</v>
      </c>
      <c r="G112" s="296" t="s">
        <v>207</v>
      </c>
      <c r="H112" s="296" t="s">
        <v>207</v>
      </c>
      <c r="I112" s="313" t="s">
        <v>282</v>
      </c>
      <c r="J112" s="296" t="s">
        <v>207</v>
      </c>
      <c r="K112" s="506" t="s">
        <v>379</v>
      </c>
      <c r="L112" s="507"/>
      <c r="M112" s="508"/>
      <c r="N112" s="508"/>
      <c r="O112" s="508"/>
      <c r="P112" s="508"/>
      <c r="Q112" s="508"/>
      <c r="R112" s="508">
        <v>371.1</v>
      </c>
      <c r="S112" s="508">
        <v>0</v>
      </c>
      <c r="T112" s="508">
        <f>S112+R112</f>
        <v>371.1</v>
      </c>
      <c r="U112" s="19"/>
    </row>
    <row r="113" spans="1:20" s="14" customFormat="1" ht="12.75">
      <c r="A113" s="533" t="s">
        <v>139</v>
      </c>
      <c r="B113" s="536" t="s">
        <v>167</v>
      </c>
      <c r="C113" s="511" t="s">
        <v>126</v>
      </c>
      <c r="D113" s="511" t="s">
        <v>153</v>
      </c>
      <c r="E113" s="352"/>
      <c r="F113" s="352"/>
      <c r="G113" s="296"/>
      <c r="H113" s="296"/>
      <c r="I113" s="352"/>
      <c r="J113" s="352"/>
      <c r="K113" s="512"/>
      <c r="L113" s="534">
        <f aca="true" t="shared" si="43" ref="L113:T116">L114</f>
        <v>3400</v>
      </c>
      <c r="M113" s="535">
        <f t="shared" si="43"/>
        <v>-175.3</v>
      </c>
      <c r="N113" s="535">
        <f t="shared" si="43"/>
        <v>5000</v>
      </c>
      <c r="O113" s="535">
        <f t="shared" si="43"/>
        <v>0</v>
      </c>
      <c r="P113" s="535">
        <f t="shared" si="43"/>
        <v>5000</v>
      </c>
      <c r="Q113" s="535">
        <f t="shared" si="43"/>
        <v>-4833.5</v>
      </c>
      <c r="R113" s="535">
        <f t="shared" si="43"/>
        <v>166.5</v>
      </c>
      <c r="S113" s="535">
        <f t="shared" si="43"/>
        <v>0</v>
      </c>
      <c r="T113" s="535">
        <f t="shared" si="43"/>
        <v>166.5</v>
      </c>
    </row>
    <row r="114" spans="1:20" s="14" customFormat="1" ht="25.5">
      <c r="A114" s="345" t="s">
        <v>65</v>
      </c>
      <c r="B114" s="536" t="s">
        <v>167</v>
      </c>
      <c r="C114" s="511" t="s">
        <v>126</v>
      </c>
      <c r="D114" s="511" t="s">
        <v>153</v>
      </c>
      <c r="E114" s="295" t="s">
        <v>15</v>
      </c>
      <c r="F114" s="295" t="s">
        <v>207</v>
      </c>
      <c r="G114" s="296" t="s">
        <v>207</v>
      </c>
      <c r="H114" s="296" t="s">
        <v>207</v>
      </c>
      <c r="I114" s="295" t="s">
        <v>208</v>
      </c>
      <c r="J114" s="296" t="s">
        <v>207</v>
      </c>
      <c r="K114" s="513"/>
      <c r="L114" s="507">
        <f t="shared" si="43"/>
        <v>3400</v>
      </c>
      <c r="M114" s="508">
        <f t="shared" si="43"/>
        <v>-175.3</v>
      </c>
      <c r="N114" s="508">
        <f t="shared" si="43"/>
        <v>5000</v>
      </c>
      <c r="O114" s="508">
        <f t="shared" si="43"/>
        <v>0</v>
      </c>
      <c r="P114" s="508">
        <f t="shared" si="43"/>
        <v>5000</v>
      </c>
      <c r="Q114" s="508">
        <f t="shared" si="43"/>
        <v>-4833.5</v>
      </c>
      <c r="R114" s="508">
        <f t="shared" si="43"/>
        <v>166.5</v>
      </c>
      <c r="S114" s="508">
        <f t="shared" si="43"/>
        <v>0</v>
      </c>
      <c r="T114" s="508">
        <f t="shared" si="43"/>
        <v>166.5</v>
      </c>
    </row>
    <row r="115" spans="1:20" s="14" customFormat="1" ht="25.5">
      <c r="A115" s="345" t="s">
        <v>65</v>
      </c>
      <c r="B115" s="536" t="s">
        <v>167</v>
      </c>
      <c r="C115" s="511" t="s">
        <v>126</v>
      </c>
      <c r="D115" s="511" t="s">
        <v>153</v>
      </c>
      <c r="E115" s="296" t="s">
        <v>15</v>
      </c>
      <c r="F115" s="296" t="s">
        <v>207</v>
      </c>
      <c r="G115" s="296" t="s">
        <v>207</v>
      </c>
      <c r="H115" s="296" t="s">
        <v>207</v>
      </c>
      <c r="I115" s="296" t="s">
        <v>38</v>
      </c>
      <c r="J115" s="296" t="s">
        <v>207</v>
      </c>
      <c r="K115" s="506"/>
      <c r="L115" s="507">
        <f t="shared" si="43"/>
        <v>3400</v>
      </c>
      <c r="M115" s="508">
        <f t="shared" si="43"/>
        <v>-175.3</v>
      </c>
      <c r="N115" s="508">
        <f t="shared" si="43"/>
        <v>5000</v>
      </c>
      <c r="O115" s="508">
        <f t="shared" si="43"/>
        <v>0</v>
      </c>
      <c r="P115" s="508">
        <f t="shared" si="43"/>
        <v>5000</v>
      </c>
      <c r="Q115" s="508">
        <f t="shared" si="43"/>
        <v>-4833.5</v>
      </c>
      <c r="R115" s="508">
        <f t="shared" si="43"/>
        <v>166.5</v>
      </c>
      <c r="S115" s="508">
        <f t="shared" si="43"/>
        <v>0</v>
      </c>
      <c r="T115" s="508">
        <f t="shared" si="43"/>
        <v>166.5</v>
      </c>
    </row>
    <row r="116" spans="1:20" s="14" customFormat="1" ht="12.75">
      <c r="A116" s="345" t="s">
        <v>112</v>
      </c>
      <c r="B116" s="536" t="s">
        <v>167</v>
      </c>
      <c r="C116" s="511" t="s">
        <v>126</v>
      </c>
      <c r="D116" s="511" t="s">
        <v>153</v>
      </c>
      <c r="E116" s="296" t="s">
        <v>15</v>
      </c>
      <c r="F116" s="296" t="s">
        <v>207</v>
      </c>
      <c r="G116" s="296" t="s">
        <v>207</v>
      </c>
      <c r="H116" s="296" t="s">
        <v>207</v>
      </c>
      <c r="I116" s="296" t="s">
        <v>38</v>
      </c>
      <c r="J116" s="296" t="s">
        <v>207</v>
      </c>
      <c r="K116" s="506" t="s">
        <v>113</v>
      </c>
      <c r="L116" s="507">
        <f t="shared" si="43"/>
        <v>3400</v>
      </c>
      <c r="M116" s="508">
        <f t="shared" si="43"/>
        <v>-175.3</v>
      </c>
      <c r="N116" s="508">
        <f t="shared" si="43"/>
        <v>5000</v>
      </c>
      <c r="O116" s="508">
        <f t="shared" si="43"/>
        <v>0</v>
      </c>
      <c r="P116" s="508">
        <f t="shared" si="43"/>
        <v>5000</v>
      </c>
      <c r="Q116" s="508">
        <f t="shared" si="43"/>
        <v>-4833.5</v>
      </c>
      <c r="R116" s="508">
        <f t="shared" si="43"/>
        <v>166.5</v>
      </c>
      <c r="S116" s="508">
        <f t="shared" si="43"/>
        <v>0</v>
      </c>
      <c r="T116" s="508">
        <f t="shared" si="43"/>
        <v>166.5</v>
      </c>
    </row>
    <row r="117" spans="1:20" s="14" customFormat="1" ht="12.75">
      <c r="A117" s="345" t="s">
        <v>100</v>
      </c>
      <c r="B117" s="536" t="s">
        <v>167</v>
      </c>
      <c r="C117" s="511" t="s">
        <v>126</v>
      </c>
      <c r="D117" s="511" t="s">
        <v>153</v>
      </c>
      <c r="E117" s="296" t="s">
        <v>15</v>
      </c>
      <c r="F117" s="296" t="s">
        <v>207</v>
      </c>
      <c r="G117" s="296" t="s">
        <v>207</v>
      </c>
      <c r="H117" s="296" t="s">
        <v>207</v>
      </c>
      <c r="I117" s="296" t="s">
        <v>38</v>
      </c>
      <c r="J117" s="296" t="s">
        <v>207</v>
      </c>
      <c r="K117" s="506">
        <v>870</v>
      </c>
      <c r="L117" s="507">
        <f>4400-1000</f>
        <v>3400</v>
      </c>
      <c r="M117" s="508">
        <v>-175.3</v>
      </c>
      <c r="N117" s="508">
        <v>5000</v>
      </c>
      <c r="O117" s="508">
        <v>0</v>
      </c>
      <c r="P117" s="508">
        <v>5000</v>
      </c>
      <c r="Q117" s="508">
        <f>-62.3-4771.2</f>
        <v>-4833.5</v>
      </c>
      <c r="R117" s="508">
        <f>Q117+P117</f>
        <v>166.5</v>
      </c>
      <c r="S117" s="508">
        <v>0</v>
      </c>
      <c r="T117" s="508">
        <v>166.5</v>
      </c>
    </row>
    <row r="118" spans="1:20" s="35" customFormat="1" ht="12.75">
      <c r="A118" s="504" t="s">
        <v>157</v>
      </c>
      <c r="B118" s="536" t="s">
        <v>167</v>
      </c>
      <c r="C118" s="500" t="s">
        <v>126</v>
      </c>
      <c r="D118" s="500" t="s">
        <v>183</v>
      </c>
      <c r="E118" s="342"/>
      <c r="F118" s="342"/>
      <c r="G118" s="296"/>
      <c r="H118" s="296"/>
      <c r="I118" s="342"/>
      <c r="J118" s="342"/>
      <c r="K118" s="505"/>
      <c r="L118" s="534">
        <f aca="true" t="shared" si="44" ref="L118:T118">L119</f>
        <v>673</v>
      </c>
      <c r="M118" s="535">
        <f t="shared" si="44"/>
        <v>0</v>
      </c>
      <c r="N118" s="535">
        <f t="shared" si="44"/>
        <v>673</v>
      </c>
      <c r="O118" s="535">
        <f t="shared" si="44"/>
        <v>0</v>
      </c>
      <c r="P118" s="535">
        <f t="shared" si="44"/>
        <v>673</v>
      </c>
      <c r="Q118" s="535">
        <f t="shared" si="44"/>
        <v>1209.9</v>
      </c>
      <c r="R118" s="535">
        <f t="shared" si="44"/>
        <v>1701.3</v>
      </c>
      <c r="S118" s="535">
        <f t="shared" si="44"/>
        <v>0</v>
      </c>
      <c r="T118" s="535">
        <f t="shared" si="44"/>
        <v>1701.3</v>
      </c>
    </row>
    <row r="119" spans="1:20" s="14" customFormat="1" ht="25.5">
      <c r="A119" s="423" t="s">
        <v>94</v>
      </c>
      <c r="B119" s="536" t="s">
        <v>167</v>
      </c>
      <c r="C119" s="500" t="s">
        <v>126</v>
      </c>
      <c r="D119" s="500" t="s">
        <v>183</v>
      </c>
      <c r="E119" s="296" t="s">
        <v>16</v>
      </c>
      <c r="F119" s="296" t="s">
        <v>207</v>
      </c>
      <c r="G119" s="296" t="s">
        <v>207</v>
      </c>
      <c r="H119" s="296" t="s">
        <v>207</v>
      </c>
      <c r="I119" s="296" t="s">
        <v>208</v>
      </c>
      <c r="J119" s="296" t="s">
        <v>207</v>
      </c>
      <c r="K119" s="506"/>
      <c r="L119" s="507">
        <f>L123</f>
        <v>673</v>
      </c>
      <c r="M119" s="508">
        <f>M123</f>
        <v>0</v>
      </c>
      <c r="N119" s="508">
        <f>N123</f>
        <v>673</v>
      </c>
      <c r="O119" s="508">
        <f>O123</f>
        <v>0</v>
      </c>
      <c r="P119" s="508">
        <f>P123+P120</f>
        <v>673</v>
      </c>
      <c r="Q119" s="508">
        <f>Q123+Q120</f>
        <v>1209.9</v>
      </c>
      <c r="R119" s="508">
        <f>R123+R120</f>
        <v>1701.3</v>
      </c>
      <c r="S119" s="508">
        <f>S123+S120</f>
        <v>0</v>
      </c>
      <c r="T119" s="508">
        <f>T123+T120</f>
        <v>1701.3</v>
      </c>
    </row>
    <row r="120" spans="1:20" s="14" customFormat="1" ht="15.75" customHeight="1">
      <c r="A120" s="504" t="s">
        <v>278</v>
      </c>
      <c r="B120" s="536" t="s">
        <v>167</v>
      </c>
      <c r="C120" s="500" t="s">
        <v>126</v>
      </c>
      <c r="D120" s="500" t="s">
        <v>183</v>
      </c>
      <c r="E120" s="296" t="s">
        <v>16</v>
      </c>
      <c r="F120" s="296" t="s">
        <v>207</v>
      </c>
      <c r="G120" s="296" t="s">
        <v>207</v>
      </c>
      <c r="H120" s="296" t="s">
        <v>207</v>
      </c>
      <c r="I120" s="296" t="s">
        <v>277</v>
      </c>
      <c r="J120" s="296" t="s">
        <v>207</v>
      </c>
      <c r="K120" s="506"/>
      <c r="L120" s="502">
        <f aca="true" t="shared" si="45" ref="L120:T121">L121</f>
        <v>10</v>
      </c>
      <c r="M120" s="503">
        <f t="shared" si="45"/>
        <v>0</v>
      </c>
      <c r="N120" s="503">
        <f t="shared" si="45"/>
        <v>1209.9</v>
      </c>
      <c r="O120" s="503">
        <f t="shared" si="45"/>
        <v>0</v>
      </c>
      <c r="P120" s="503">
        <f t="shared" si="45"/>
        <v>0</v>
      </c>
      <c r="Q120" s="503">
        <f t="shared" si="45"/>
        <v>1209.9</v>
      </c>
      <c r="R120" s="503">
        <f t="shared" si="45"/>
        <v>1028.3</v>
      </c>
      <c r="S120" s="503">
        <f t="shared" si="45"/>
        <v>0</v>
      </c>
      <c r="T120" s="503">
        <f t="shared" si="45"/>
        <v>1028.3</v>
      </c>
    </row>
    <row r="121" spans="1:20" s="14" customFormat="1" ht="25.5">
      <c r="A121" s="345" t="s">
        <v>102</v>
      </c>
      <c r="B121" s="536" t="s">
        <v>167</v>
      </c>
      <c r="C121" s="500" t="s">
        <v>126</v>
      </c>
      <c r="D121" s="500" t="s">
        <v>183</v>
      </c>
      <c r="E121" s="296" t="s">
        <v>16</v>
      </c>
      <c r="F121" s="296" t="s">
        <v>207</v>
      </c>
      <c r="G121" s="296" t="s">
        <v>207</v>
      </c>
      <c r="H121" s="296" t="s">
        <v>207</v>
      </c>
      <c r="I121" s="296" t="s">
        <v>277</v>
      </c>
      <c r="J121" s="296" t="s">
        <v>207</v>
      </c>
      <c r="K121" s="506" t="s">
        <v>103</v>
      </c>
      <c r="L121" s="502">
        <f t="shared" si="45"/>
        <v>10</v>
      </c>
      <c r="M121" s="503">
        <f t="shared" si="45"/>
        <v>0</v>
      </c>
      <c r="N121" s="503">
        <f t="shared" si="45"/>
        <v>1209.9</v>
      </c>
      <c r="O121" s="503">
        <f t="shared" si="45"/>
        <v>0</v>
      </c>
      <c r="P121" s="503">
        <f t="shared" si="45"/>
        <v>0</v>
      </c>
      <c r="Q121" s="503">
        <f t="shared" si="45"/>
        <v>1209.9</v>
      </c>
      <c r="R121" s="503">
        <f t="shared" si="45"/>
        <v>1028.3</v>
      </c>
      <c r="S121" s="503">
        <f t="shared" si="45"/>
        <v>0</v>
      </c>
      <c r="T121" s="503">
        <f t="shared" si="45"/>
        <v>1028.3</v>
      </c>
    </row>
    <row r="122" spans="1:20" s="14" customFormat="1" ht="25.5">
      <c r="A122" s="345" t="s">
        <v>104</v>
      </c>
      <c r="B122" s="536" t="s">
        <v>167</v>
      </c>
      <c r="C122" s="500" t="s">
        <v>126</v>
      </c>
      <c r="D122" s="500" t="s">
        <v>183</v>
      </c>
      <c r="E122" s="296" t="s">
        <v>16</v>
      </c>
      <c r="F122" s="296" t="s">
        <v>207</v>
      </c>
      <c r="G122" s="296" t="s">
        <v>207</v>
      </c>
      <c r="H122" s="296" t="s">
        <v>207</v>
      </c>
      <c r="I122" s="296" t="s">
        <v>277</v>
      </c>
      <c r="J122" s="296" t="s">
        <v>207</v>
      </c>
      <c r="K122" s="506" t="s">
        <v>105</v>
      </c>
      <c r="L122" s="502">
        <f>10</f>
        <v>10</v>
      </c>
      <c r="M122" s="503">
        <v>0</v>
      </c>
      <c r="N122" s="503">
        <v>1209.9</v>
      </c>
      <c r="O122" s="503">
        <v>0</v>
      </c>
      <c r="P122" s="503">
        <v>0</v>
      </c>
      <c r="Q122" s="503">
        <v>1209.9</v>
      </c>
      <c r="R122" s="503">
        <v>1028.3</v>
      </c>
      <c r="S122" s="503">
        <v>0</v>
      </c>
      <c r="T122" s="503">
        <f>S122+R122</f>
        <v>1028.3</v>
      </c>
    </row>
    <row r="123" spans="1:20" s="14" customFormat="1" ht="38.25">
      <c r="A123" s="423" t="s">
        <v>91</v>
      </c>
      <c r="B123" s="536" t="s">
        <v>167</v>
      </c>
      <c r="C123" s="500" t="s">
        <v>126</v>
      </c>
      <c r="D123" s="500" t="s">
        <v>183</v>
      </c>
      <c r="E123" s="296" t="s">
        <v>16</v>
      </c>
      <c r="F123" s="296" t="s">
        <v>207</v>
      </c>
      <c r="G123" s="296" t="s">
        <v>207</v>
      </c>
      <c r="H123" s="296" t="s">
        <v>207</v>
      </c>
      <c r="I123" s="352" t="s">
        <v>51</v>
      </c>
      <c r="J123" s="296" t="s">
        <v>207</v>
      </c>
      <c r="K123" s="538"/>
      <c r="L123" s="507">
        <f aca="true" t="shared" si="46" ref="L123:T124">L124</f>
        <v>673</v>
      </c>
      <c r="M123" s="508">
        <f t="shared" si="46"/>
        <v>0</v>
      </c>
      <c r="N123" s="508">
        <f t="shared" si="46"/>
        <v>673</v>
      </c>
      <c r="O123" s="508">
        <f t="shared" si="46"/>
        <v>0</v>
      </c>
      <c r="P123" s="508">
        <f t="shared" si="46"/>
        <v>673</v>
      </c>
      <c r="Q123" s="508">
        <f t="shared" si="46"/>
        <v>0</v>
      </c>
      <c r="R123" s="508">
        <f t="shared" si="46"/>
        <v>673</v>
      </c>
      <c r="S123" s="508">
        <f t="shared" si="46"/>
        <v>0</v>
      </c>
      <c r="T123" s="508">
        <f t="shared" si="46"/>
        <v>673</v>
      </c>
    </row>
    <row r="124" spans="1:20" s="14" customFormat="1" ht="12.75">
      <c r="A124" s="345" t="s">
        <v>112</v>
      </c>
      <c r="B124" s="536" t="s">
        <v>167</v>
      </c>
      <c r="C124" s="500" t="s">
        <v>126</v>
      </c>
      <c r="D124" s="500" t="s">
        <v>183</v>
      </c>
      <c r="E124" s="296" t="s">
        <v>16</v>
      </c>
      <c r="F124" s="296" t="s">
        <v>207</v>
      </c>
      <c r="G124" s="296" t="s">
        <v>207</v>
      </c>
      <c r="H124" s="296" t="s">
        <v>207</v>
      </c>
      <c r="I124" s="296" t="s">
        <v>51</v>
      </c>
      <c r="J124" s="296" t="s">
        <v>207</v>
      </c>
      <c r="K124" s="506" t="s">
        <v>113</v>
      </c>
      <c r="L124" s="507">
        <f t="shared" si="46"/>
        <v>673</v>
      </c>
      <c r="M124" s="508">
        <f t="shared" si="46"/>
        <v>0</v>
      </c>
      <c r="N124" s="508">
        <f t="shared" si="46"/>
        <v>673</v>
      </c>
      <c r="O124" s="508">
        <f t="shared" si="46"/>
        <v>0</v>
      </c>
      <c r="P124" s="508">
        <f t="shared" si="46"/>
        <v>673</v>
      </c>
      <c r="Q124" s="508">
        <f t="shared" si="46"/>
        <v>0</v>
      </c>
      <c r="R124" s="508">
        <f t="shared" si="46"/>
        <v>673</v>
      </c>
      <c r="S124" s="508">
        <f t="shared" si="46"/>
        <v>0</v>
      </c>
      <c r="T124" s="508">
        <f t="shared" si="46"/>
        <v>673</v>
      </c>
    </row>
    <row r="125" spans="1:20" s="14" customFormat="1" ht="38.25">
      <c r="A125" s="345" t="s">
        <v>339</v>
      </c>
      <c r="B125" s="536" t="s">
        <v>167</v>
      </c>
      <c r="C125" s="500" t="s">
        <v>126</v>
      </c>
      <c r="D125" s="500" t="s">
        <v>183</v>
      </c>
      <c r="E125" s="296" t="s">
        <v>16</v>
      </c>
      <c r="F125" s="296" t="s">
        <v>207</v>
      </c>
      <c r="G125" s="296" t="s">
        <v>207</v>
      </c>
      <c r="H125" s="296" t="s">
        <v>207</v>
      </c>
      <c r="I125" s="296" t="s">
        <v>51</v>
      </c>
      <c r="J125" s="296" t="s">
        <v>207</v>
      </c>
      <c r="K125" s="506" t="s">
        <v>213</v>
      </c>
      <c r="L125" s="507">
        <v>673</v>
      </c>
      <c r="M125" s="508">
        <v>0</v>
      </c>
      <c r="N125" s="508">
        <v>673</v>
      </c>
      <c r="O125" s="508">
        <v>0</v>
      </c>
      <c r="P125" s="508">
        <v>673</v>
      </c>
      <c r="Q125" s="508">
        <v>0</v>
      </c>
      <c r="R125" s="508">
        <v>673</v>
      </c>
      <c r="S125" s="508">
        <v>0</v>
      </c>
      <c r="T125" s="508">
        <v>673</v>
      </c>
    </row>
    <row r="126" spans="1:20" s="14" customFormat="1" ht="12.75">
      <c r="A126" s="504" t="s">
        <v>185</v>
      </c>
      <c r="B126" s="499" t="s">
        <v>167</v>
      </c>
      <c r="C126" s="500" t="s">
        <v>133</v>
      </c>
      <c r="D126" s="500"/>
      <c r="E126" s="342"/>
      <c r="F126" s="342"/>
      <c r="G126" s="296"/>
      <c r="H126" s="296"/>
      <c r="I126" s="342"/>
      <c r="J126" s="342"/>
      <c r="K126" s="505"/>
      <c r="L126" s="534">
        <f aca="true" t="shared" si="47" ref="L126:T130">L127</f>
        <v>2310</v>
      </c>
      <c r="M126" s="535">
        <f t="shared" si="47"/>
        <v>0</v>
      </c>
      <c r="N126" s="535">
        <f t="shared" si="47"/>
        <v>1935.2</v>
      </c>
      <c r="O126" s="535">
        <f t="shared" si="47"/>
        <v>0</v>
      </c>
      <c r="P126" s="535">
        <f t="shared" si="47"/>
        <v>1935.2</v>
      </c>
      <c r="Q126" s="535">
        <f t="shared" si="47"/>
        <v>0</v>
      </c>
      <c r="R126" s="535">
        <f t="shared" si="47"/>
        <v>1935.2</v>
      </c>
      <c r="S126" s="535">
        <f t="shared" si="47"/>
        <v>0</v>
      </c>
      <c r="T126" s="535">
        <f t="shared" si="47"/>
        <v>1935.2</v>
      </c>
    </row>
    <row r="127" spans="1:20" s="14" customFormat="1" ht="12.75">
      <c r="A127" s="423" t="s">
        <v>186</v>
      </c>
      <c r="B127" s="499" t="s">
        <v>167</v>
      </c>
      <c r="C127" s="500" t="s">
        <v>133</v>
      </c>
      <c r="D127" s="500" t="s">
        <v>129</v>
      </c>
      <c r="E127" s="342"/>
      <c r="F127" s="342"/>
      <c r="G127" s="296"/>
      <c r="H127" s="296"/>
      <c r="I127" s="342"/>
      <c r="J127" s="342"/>
      <c r="K127" s="505"/>
      <c r="L127" s="534">
        <f t="shared" si="47"/>
        <v>2310</v>
      </c>
      <c r="M127" s="535">
        <f t="shared" si="47"/>
        <v>0</v>
      </c>
      <c r="N127" s="535">
        <f t="shared" si="47"/>
        <v>1935.2</v>
      </c>
      <c r="O127" s="535">
        <f t="shared" si="47"/>
        <v>0</v>
      </c>
      <c r="P127" s="535">
        <f t="shared" si="47"/>
        <v>1935.2</v>
      </c>
      <c r="Q127" s="535">
        <f t="shared" si="47"/>
        <v>0</v>
      </c>
      <c r="R127" s="535">
        <f t="shared" si="47"/>
        <v>1935.2</v>
      </c>
      <c r="S127" s="535">
        <f t="shared" si="47"/>
        <v>0</v>
      </c>
      <c r="T127" s="535">
        <f t="shared" si="47"/>
        <v>1935.2</v>
      </c>
    </row>
    <row r="128" spans="1:20" s="14" customFormat="1" ht="12.75">
      <c r="A128" s="345" t="s">
        <v>67</v>
      </c>
      <c r="B128" s="499" t="s">
        <v>167</v>
      </c>
      <c r="C128" s="500" t="s">
        <v>133</v>
      </c>
      <c r="D128" s="500" t="s">
        <v>129</v>
      </c>
      <c r="E128" s="296" t="s">
        <v>18</v>
      </c>
      <c r="F128" s="296" t="s">
        <v>207</v>
      </c>
      <c r="G128" s="296" t="s">
        <v>207</v>
      </c>
      <c r="H128" s="296" t="s">
        <v>207</v>
      </c>
      <c r="I128" s="296" t="s">
        <v>208</v>
      </c>
      <c r="J128" s="296" t="s">
        <v>207</v>
      </c>
      <c r="K128" s="506"/>
      <c r="L128" s="507">
        <f t="shared" si="47"/>
        <v>2310</v>
      </c>
      <c r="M128" s="508">
        <f t="shared" si="47"/>
        <v>0</v>
      </c>
      <c r="N128" s="508">
        <f t="shared" si="47"/>
        <v>1935.2</v>
      </c>
      <c r="O128" s="508">
        <f t="shared" si="47"/>
        <v>0</v>
      </c>
      <c r="P128" s="508">
        <f t="shared" si="47"/>
        <v>1935.2</v>
      </c>
      <c r="Q128" s="508">
        <f t="shared" si="47"/>
        <v>0</v>
      </c>
      <c r="R128" s="508">
        <f t="shared" si="47"/>
        <v>1935.2</v>
      </c>
      <c r="S128" s="508">
        <f t="shared" si="47"/>
        <v>0</v>
      </c>
      <c r="T128" s="508">
        <f t="shared" si="47"/>
        <v>1935.2</v>
      </c>
    </row>
    <row r="129" spans="1:20" s="14" customFormat="1" ht="25.5">
      <c r="A129" s="345" t="s">
        <v>182</v>
      </c>
      <c r="B129" s="499" t="s">
        <v>167</v>
      </c>
      <c r="C129" s="500" t="s">
        <v>133</v>
      </c>
      <c r="D129" s="500" t="s">
        <v>129</v>
      </c>
      <c r="E129" s="296" t="s">
        <v>18</v>
      </c>
      <c r="F129" s="296" t="s">
        <v>207</v>
      </c>
      <c r="G129" s="296" t="s">
        <v>207</v>
      </c>
      <c r="H129" s="296" t="s">
        <v>207</v>
      </c>
      <c r="I129" s="296" t="s">
        <v>50</v>
      </c>
      <c r="J129" s="296" t="s">
        <v>207</v>
      </c>
      <c r="K129" s="506"/>
      <c r="L129" s="507">
        <f t="shared" si="47"/>
        <v>2310</v>
      </c>
      <c r="M129" s="508">
        <f t="shared" si="47"/>
        <v>0</v>
      </c>
      <c r="N129" s="508">
        <f t="shared" si="47"/>
        <v>1935.2</v>
      </c>
      <c r="O129" s="508">
        <f t="shared" si="47"/>
        <v>0</v>
      </c>
      <c r="P129" s="508">
        <f t="shared" si="47"/>
        <v>1935.2</v>
      </c>
      <c r="Q129" s="508">
        <f t="shared" si="47"/>
        <v>0</v>
      </c>
      <c r="R129" s="508">
        <f t="shared" si="47"/>
        <v>1935.2</v>
      </c>
      <c r="S129" s="508">
        <f t="shared" si="47"/>
        <v>0</v>
      </c>
      <c r="T129" s="508">
        <f t="shared" si="47"/>
        <v>1935.2</v>
      </c>
    </row>
    <row r="130" spans="1:20" s="14" customFormat="1" ht="12.75">
      <c r="A130" s="345" t="s">
        <v>160</v>
      </c>
      <c r="B130" s="499" t="s">
        <v>167</v>
      </c>
      <c r="C130" s="500" t="s">
        <v>133</v>
      </c>
      <c r="D130" s="500" t="s">
        <v>129</v>
      </c>
      <c r="E130" s="296" t="s">
        <v>18</v>
      </c>
      <c r="F130" s="296" t="s">
        <v>207</v>
      </c>
      <c r="G130" s="296" t="s">
        <v>207</v>
      </c>
      <c r="H130" s="296" t="s">
        <v>207</v>
      </c>
      <c r="I130" s="296" t="s">
        <v>50</v>
      </c>
      <c r="J130" s="296" t="s">
        <v>207</v>
      </c>
      <c r="K130" s="506" t="s">
        <v>174</v>
      </c>
      <c r="L130" s="507">
        <f t="shared" si="47"/>
        <v>2310</v>
      </c>
      <c r="M130" s="508">
        <f t="shared" si="47"/>
        <v>0</v>
      </c>
      <c r="N130" s="508">
        <f t="shared" si="47"/>
        <v>1935.2</v>
      </c>
      <c r="O130" s="508">
        <f t="shared" si="47"/>
        <v>0</v>
      </c>
      <c r="P130" s="508">
        <f t="shared" si="47"/>
        <v>1935.2</v>
      </c>
      <c r="Q130" s="508">
        <f t="shared" si="47"/>
        <v>0</v>
      </c>
      <c r="R130" s="508">
        <f t="shared" si="47"/>
        <v>1935.2</v>
      </c>
      <c r="S130" s="508">
        <f t="shared" si="47"/>
        <v>0</v>
      </c>
      <c r="T130" s="508">
        <f t="shared" si="47"/>
        <v>1935.2</v>
      </c>
    </row>
    <row r="131" spans="1:20" s="14" customFormat="1" ht="12.75">
      <c r="A131" s="345" t="s">
        <v>117</v>
      </c>
      <c r="B131" s="499" t="s">
        <v>167</v>
      </c>
      <c r="C131" s="500" t="s">
        <v>133</v>
      </c>
      <c r="D131" s="500" t="s">
        <v>129</v>
      </c>
      <c r="E131" s="296" t="s">
        <v>18</v>
      </c>
      <c r="F131" s="296" t="s">
        <v>207</v>
      </c>
      <c r="G131" s="296" t="s">
        <v>207</v>
      </c>
      <c r="H131" s="296" t="s">
        <v>207</v>
      </c>
      <c r="I131" s="296" t="s">
        <v>50</v>
      </c>
      <c r="J131" s="296" t="s">
        <v>207</v>
      </c>
      <c r="K131" s="506" t="s">
        <v>118</v>
      </c>
      <c r="L131" s="507">
        <v>2310</v>
      </c>
      <c r="M131" s="508">
        <v>0</v>
      </c>
      <c r="N131" s="508">
        <v>1935.2</v>
      </c>
      <c r="O131" s="508">
        <v>0</v>
      </c>
      <c r="P131" s="508">
        <v>1935.2</v>
      </c>
      <c r="Q131" s="508">
        <v>0</v>
      </c>
      <c r="R131" s="508">
        <v>1935.2</v>
      </c>
      <c r="S131" s="508">
        <v>0</v>
      </c>
      <c r="T131" s="508">
        <v>1935.2</v>
      </c>
    </row>
    <row r="132" spans="1:20" s="35" customFormat="1" ht="19.5" customHeight="1">
      <c r="A132" s="504" t="s">
        <v>142</v>
      </c>
      <c r="B132" s="536" t="s">
        <v>167</v>
      </c>
      <c r="C132" s="511" t="s">
        <v>129</v>
      </c>
      <c r="D132" s="511"/>
      <c r="E132" s="352"/>
      <c r="F132" s="352"/>
      <c r="G132" s="296"/>
      <c r="H132" s="296"/>
      <c r="I132" s="352"/>
      <c r="J132" s="352"/>
      <c r="K132" s="512"/>
      <c r="L132" s="534" t="e">
        <f>L133+#REF!</f>
        <v>#REF!</v>
      </c>
      <c r="M132" s="535" t="e">
        <f>M133+#REF!</f>
        <v>#REF!</v>
      </c>
      <c r="N132" s="535">
        <f aca="true" t="shared" si="48" ref="N132:T132">N133</f>
        <v>500</v>
      </c>
      <c r="O132" s="535">
        <f t="shared" si="48"/>
        <v>0</v>
      </c>
      <c r="P132" s="535">
        <f t="shared" si="48"/>
        <v>500</v>
      </c>
      <c r="Q132" s="535">
        <f t="shared" si="48"/>
        <v>0</v>
      </c>
      <c r="R132" s="535">
        <f>R133</f>
        <v>500</v>
      </c>
      <c r="S132" s="535">
        <f t="shared" si="48"/>
        <v>0</v>
      </c>
      <c r="T132" s="535">
        <f t="shared" si="48"/>
        <v>500</v>
      </c>
    </row>
    <row r="133" spans="1:20" s="35" customFormat="1" ht="25.5">
      <c r="A133" s="423" t="s">
        <v>184</v>
      </c>
      <c r="B133" s="536" t="s">
        <v>167</v>
      </c>
      <c r="C133" s="511" t="s">
        <v>129</v>
      </c>
      <c r="D133" s="511" t="s">
        <v>143</v>
      </c>
      <c r="E133" s="342"/>
      <c r="F133" s="342"/>
      <c r="G133" s="296"/>
      <c r="H133" s="296"/>
      <c r="I133" s="342"/>
      <c r="J133" s="342"/>
      <c r="K133" s="505"/>
      <c r="L133" s="534">
        <f aca="true" t="shared" si="49" ref="L133:T136">L134</f>
        <v>200</v>
      </c>
      <c r="M133" s="535">
        <f t="shared" si="49"/>
        <v>0</v>
      </c>
      <c r="N133" s="535">
        <f t="shared" si="49"/>
        <v>500</v>
      </c>
      <c r="O133" s="535">
        <f t="shared" si="49"/>
        <v>0</v>
      </c>
      <c r="P133" s="535">
        <f t="shared" si="49"/>
        <v>500</v>
      </c>
      <c r="Q133" s="535">
        <f t="shared" si="49"/>
        <v>0</v>
      </c>
      <c r="R133" s="535">
        <f t="shared" si="49"/>
        <v>500</v>
      </c>
      <c r="S133" s="535">
        <f t="shared" si="49"/>
        <v>0</v>
      </c>
      <c r="T133" s="535">
        <f t="shared" si="49"/>
        <v>500</v>
      </c>
    </row>
    <row r="134" spans="1:20" s="35" customFormat="1" ht="25.5">
      <c r="A134" s="345" t="s">
        <v>71</v>
      </c>
      <c r="B134" s="536" t="s">
        <v>167</v>
      </c>
      <c r="C134" s="511" t="s">
        <v>129</v>
      </c>
      <c r="D134" s="511" t="s">
        <v>143</v>
      </c>
      <c r="E134" s="296" t="s">
        <v>55</v>
      </c>
      <c r="F134" s="296" t="s">
        <v>207</v>
      </c>
      <c r="G134" s="296" t="s">
        <v>207</v>
      </c>
      <c r="H134" s="296" t="s">
        <v>207</v>
      </c>
      <c r="I134" s="296" t="s">
        <v>208</v>
      </c>
      <c r="J134" s="296" t="s">
        <v>207</v>
      </c>
      <c r="K134" s="506"/>
      <c r="L134" s="507">
        <f t="shared" si="49"/>
        <v>200</v>
      </c>
      <c r="M134" s="508">
        <f t="shared" si="49"/>
        <v>0</v>
      </c>
      <c r="N134" s="508">
        <f t="shared" si="49"/>
        <v>500</v>
      </c>
      <c r="O134" s="508">
        <f t="shared" si="49"/>
        <v>0</v>
      </c>
      <c r="P134" s="508">
        <f t="shared" si="49"/>
        <v>500</v>
      </c>
      <c r="Q134" s="508">
        <f t="shared" si="49"/>
        <v>0</v>
      </c>
      <c r="R134" s="508">
        <f t="shared" si="49"/>
        <v>500</v>
      </c>
      <c r="S134" s="508">
        <f t="shared" si="49"/>
        <v>0</v>
      </c>
      <c r="T134" s="508">
        <f t="shared" si="49"/>
        <v>500</v>
      </c>
    </row>
    <row r="135" spans="1:20" s="35" customFormat="1" ht="38.25">
      <c r="A135" s="345" t="s">
        <v>72</v>
      </c>
      <c r="B135" s="536" t="s">
        <v>167</v>
      </c>
      <c r="C135" s="511" t="s">
        <v>129</v>
      </c>
      <c r="D135" s="511" t="s">
        <v>143</v>
      </c>
      <c r="E135" s="296" t="s">
        <v>55</v>
      </c>
      <c r="F135" s="296" t="s">
        <v>207</v>
      </c>
      <c r="G135" s="296" t="s">
        <v>207</v>
      </c>
      <c r="H135" s="296" t="s">
        <v>207</v>
      </c>
      <c r="I135" s="296" t="s">
        <v>40</v>
      </c>
      <c r="J135" s="296" t="s">
        <v>207</v>
      </c>
      <c r="K135" s="506"/>
      <c r="L135" s="507">
        <f aca="true" t="shared" si="50" ref="L135:R135">L136</f>
        <v>200</v>
      </c>
      <c r="M135" s="508">
        <f t="shared" si="50"/>
        <v>0</v>
      </c>
      <c r="N135" s="508">
        <f t="shared" si="50"/>
        <v>500</v>
      </c>
      <c r="O135" s="508">
        <f t="shared" si="50"/>
        <v>0</v>
      </c>
      <c r="P135" s="508">
        <f t="shared" si="50"/>
        <v>500</v>
      </c>
      <c r="Q135" s="508">
        <f t="shared" si="50"/>
        <v>0</v>
      </c>
      <c r="R135" s="508">
        <f t="shared" si="50"/>
        <v>500</v>
      </c>
      <c r="S135" s="508">
        <f t="shared" si="49"/>
        <v>0</v>
      </c>
      <c r="T135" s="508">
        <f t="shared" si="49"/>
        <v>500</v>
      </c>
    </row>
    <row r="136" spans="1:20" s="35" customFormat="1" ht="12.75">
      <c r="A136" s="345" t="s">
        <v>112</v>
      </c>
      <c r="B136" s="536" t="s">
        <v>167</v>
      </c>
      <c r="C136" s="511" t="s">
        <v>129</v>
      </c>
      <c r="D136" s="511" t="s">
        <v>143</v>
      </c>
      <c r="E136" s="296" t="s">
        <v>55</v>
      </c>
      <c r="F136" s="296" t="s">
        <v>207</v>
      </c>
      <c r="G136" s="296" t="s">
        <v>207</v>
      </c>
      <c r="H136" s="296" t="s">
        <v>207</v>
      </c>
      <c r="I136" s="296" t="s">
        <v>40</v>
      </c>
      <c r="J136" s="296" t="s">
        <v>207</v>
      </c>
      <c r="K136" s="506" t="s">
        <v>113</v>
      </c>
      <c r="L136" s="507">
        <f t="shared" si="49"/>
        <v>200</v>
      </c>
      <c r="M136" s="508">
        <f t="shared" si="49"/>
        <v>0</v>
      </c>
      <c r="N136" s="508">
        <f t="shared" si="49"/>
        <v>500</v>
      </c>
      <c r="O136" s="508">
        <f t="shared" si="49"/>
        <v>0</v>
      </c>
      <c r="P136" s="508">
        <f t="shared" si="49"/>
        <v>500</v>
      </c>
      <c r="Q136" s="508">
        <f t="shared" si="49"/>
        <v>0</v>
      </c>
      <c r="R136" s="508">
        <f t="shared" si="49"/>
        <v>500</v>
      </c>
      <c r="S136" s="508">
        <f t="shared" si="49"/>
        <v>0</v>
      </c>
      <c r="T136" s="508">
        <f t="shared" si="49"/>
        <v>500</v>
      </c>
    </row>
    <row r="137" spans="1:20" s="35" customFormat="1" ht="20.25" customHeight="1">
      <c r="A137" s="345" t="s">
        <v>100</v>
      </c>
      <c r="B137" s="536" t="s">
        <v>167</v>
      </c>
      <c r="C137" s="511" t="s">
        <v>129</v>
      </c>
      <c r="D137" s="511" t="s">
        <v>143</v>
      </c>
      <c r="E137" s="296" t="s">
        <v>55</v>
      </c>
      <c r="F137" s="296" t="s">
        <v>207</v>
      </c>
      <c r="G137" s="296" t="s">
        <v>207</v>
      </c>
      <c r="H137" s="296" t="s">
        <v>207</v>
      </c>
      <c r="I137" s="296" t="s">
        <v>40</v>
      </c>
      <c r="J137" s="296" t="s">
        <v>207</v>
      </c>
      <c r="K137" s="506">
        <v>870</v>
      </c>
      <c r="L137" s="507">
        <v>200</v>
      </c>
      <c r="M137" s="508">
        <v>0</v>
      </c>
      <c r="N137" s="508">
        <v>500</v>
      </c>
      <c r="O137" s="508">
        <v>0</v>
      </c>
      <c r="P137" s="508">
        <v>500</v>
      </c>
      <c r="Q137" s="508">
        <v>0</v>
      </c>
      <c r="R137" s="508">
        <v>500</v>
      </c>
      <c r="S137" s="508">
        <v>0</v>
      </c>
      <c r="T137" s="508">
        <f>S137+R137</f>
        <v>500</v>
      </c>
    </row>
    <row r="138" spans="1:20" s="37" customFormat="1" ht="25.5">
      <c r="A138" s="423" t="s">
        <v>338</v>
      </c>
      <c r="B138" s="536" t="s">
        <v>167</v>
      </c>
      <c r="C138" s="511" t="s">
        <v>161</v>
      </c>
      <c r="D138" s="511"/>
      <c r="E138" s="352"/>
      <c r="F138" s="352"/>
      <c r="G138" s="296"/>
      <c r="H138" s="296"/>
      <c r="I138" s="352"/>
      <c r="J138" s="352"/>
      <c r="K138" s="512"/>
      <c r="L138" s="502">
        <f aca="true" t="shared" si="51" ref="L138:R138">L139+L148</f>
        <v>67701.8</v>
      </c>
      <c r="M138" s="503">
        <f t="shared" si="51"/>
        <v>1800</v>
      </c>
      <c r="N138" s="503">
        <f t="shared" si="51"/>
        <v>61187.8</v>
      </c>
      <c r="O138" s="503">
        <f t="shared" si="51"/>
        <v>0</v>
      </c>
      <c r="P138" s="503">
        <f t="shared" si="51"/>
        <v>61187.8</v>
      </c>
      <c r="Q138" s="503">
        <f t="shared" si="51"/>
        <v>0</v>
      </c>
      <c r="R138" s="503">
        <f t="shared" si="51"/>
        <v>61187.8</v>
      </c>
      <c r="S138" s="503">
        <f>S139+S148</f>
        <v>0</v>
      </c>
      <c r="T138" s="503">
        <f>T139+T148</f>
        <v>61187.8</v>
      </c>
    </row>
    <row r="139" spans="1:20" s="37" customFormat="1" ht="38.25">
      <c r="A139" s="504" t="s">
        <v>79</v>
      </c>
      <c r="B139" s="536" t="s">
        <v>167</v>
      </c>
      <c r="C139" s="511" t="s">
        <v>161</v>
      </c>
      <c r="D139" s="511" t="s">
        <v>126</v>
      </c>
      <c r="E139" s="352"/>
      <c r="F139" s="352"/>
      <c r="G139" s="296"/>
      <c r="H139" s="296"/>
      <c r="I139" s="352"/>
      <c r="J139" s="352"/>
      <c r="K139" s="512"/>
      <c r="L139" s="502">
        <f aca="true" t="shared" si="52" ref="L139:T143">L140</f>
        <v>6481.6</v>
      </c>
      <c r="M139" s="503">
        <f t="shared" si="52"/>
        <v>0</v>
      </c>
      <c r="N139" s="503">
        <f aca="true" t="shared" si="53" ref="N139:T139">N140</f>
        <v>6843.3</v>
      </c>
      <c r="O139" s="503">
        <f t="shared" si="53"/>
        <v>0</v>
      </c>
      <c r="P139" s="503">
        <f t="shared" si="53"/>
        <v>6843.3</v>
      </c>
      <c r="Q139" s="503">
        <f t="shared" si="53"/>
        <v>0</v>
      </c>
      <c r="R139" s="503">
        <f t="shared" si="53"/>
        <v>6843.3</v>
      </c>
      <c r="S139" s="503">
        <f t="shared" si="53"/>
        <v>0</v>
      </c>
      <c r="T139" s="503">
        <f t="shared" si="53"/>
        <v>6843.3</v>
      </c>
    </row>
    <row r="140" spans="1:20" s="16" customFormat="1" ht="53.25" customHeight="1">
      <c r="A140" s="345" t="s">
        <v>243</v>
      </c>
      <c r="B140" s="536" t="s">
        <v>167</v>
      </c>
      <c r="C140" s="511" t="s">
        <v>161</v>
      </c>
      <c r="D140" s="511" t="s">
        <v>126</v>
      </c>
      <c r="E140" s="296" t="s">
        <v>161</v>
      </c>
      <c r="F140" s="296" t="s">
        <v>207</v>
      </c>
      <c r="G140" s="296" t="s">
        <v>207</v>
      </c>
      <c r="H140" s="296" t="s">
        <v>207</v>
      </c>
      <c r="I140" s="296" t="s">
        <v>208</v>
      </c>
      <c r="J140" s="296" t="s">
        <v>207</v>
      </c>
      <c r="K140" s="506"/>
      <c r="L140" s="507">
        <f t="shared" si="52"/>
        <v>6481.6</v>
      </c>
      <c r="M140" s="508">
        <f t="shared" si="52"/>
        <v>0</v>
      </c>
      <c r="N140" s="508">
        <f t="shared" si="52"/>
        <v>6843.3</v>
      </c>
      <c r="O140" s="508">
        <f t="shared" si="52"/>
        <v>0</v>
      </c>
      <c r="P140" s="508">
        <f t="shared" si="52"/>
        <v>6843.3</v>
      </c>
      <c r="Q140" s="508">
        <f t="shared" si="52"/>
        <v>0</v>
      </c>
      <c r="R140" s="508">
        <f t="shared" si="52"/>
        <v>6843.3</v>
      </c>
      <c r="S140" s="508">
        <f t="shared" si="52"/>
        <v>0</v>
      </c>
      <c r="T140" s="508">
        <f t="shared" si="52"/>
        <v>6843.3</v>
      </c>
    </row>
    <row r="141" spans="1:20" s="16" customFormat="1" ht="38.25">
      <c r="A141" s="345" t="s">
        <v>242</v>
      </c>
      <c r="B141" s="536" t="s">
        <v>167</v>
      </c>
      <c r="C141" s="511" t="s">
        <v>161</v>
      </c>
      <c r="D141" s="511" t="s">
        <v>126</v>
      </c>
      <c r="E141" s="296" t="s">
        <v>161</v>
      </c>
      <c r="F141" s="296" t="s">
        <v>205</v>
      </c>
      <c r="G141" s="296" t="s">
        <v>207</v>
      </c>
      <c r="H141" s="296" t="s">
        <v>207</v>
      </c>
      <c r="I141" s="296" t="s">
        <v>208</v>
      </c>
      <c r="J141" s="296" t="s">
        <v>207</v>
      </c>
      <c r="K141" s="506"/>
      <c r="L141" s="507">
        <f t="shared" si="52"/>
        <v>6481.6</v>
      </c>
      <c r="M141" s="508">
        <f t="shared" si="52"/>
        <v>0</v>
      </c>
      <c r="N141" s="508">
        <f aca="true" t="shared" si="54" ref="N141:T141">N142+N145</f>
        <v>6843.3</v>
      </c>
      <c r="O141" s="508">
        <f t="shared" si="54"/>
        <v>0</v>
      </c>
      <c r="P141" s="508">
        <f t="shared" si="54"/>
        <v>6843.3</v>
      </c>
      <c r="Q141" s="508">
        <f t="shared" si="54"/>
        <v>0</v>
      </c>
      <c r="R141" s="508">
        <f t="shared" si="54"/>
        <v>6843.3</v>
      </c>
      <c r="S141" s="508">
        <f t="shared" si="54"/>
        <v>0</v>
      </c>
      <c r="T141" s="508">
        <f t="shared" si="54"/>
        <v>6843.3</v>
      </c>
    </row>
    <row r="142" spans="1:20" s="15" customFormat="1" ht="12.75">
      <c r="A142" s="345" t="s">
        <v>3</v>
      </c>
      <c r="B142" s="536" t="s">
        <v>167</v>
      </c>
      <c r="C142" s="511" t="s">
        <v>161</v>
      </c>
      <c r="D142" s="511" t="s">
        <v>126</v>
      </c>
      <c r="E142" s="354" t="s">
        <v>161</v>
      </c>
      <c r="F142" s="354" t="s">
        <v>205</v>
      </c>
      <c r="G142" s="296" t="s">
        <v>207</v>
      </c>
      <c r="H142" s="296" t="s">
        <v>207</v>
      </c>
      <c r="I142" s="313" t="s">
        <v>4</v>
      </c>
      <c r="J142" s="296" t="s">
        <v>207</v>
      </c>
      <c r="K142" s="501"/>
      <c r="L142" s="507">
        <f t="shared" si="52"/>
        <v>6481.6</v>
      </c>
      <c r="M142" s="508">
        <f t="shared" si="52"/>
        <v>0</v>
      </c>
      <c r="N142" s="508">
        <f t="shared" si="52"/>
        <v>4271.8</v>
      </c>
      <c r="O142" s="508">
        <f t="shared" si="52"/>
        <v>0</v>
      </c>
      <c r="P142" s="508">
        <f t="shared" si="52"/>
        <v>4271.8</v>
      </c>
      <c r="Q142" s="508">
        <f t="shared" si="52"/>
        <v>0</v>
      </c>
      <c r="R142" s="508">
        <f t="shared" si="52"/>
        <v>4271.8</v>
      </c>
      <c r="S142" s="508">
        <f t="shared" si="52"/>
        <v>0</v>
      </c>
      <c r="T142" s="508">
        <f t="shared" si="52"/>
        <v>4271.8</v>
      </c>
    </row>
    <row r="143" spans="1:20" s="15" customFormat="1" ht="12.75">
      <c r="A143" s="345" t="s">
        <v>160</v>
      </c>
      <c r="B143" s="536" t="s">
        <v>167</v>
      </c>
      <c r="C143" s="511" t="s">
        <v>161</v>
      </c>
      <c r="D143" s="511" t="s">
        <v>126</v>
      </c>
      <c r="E143" s="354" t="s">
        <v>161</v>
      </c>
      <c r="F143" s="354" t="s">
        <v>205</v>
      </c>
      <c r="G143" s="296" t="s">
        <v>207</v>
      </c>
      <c r="H143" s="296" t="s">
        <v>207</v>
      </c>
      <c r="I143" s="313" t="s">
        <v>4</v>
      </c>
      <c r="J143" s="296" t="s">
        <v>207</v>
      </c>
      <c r="K143" s="501" t="s">
        <v>174</v>
      </c>
      <c r="L143" s="507">
        <f t="shared" si="52"/>
        <v>6481.6</v>
      </c>
      <c r="M143" s="508">
        <f t="shared" si="52"/>
        <v>0</v>
      </c>
      <c r="N143" s="508">
        <f t="shared" si="52"/>
        <v>4271.8</v>
      </c>
      <c r="O143" s="508">
        <f t="shared" si="52"/>
        <v>0</v>
      </c>
      <c r="P143" s="508">
        <f t="shared" si="52"/>
        <v>4271.8</v>
      </c>
      <c r="Q143" s="508">
        <f t="shared" si="52"/>
        <v>0</v>
      </c>
      <c r="R143" s="508">
        <f t="shared" si="52"/>
        <v>4271.8</v>
      </c>
      <c r="S143" s="508">
        <f t="shared" si="52"/>
        <v>0</v>
      </c>
      <c r="T143" s="508">
        <f t="shared" si="52"/>
        <v>4271.8</v>
      </c>
    </row>
    <row r="144" spans="1:20" s="15" customFormat="1" ht="12.75">
      <c r="A144" s="345" t="s">
        <v>5</v>
      </c>
      <c r="B144" s="536" t="s">
        <v>167</v>
      </c>
      <c r="C144" s="511" t="s">
        <v>161</v>
      </c>
      <c r="D144" s="511" t="s">
        <v>126</v>
      </c>
      <c r="E144" s="354" t="s">
        <v>161</v>
      </c>
      <c r="F144" s="354" t="s">
        <v>205</v>
      </c>
      <c r="G144" s="296" t="s">
        <v>207</v>
      </c>
      <c r="H144" s="296" t="s">
        <v>207</v>
      </c>
      <c r="I144" s="313" t="s">
        <v>4</v>
      </c>
      <c r="J144" s="296" t="s">
        <v>207</v>
      </c>
      <c r="K144" s="501" t="s">
        <v>6</v>
      </c>
      <c r="L144" s="507">
        <v>6481.6</v>
      </c>
      <c r="M144" s="508">
        <v>0</v>
      </c>
      <c r="N144" s="508">
        <v>4271.8</v>
      </c>
      <c r="O144" s="508">
        <v>0</v>
      </c>
      <c r="P144" s="508">
        <v>4271.8</v>
      </c>
      <c r="Q144" s="508">
        <v>0</v>
      </c>
      <c r="R144" s="508">
        <v>4271.8</v>
      </c>
      <c r="S144" s="508">
        <v>0</v>
      </c>
      <c r="T144" s="508">
        <v>4271.8</v>
      </c>
    </row>
    <row r="145" spans="1:20" s="15" customFormat="1" ht="25.5">
      <c r="A145" s="345" t="s">
        <v>274</v>
      </c>
      <c r="B145" s="536" t="s">
        <v>167</v>
      </c>
      <c r="C145" s="511" t="s">
        <v>161</v>
      </c>
      <c r="D145" s="511" t="s">
        <v>126</v>
      </c>
      <c r="E145" s="354" t="s">
        <v>161</v>
      </c>
      <c r="F145" s="354" t="s">
        <v>205</v>
      </c>
      <c r="G145" s="296" t="s">
        <v>207</v>
      </c>
      <c r="H145" s="296" t="s">
        <v>207</v>
      </c>
      <c r="I145" s="313" t="s">
        <v>284</v>
      </c>
      <c r="J145" s="296" t="s">
        <v>207</v>
      </c>
      <c r="K145" s="501"/>
      <c r="L145" s="507"/>
      <c r="M145" s="508"/>
      <c r="N145" s="508">
        <f aca="true" t="shared" si="55" ref="N145:T146">N146</f>
        <v>2571.5</v>
      </c>
      <c r="O145" s="508">
        <f t="shared" si="55"/>
        <v>0</v>
      </c>
      <c r="P145" s="508">
        <f t="shared" si="55"/>
        <v>2571.5</v>
      </c>
      <c r="Q145" s="508">
        <f t="shared" si="55"/>
        <v>0</v>
      </c>
      <c r="R145" s="508">
        <f t="shared" si="55"/>
        <v>2571.5</v>
      </c>
      <c r="S145" s="508">
        <f t="shared" si="55"/>
        <v>0</v>
      </c>
      <c r="T145" s="508">
        <f t="shared" si="55"/>
        <v>2571.5</v>
      </c>
    </row>
    <row r="146" spans="1:20" s="15" customFormat="1" ht="12.75">
      <c r="A146" s="345" t="s">
        <v>160</v>
      </c>
      <c r="B146" s="536" t="s">
        <v>167</v>
      </c>
      <c r="C146" s="511" t="s">
        <v>161</v>
      </c>
      <c r="D146" s="511" t="s">
        <v>126</v>
      </c>
      <c r="E146" s="354" t="s">
        <v>161</v>
      </c>
      <c r="F146" s="354" t="s">
        <v>205</v>
      </c>
      <c r="G146" s="296" t="s">
        <v>207</v>
      </c>
      <c r="H146" s="296" t="s">
        <v>207</v>
      </c>
      <c r="I146" s="313" t="s">
        <v>284</v>
      </c>
      <c r="J146" s="296" t="s">
        <v>207</v>
      </c>
      <c r="K146" s="501" t="s">
        <v>174</v>
      </c>
      <c r="L146" s="507"/>
      <c r="M146" s="508"/>
      <c r="N146" s="508">
        <f t="shared" si="55"/>
        <v>2571.5</v>
      </c>
      <c r="O146" s="508">
        <f t="shared" si="55"/>
        <v>0</v>
      </c>
      <c r="P146" s="508">
        <f t="shared" si="55"/>
        <v>2571.5</v>
      </c>
      <c r="Q146" s="508">
        <f t="shared" si="55"/>
        <v>0</v>
      </c>
      <c r="R146" s="508">
        <f t="shared" si="55"/>
        <v>2571.5</v>
      </c>
      <c r="S146" s="508">
        <f t="shared" si="55"/>
        <v>0</v>
      </c>
      <c r="T146" s="508">
        <f t="shared" si="55"/>
        <v>2571.5</v>
      </c>
    </row>
    <row r="147" spans="1:20" s="15" customFormat="1" ht="12.75">
      <c r="A147" s="345" t="s">
        <v>5</v>
      </c>
      <c r="B147" s="536" t="s">
        <v>167</v>
      </c>
      <c r="C147" s="511" t="s">
        <v>161</v>
      </c>
      <c r="D147" s="511" t="s">
        <v>126</v>
      </c>
      <c r="E147" s="354" t="s">
        <v>161</v>
      </c>
      <c r="F147" s="354" t="s">
        <v>205</v>
      </c>
      <c r="G147" s="296" t="s">
        <v>207</v>
      </c>
      <c r="H147" s="296" t="s">
        <v>207</v>
      </c>
      <c r="I147" s="313" t="s">
        <v>284</v>
      </c>
      <c r="J147" s="296" t="s">
        <v>207</v>
      </c>
      <c r="K147" s="501" t="s">
        <v>6</v>
      </c>
      <c r="L147" s="507"/>
      <c r="M147" s="508"/>
      <c r="N147" s="508">
        <v>2571.5</v>
      </c>
      <c r="O147" s="508">
        <v>0</v>
      </c>
      <c r="P147" s="508">
        <v>2571.5</v>
      </c>
      <c r="Q147" s="508">
        <v>0</v>
      </c>
      <c r="R147" s="508">
        <v>2571.5</v>
      </c>
      <c r="S147" s="508">
        <v>0</v>
      </c>
      <c r="T147" s="508">
        <v>2571.5</v>
      </c>
    </row>
    <row r="148" spans="1:20" s="36" customFormat="1" ht="12.75">
      <c r="A148" s="423" t="s">
        <v>77</v>
      </c>
      <c r="B148" s="499" t="s">
        <v>167</v>
      </c>
      <c r="C148" s="511" t="s">
        <v>161</v>
      </c>
      <c r="D148" s="511" t="s">
        <v>129</v>
      </c>
      <c r="E148" s="352"/>
      <c r="F148" s="352"/>
      <c r="G148" s="296"/>
      <c r="H148" s="296"/>
      <c r="I148" s="352"/>
      <c r="J148" s="352"/>
      <c r="K148" s="512"/>
      <c r="L148" s="502">
        <f aca="true" t="shared" si="56" ref="L148:T148">L149</f>
        <v>61220.2</v>
      </c>
      <c r="M148" s="503">
        <f t="shared" si="56"/>
        <v>1800</v>
      </c>
      <c r="N148" s="503">
        <f t="shared" si="56"/>
        <v>54344.5</v>
      </c>
      <c r="O148" s="503">
        <f t="shared" si="56"/>
        <v>0</v>
      </c>
      <c r="P148" s="503">
        <f t="shared" si="56"/>
        <v>54344.5</v>
      </c>
      <c r="Q148" s="503">
        <f t="shared" si="56"/>
        <v>0</v>
      </c>
      <c r="R148" s="503">
        <f t="shared" si="56"/>
        <v>54344.5</v>
      </c>
      <c r="S148" s="503">
        <f t="shared" si="56"/>
        <v>0</v>
      </c>
      <c r="T148" s="503">
        <f t="shared" si="56"/>
        <v>54344.5</v>
      </c>
    </row>
    <row r="149" spans="1:20" s="16" customFormat="1" ht="38.25">
      <c r="A149" s="345" t="s">
        <v>243</v>
      </c>
      <c r="B149" s="536" t="s">
        <v>167</v>
      </c>
      <c r="C149" s="511" t="s">
        <v>161</v>
      </c>
      <c r="D149" s="511" t="s">
        <v>129</v>
      </c>
      <c r="E149" s="296" t="s">
        <v>161</v>
      </c>
      <c r="F149" s="296" t="s">
        <v>207</v>
      </c>
      <c r="G149" s="296" t="s">
        <v>207</v>
      </c>
      <c r="H149" s="296" t="s">
        <v>207</v>
      </c>
      <c r="I149" s="296" t="s">
        <v>208</v>
      </c>
      <c r="J149" s="296" t="s">
        <v>207</v>
      </c>
      <c r="K149" s="506"/>
      <c r="L149" s="507">
        <f aca="true" t="shared" si="57" ref="L149:R149">L151</f>
        <v>61220.2</v>
      </c>
      <c r="M149" s="508">
        <f t="shared" si="57"/>
        <v>1800</v>
      </c>
      <c r="N149" s="508">
        <f t="shared" si="57"/>
        <v>54344.5</v>
      </c>
      <c r="O149" s="508">
        <f t="shared" si="57"/>
        <v>0</v>
      </c>
      <c r="P149" s="508">
        <f t="shared" si="57"/>
        <v>54344.5</v>
      </c>
      <c r="Q149" s="508">
        <f t="shared" si="57"/>
        <v>0</v>
      </c>
      <c r="R149" s="508">
        <f t="shared" si="57"/>
        <v>54344.5</v>
      </c>
      <c r="S149" s="508">
        <f>S151</f>
        <v>0</v>
      </c>
      <c r="T149" s="508">
        <f>T151</f>
        <v>54344.5</v>
      </c>
    </row>
    <row r="150" spans="1:20" s="16" customFormat="1" ht="38.25">
      <c r="A150" s="345" t="s">
        <v>242</v>
      </c>
      <c r="B150" s="536" t="s">
        <v>167</v>
      </c>
      <c r="C150" s="511" t="s">
        <v>161</v>
      </c>
      <c r="D150" s="511" t="s">
        <v>129</v>
      </c>
      <c r="E150" s="296" t="s">
        <v>161</v>
      </c>
      <c r="F150" s="296" t="s">
        <v>205</v>
      </c>
      <c r="G150" s="296" t="s">
        <v>207</v>
      </c>
      <c r="H150" s="296" t="s">
        <v>207</v>
      </c>
      <c r="I150" s="296" t="s">
        <v>208</v>
      </c>
      <c r="J150" s="296" t="s">
        <v>207</v>
      </c>
      <c r="K150" s="506"/>
      <c r="L150" s="507">
        <f aca="true" t="shared" si="58" ref="L150:T152">L151</f>
        <v>61220.2</v>
      </c>
      <c r="M150" s="508">
        <f t="shared" si="58"/>
        <v>1800</v>
      </c>
      <c r="N150" s="508">
        <f t="shared" si="58"/>
        <v>54344.5</v>
      </c>
      <c r="O150" s="508">
        <f t="shared" si="58"/>
        <v>0</v>
      </c>
      <c r="P150" s="508">
        <f t="shared" si="58"/>
        <v>54344.5</v>
      </c>
      <c r="Q150" s="508">
        <f t="shared" si="58"/>
        <v>0</v>
      </c>
      <c r="R150" s="508">
        <f t="shared" si="58"/>
        <v>54344.5</v>
      </c>
      <c r="S150" s="508">
        <f t="shared" si="58"/>
        <v>0</v>
      </c>
      <c r="T150" s="508">
        <f t="shared" si="58"/>
        <v>54344.5</v>
      </c>
    </row>
    <row r="151" spans="1:20" s="15" customFormat="1" ht="12.75">
      <c r="A151" s="345" t="s">
        <v>78</v>
      </c>
      <c r="B151" s="536" t="s">
        <v>167</v>
      </c>
      <c r="C151" s="511" t="s">
        <v>161</v>
      </c>
      <c r="D151" s="511" t="s">
        <v>129</v>
      </c>
      <c r="E151" s="354" t="s">
        <v>161</v>
      </c>
      <c r="F151" s="354" t="s">
        <v>205</v>
      </c>
      <c r="G151" s="296" t="s">
        <v>207</v>
      </c>
      <c r="H151" s="296" t="s">
        <v>207</v>
      </c>
      <c r="I151" s="313" t="s">
        <v>7</v>
      </c>
      <c r="J151" s="296" t="s">
        <v>207</v>
      </c>
      <c r="K151" s="501"/>
      <c r="L151" s="507">
        <f t="shared" si="58"/>
        <v>61220.2</v>
      </c>
      <c r="M151" s="508">
        <f t="shared" si="58"/>
        <v>1800</v>
      </c>
      <c r="N151" s="508">
        <f t="shared" si="58"/>
        <v>54344.5</v>
      </c>
      <c r="O151" s="508">
        <f t="shared" si="58"/>
        <v>0</v>
      </c>
      <c r="P151" s="508">
        <f t="shared" si="58"/>
        <v>54344.5</v>
      </c>
      <c r="Q151" s="508">
        <f t="shared" si="58"/>
        <v>0</v>
      </c>
      <c r="R151" s="508">
        <f t="shared" si="58"/>
        <v>54344.5</v>
      </c>
      <c r="S151" s="508">
        <f t="shared" si="58"/>
        <v>0</v>
      </c>
      <c r="T151" s="508">
        <f t="shared" si="58"/>
        <v>54344.5</v>
      </c>
    </row>
    <row r="152" spans="1:20" s="15" customFormat="1" ht="12.75">
      <c r="A152" s="345" t="s">
        <v>160</v>
      </c>
      <c r="B152" s="536" t="s">
        <v>167</v>
      </c>
      <c r="C152" s="511" t="s">
        <v>161</v>
      </c>
      <c r="D152" s="511" t="s">
        <v>129</v>
      </c>
      <c r="E152" s="354" t="s">
        <v>161</v>
      </c>
      <c r="F152" s="354" t="s">
        <v>205</v>
      </c>
      <c r="G152" s="296" t="s">
        <v>207</v>
      </c>
      <c r="H152" s="296" t="s">
        <v>207</v>
      </c>
      <c r="I152" s="313" t="s">
        <v>7</v>
      </c>
      <c r="J152" s="296" t="s">
        <v>207</v>
      </c>
      <c r="K152" s="501" t="s">
        <v>174</v>
      </c>
      <c r="L152" s="507">
        <f t="shared" si="58"/>
        <v>61220.2</v>
      </c>
      <c r="M152" s="508">
        <f t="shared" si="58"/>
        <v>1800</v>
      </c>
      <c r="N152" s="508">
        <f t="shared" si="58"/>
        <v>54344.5</v>
      </c>
      <c r="O152" s="508">
        <f>O153</f>
        <v>0</v>
      </c>
      <c r="P152" s="508">
        <f t="shared" si="58"/>
        <v>54344.5</v>
      </c>
      <c r="Q152" s="508">
        <f t="shared" si="58"/>
        <v>0</v>
      </c>
      <c r="R152" s="508">
        <f t="shared" si="58"/>
        <v>54344.5</v>
      </c>
      <c r="S152" s="508">
        <f t="shared" si="58"/>
        <v>0</v>
      </c>
      <c r="T152" s="508">
        <f t="shared" si="58"/>
        <v>54344.5</v>
      </c>
    </row>
    <row r="153" spans="1:20" s="15" customFormat="1" ht="13.5" thickBot="1">
      <c r="A153" s="345" t="s">
        <v>119</v>
      </c>
      <c r="B153" s="539" t="s">
        <v>167</v>
      </c>
      <c r="C153" s="519" t="s">
        <v>161</v>
      </c>
      <c r="D153" s="519" t="s">
        <v>129</v>
      </c>
      <c r="E153" s="540" t="s">
        <v>161</v>
      </c>
      <c r="F153" s="540" t="s">
        <v>205</v>
      </c>
      <c r="G153" s="522" t="s">
        <v>207</v>
      </c>
      <c r="H153" s="522" t="s">
        <v>207</v>
      </c>
      <c r="I153" s="523" t="s">
        <v>7</v>
      </c>
      <c r="J153" s="522" t="s">
        <v>207</v>
      </c>
      <c r="K153" s="501" t="s">
        <v>124</v>
      </c>
      <c r="L153" s="507">
        <v>61220.2</v>
      </c>
      <c r="M153" s="508">
        <v>1800</v>
      </c>
      <c r="N153" s="508">
        <v>54344.5</v>
      </c>
      <c r="O153" s="508">
        <v>0</v>
      </c>
      <c r="P153" s="508">
        <v>54344.5</v>
      </c>
      <c r="Q153" s="508">
        <v>0</v>
      </c>
      <c r="R153" s="508">
        <v>54344.5</v>
      </c>
      <c r="S153" s="508">
        <v>0</v>
      </c>
      <c r="T153" s="508">
        <v>54344.5</v>
      </c>
    </row>
    <row r="154" spans="1:20" s="17" customFormat="1" ht="12.75">
      <c r="A154" s="541" t="s">
        <v>165</v>
      </c>
      <c r="B154" s="542">
        <v>331</v>
      </c>
      <c r="C154" s="527"/>
      <c r="D154" s="527"/>
      <c r="E154" s="528"/>
      <c r="F154" s="528"/>
      <c r="G154" s="529"/>
      <c r="H154" s="529"/>
      <c r="I154" s="528"/>
      <c r="J154" s="528"/>
      <c r="K154" s="530"/>
      <c r="L154" s="531" t="e">
        <f>L155+L233+L285++L305+L336+L347+L392</f>
        <v>#REF!</v>
      </c>
      <c r="M154" s="532" t="e">
        <f>M155+M233+M285++M305+M336+M347+M392</f>
        <v>#REF!</v>
      </c>
      <c r="N154" s="532" t="e">
        <f aca="true" t="shared" si="59" ref="N154:T154">N155+N233+N285++N305+N336+N347+N392+N227</f>
        <v>#REF!</v>
      </c>
      <c r="O154" s="532" t="e">
        <f t="shared" si="59"/>
        <v>#REF!</v>
      </c>
      <c r="P154" s="532" t="e">
        <f t="shared" si="59"/>
        <v>#REF!</v>
      </c>
      <c r="Q154" s="532" t="e">
        <f t="shared" si="59"/>
        <v>#REF!</v>
      </c>
      <c r="R154" s="532">
        <f t="shared" si="59"/>
        <v>92080.59999999998</v>
      </c>
      <c r="S154" s="532">
        <f t="shared" si="59"/>
        <v>366.6</v>
      </c>
      <c r="T154" s="532">
        <f t="shared" si="59"/>
        <v>92447.19999999998</v>
      </c>
    </row>
    <row r="155" spans="1:20" s="35" customFormat="1" ht="12.75">
      <c r="A155" s="533" t="s">
        <v>141</v>
      </c>
      <c r="B155" s="499" t="s">
        <v>169</v>
      </c>
      <c r="C155" s="511" t="s">
        <v>126</v>
      </c>
      <c r="D155" s="511"/>
      <c r="E155" s="352"/>
      <c r="F155" s="352"/>
      <c r="G155" s="296"/>
      <c r="H155" s="296"/>
      <c r="I155" s="352"/>
      <c r="J155" s="352"/>
      <c r="K155" s="512"/>
      <c r="L155" s="534" t="e">
        <f>L156+L161+L197</f>
        <v>#REF!</v>
      </c>
      <c r="M155" s="535" t="e">
        <f>M156+M161+M197</f>
        <v>#REF!</v>
      </c>
      <c r="N155" s="535" t="e">
        <f aca="true" t="shared" si="60" ref="N155:T155">N156+N161+N197+N192</f>
        <v>#REF!</v>
      </c>
      <c r="O155" s="535" t="e">
        <f t="shared" si="60"/>
        <v>#REF!</v>
      </c>
      <c r="P155" s="535" t="e">
        <f t="shared" si="60"/>
        <v>#REF!</v>
      </c>
      <c r="Q155" s="535" t="e">
        <f t="shared" si="60"/>
        <v>#REF!</v>
      </c>
      <c r="R155" s="535">
        <f t="shared" si="60"/>
        <v>46576.899999999994</v>
      </c>
      <c r="S155" s="535">
        <f t="shared" si="60"/>
        <v>0</v>
      </c>
      <c r="T155" s="535">
        <f t="shared" si="60"/>
        <v>46576.899999999994</v>
      </c>
    </row>
    <row r="156" spans="1:20" s="38" customFormat="1" ht="25.5">
      <c r="A156" s="504" t="s">
        <v>162</v>
      </c>
      <c r="B156" s="543">
        <v>331</v>
      </c>
      <c r="C156" s="511" t="s">
        <v>126</v>
      </c>
      <c r="D156" s="511" t="s">
        <v>133</v>
      </c>
      <c r="E156" s="352"/>
      <c r="F156" s="352"/>
      <c r="G156" s="296"/>
      <c r="H156" s="296"/>
      <c r="I156" s="352"/>
      <c r="J156" s="352"/>
      <c r="K156" s="512"/>
      <c r="L156" s="502">
        <f aca="true" t="shared" si="61" ref="L156:T159">L157</f>
        <v>1780.3</v>
      </c>
      <c r="M156" s="503">
        <f t="shared" si="61"/>
        <v>0</v>
      </c>
      <c r="N156" s="503">
        <f t="shared" si="61"/>
        <v>1794.7</v>
      </c>
      <c r="O156" s="503">
        <f t="shared" si="61"/>
        <v>0</v>
      </c>
      <c r="P156" s="503">
        <f t="shared" si="61"/>
        <v>1794.7</v>
      </c>
      <c r="Q156" s="503">
        <f t="shared" si="61"/>
        <v>0</v>
      </c>
      <c r="R156" s="503">
        <f t="shared" si="61"/>
        <v>1794.7</v>
      </c>
      <c r="S156" s="503">
        <f t="shared" si="61"/>
        <v>0</v>
      </c>
      <c r="T156" s="503">
        <f t="shared" si="61"/>
        <v>1794.7</v>
      </c>
    </row>
    <row r="157" spans="1:20" s="14" customFormat="1" ht="25.5">
      <c r="A157" s="345" t="s">
        <v>58</v>
      </c>
      <c r="B157" s="543">
        <v>331</v>
      </c>
      <c r="C157" s="511" t="s">
        <v>126</v>
      </c>
      <c r="D157" s="511" t="s">
        <v>133</v>
      </c>
      <c r="E157" s="295" t="s">
        <v>11</v>
      </c>
      <c r="F157" s="295" t="s">
        <v>207</v>
      </c>
      <c r="G157" s="296" t="s">
        <v>207</v>
      </c>
      <c r="H157" s="296" t="s">
        <v>207</v>
      </c>
      <c r="I157" s="295" t="s">
        <v>208</v>
      </c>
      <c r="J157" s="296" t="s">
        <v>207</v>
      </c>
      <c r="K157" s="513"/>
      <c r="L157" s="507">
        <f t="shared" si="61"/>
        <v>1780.3</v>
      </c>
      <c r="M157" s="508">
        <f t="shared" si="61"/>
        <v>0</v>
      </c>
      <c r="N157" s="508">
        <f t="shared" si="61"/>
        <v>1794.7</v>
      </c>
      <c r="O157" s="508">
        <f t="shared" si="61"/>
        <v>0</v>
      </c>
      <c r="P157" s="508">
        <f t="shared" si="61"/>
        <v>1794.7</v>
      </c>
      <c r="Q157" s="508">
        <f t="shared" si="61"/>
        <v>0</v>
      </c>
      <c r="R157" s="508">
        <f t="shared" si="61"/>
        <v>1794.7</v>
      </c>
      <c r="S157" s="508">
        <f t="shared" si="61"/>
        <v>0</v>
      </c>
      <c r="T157" s="508">
        <f t="shared" si="61"/>
        <v>1794.7</v>
      </c>
    </row>
    <row r="158" spans="1:20" s="14" customFormat="1" ht="25.5">
      <c r="A158" s="517" t="s">
        <v>61</v>
      </c>
      <c r="B158" s="543">
        <v>331</v>
      </c>
      <c r="C158" s="511" t="s">
        <v>126</v>
      </c>
      <c r="D158" s="511" t="s">
        <v>133</v>
      </c>
      <c r="E158" s="296" t="s">
        <v>11</v>
      </c>
      <c r="F158" s="296" t="s">
        <v>207</v>
      </c>
      <c r="G158" s="296" t="s">
        <v>207</v>
      </c>
      <c r="H158" s="296" t="s">
        <v>207</v>
      </c>
      <c r="I158" s="296" t="s">
        <v>57</v>
      </c>
      <c r="J158" s="296" t="s">
        <v>207</v>
      </c>
      <c r="K158" s="506"/>
      <c r="L158" s="507">
        <f t="shared" si="61"/>
        <v>1780.3</v>
      </c>
      <c r="M158" s="508">
        <f t="shared" si="61"/>
        <v>0</v>
      </c>
      <c r="N158" s="508">
        <f t="shared" si="61"/>
        <v>1794.7</v>
      </c>
      <c r="O158" s="508">
        <f t="shared" si="61"/>
        <v>0</v>
      </c>
      <c r="P158" s="508">
        <f t="shared" si="61"/>
        <v>1794.7</v>
      </c>
      <c r="Q158" s="508">
        <f t="shared" si="61"/>
        <v>0</v>
      </c>
      <c r="R158" s="508">
        <f t="shared" si="61"/>
        <v>1794.7</v>
      </c>
      <c r="S158" s="508">
        <f t="shared" si="61"/>
        <v>0</v>
      </c>
      <c r="T158" s="508">
        <f t="shared" si="61"/>
        <v>1794.7</v>
      </c>
    </row>
    <row r="159" spans="1:20" s="14" customFormat="1" ht="51">
      <c r="A159" s="345" t="s">
        <v>123</v>
      </c>
      <c r="B159" s="543">
        <v>331</v>
      </c>
      <c r="C159" s="511" t="s">
        <v>126</v>
      </c>
      <c r="D159" s="511" t="s">
        <v>133</v>
      </c>
      <c r="E159" s="296" t="s">
        <v>11</v>
      </c>
      <c r="F159" s="296" t="s">
        <v>207</v>
      </c>
      <c r="G159" s="296" t="s">
        <v>207</v>
      </c>
      <c r="H159" s="296" t="s">
        <v>207</v>
      </c>
      <c r="I159" s="296" t="s">
        <v>57</v>
      </c>
      <c r="J159" s="296" t="s">
        <v>207</v>
      </c>
      <c r="K159" s="506" t="s">
        <v>110</v>
      </c>
      <c r="L159" s="507">
        <f t="shared" si="61"/>
        <v>1780.3</v>
      </c>
      <c r="M159" s="508">
        <f t="shared" si="61"/>
        <v>0</v>
      </c>
      <c r="N159" s="508">
        <f t="shared" si="61"/>
        <v>1794.7</v>
      </c>
      <c r="O159" s="508">
        <f t="shared" si="61"/>
        <v>0</v>
      </c>
      <c r="P159" s="508">
        <f t="shared" si="61"/>
        <v>1794.7</v>
      </c>
      <c r="Q159" s="508">
        <f t="shared" si="61"/>
        <v>0</v>
      </c>
      <c r="R159" s="508">
        <f t="shared" si="61"/>
        <v>1794.7</v>
      </c>
      <c r="S159" s="508">
        <f t="shared" si="61"/>
        <v>0</v>
      </c>
      <c r="T159" s="508">
        <f t="shared" si="61"/>
        <v>1794.7</v>
      </c>
    </row>
    <row r="160" spans="1:20" s="14" customFormat="1" ht="25.5">
      <c r="A160" s="345" t="s">
        <v>111</v>
      </c>
      <c r="B160" s="543">
        <v>331</v>
      </c>
      <c r="C160" s="511" t="s">
        <v>126</v>
      </c>
      <c r="D160" s="511" t="s">
        <v>133</v>
      </c>
      <c r="E160" s="296" t="s">
        <v>11</v>
      </c>
      <c r="F160" s="296" t="s">
        <v>207</v>
      </c>
      <c r="G160" s="296" t="s">
        <v>207</v>
      </c>
      <c r="H160" s="296" t="s">
        <v>207</v>
      </c>
      <c r="I160" s="296" t="s">
        <v>57</v>
      </c>
      <c r="J160" s="296" t="s">
        <v>207</v>
      </c>
      <c r="K160" s="506">
        <v>120</v>
      </c>
      <c r="L160" s="507">
        <v>1780.3</v>
      </c>
      <c r="M160" s="508">
        <v>0</v>
      </c>
      <c r="N160" s="508">
        <v>1794.7</v>
      </c>
      <c r="O160" s="508">
        <v>0</v>
      </c>
      <c r="P160" s="508">
        <v>1794.7</v>
      </c>
      <c r="Q160" s="508">
        <v>0</v>
      </c>
      <c r="R160" s="508">
        <v>1794.7</v>
      </c>
      <c r="S160" s="508">
        <v>0</v>
      </c>
      <c r="T160" s="508">
        <v>1794.7</v>
      </c>
    </row>
    <row r="161" spans="1:20" s="14" customFormat="1" ht="38.25">
      <c r="A161" s="504" t="s">
        <v>193</v>
      </c>
      <c r="B161" s="499" t="s">
        <v>169</v>
      </c>
      <c r="C161" s="511" t="s">
        <v>126</v>
      </c>
      <c r="D161" s="511" t="s">
        <v>128</v>
      </c>
      <c r="E161" s="296"/>
      <c r="F161" s="296"/>
      <c r="G161" s="296"/>
      <c r="H161" s="296"/>
      <c r="I161" s="296"/>
      <c r="J161" s="296"/>
      <c r="K161" s="506"/>
      <c r="L161" s="507" t="e">
        <f aca="true" t="shared" si="62" ref="L161:T161">L162</f>
        <v>#REF!</v>
      </c>
      <c r="M161" s="508" t="e">
        <f t="shared" si="62"/>
        <v>#REF!</v>
      </c>
      <c r="N161" s="508" t="e">
        <f t="shared" si="62"/>
        <v>#REF!</v>
      </c>
      <c r="O161" s="508" t="e">
        <f t="shared" si="62"/>
        <v>#REF!</v>
      </c>
      <c r="P161" s="508" t="e">
        <f t="shared" si="62"/>
        <v>#REF!</v>
      </c>
      <c r="Q161" s="508" t="e">
        <f t="shared" si="62"/>
        <v>#REF!</v>
      </c>
      <c r="R161" s="508">
        <f t="shared" si="62"/>
        <v>33844.6</v>
      </c>
      <c r="S161" s="508">
        <f t="shared" si="62"/>
        <v>0</v>
      </c>
      <c r="T161" s="508">
        <f t="shared" si="62"/>
        <v>33844.6</v>
      </c>
    </row>
    <row r="162" spans="1:20" s="14" customFormat="1" ht="25.5">
      <c r="A162" s="345" t="s">
        <v>64</v>
      </c>
      <c r="B162" s="499" t="s">
        <v>169</v>
      </c>
      <c r="C162" s="511" t="s">
        <v>126</v>
      </c>
      <c r="D162" s="511" t="s">
        <v>128</v>
      </c>
      <c r="E162" s="304" t="s">
        <v>14</v>
      </c>
      <c r="F162" s="304" t="s">
        <v>207</v>
      </c>
      <c r="G162" s="296" t="s">
        <v>207</v>
      </c>
      <c r="H162" s="296" t="s">
        <v>207</v>
      </c>
      <c r="I162" s="304" t="s">
        <v>208</v>
      </c>
      <c r="J162" s="296" t="s">
        <v>207</v>
      </c>
      <c r="K162" s="544"/>
      <c r="L162" s="507" t="e">
        <f>L163+L168+L173+L176+L179+L184+#REF!</f>
        <v>#REF!</v>
      </c>
      <c r="M162" s="508" t="e">
        <f>M163+M168+M173+M176+M179+M184+#REF!</f>
        <v>#REF!</v>
      </c>
      <c r="N162" s="508" t="e">
        <f aca="true" t="shared" si="63" ref="N162:T162">N163+N168+N173+N176+N179+N184</f>
        <v>#REF!</v>
      </c>
      <c r="O162" s="508" t="e">
        <f t="shared" si="63"/>
        <v>#REF!</v>
      </c>
      <c r="P162" s="508" t="e">
        <f t="shared" si="63"/>
        <v>#REF!</v>
      </c>
      <c r="Q162" s="508" t="e">
        <f t="shared" si="63"/>
        <v>#REF!</v>
      </c>
      <c r="R162" s="508">
        <f t="shared" si="63"/>
        <v>33844.6</v>
      </c>
      <c r="S162" s="508">
        <f t="shared" si="63"/>
        <v>0</v>
      </c>
      <c r="T162" s="508">
        <f t="shared" si="63"/>
        <v>33844.6</v>
      </c>
    </row>
    <row r="163" spans="1:20" s="14" customFormat="1" ht="25.5">
      <c r="A163" s="345" t="s">
        <v>166</v>
      </c>
      <c r="B163" s="499" t="s">
        <v>169</v>
      </c>
      <c r="C163" s="511" t="s">
        <v>126</v>
      </c>
      <c r="D163" s="511" t="s">
        <v>128</v>
      </c>
      <c r="E163" s="296" t="s">
        <v>14</v>
      </c>
      <c r="F163" s="296" t="s">
        <v>207</v>
      </c>
      <c r="G163" s="296" t="s">
        <v>207</v>
      </c>
      <c r="H163" s="296" t="s">
        <v>207</v>
      </c>
      <c r="I163" s="296">
        <v>7866</v>
      </c>
      <c r="J163" s="296" t="s">
        <v>207</v>
      </c>
      <c r="K163" s="506"/>
      <c r="L163" s="507">
        <f aca="true" t="shared" si="64" ref="L163:R163">L164+L166</f>
        <v>609.3</v>
      </c>
      <c r="M163" s="508">
        <f t="shared" si="64"/>
        <v>0</v>
      </c>
      <c r="N163" s="508">
        <f t="shared" si="64"/>
        <v>3351.2</v>
      </c>
      <c r="O163" s="508">
        <f t="shared" si="64"/>
        <v>0</v>
      </c>
      <c r="P163" s="508">
        <f t="shared" si="64"/>
        <v>3351.2</v>
      </c>
      <c r="Q163" s="508">
        <f t="shared" si="64"/>
        <v>-70</v>
      </c>
      <c r="R163" s="508">
        <f t="shared" si="64"/>
        <v>3119</v>
      </c>
      <c r="S163" s="508">
        <f>S164+S166</f>
        <v>0</v>
      </c>
      <c r="T163" s="508">
        <f>T164+T166</f>
        <v>3119</v>
      </c>
    </row>
    <row r="164" spans="1:20" s="14" customFormat="1" ht="51">
      <c r="A164" s="345" t="s">
        <v>123</v>
      </c>
      <c r="B164" s="499" t="s">
        <v>169</v>
      </c>
      <c r="C164" s="511" t="s">
        <v>126</v>
      </c>
      <c r="D164" s="511" t="s">
        <v>128</v>
      </c>
      <c r="E164" s="296" t="s">
        <v>14</v>
      </c>
      <c r="F164" s="296" t="s">
        <v>207</v>
      </c>
      <c r="G164" s="296" t="s">
        <v>207</v>
      </c>
      <c r="H164" s="296" t="s">
        <v>207</v>
      </c>
      <c r="I164" s="296" t="s">
        <v>70</v>
      </c>
      <c r="J164" s="296" t="s">
        <v>207</v>
      </c>
      <c r="K164" s="506">
        <v>100</v>
      </c>
      <c r="L164" s="507">
        <f aca="true" t="shared" si="65" ref="L164:T164">L165</f>
        <v>579.4</v>
      </c>
      <c r="M164" s="508">
        <f t="shared" si="65"/>
        <v>0</v>
      </c>
      <c r="N164" s="508">
        <f t="shared" si="65"/>
        <v>3126.2</v>
      </c>
      <c r="O164" s="508">
        <f t="shared" si="65"/>
        <v>0</v>
      </c>
      <c r="P164" s="508">
        <f t="shared" si="65"/>
        <v>3126.2</v>
      </c>
      <c r="Q164" s="508">
        <f t="shared" si="65"/>
        <v>0</v>
      </c>
      <c r="R164" s="508">
        <f t="shared" si="65"/>
        <v>2786.2</v>
      </c>
      <c r="S164" s="508">
        <f t="shared" si="65"/>
        <v>0</v>
      </c>
      <c r="T164" s="508">
        <f t="shared" si="65"/>
        <v>2786.2</v>
      </c>
    </row>
    <row r="165" spans="1:20" s="14" customFormat="1" ht="25.5">
      <c r="A165" s="345" t="s">
        <v>111</v>
      </c>
      <c r="B165" s="499" t="s">
        <v>169</v>
      </c>
      <c r="C165" s="511" t="s">
        <v>126</v>
      </c>
      <c r="D165" s="511" t="s">
        <v>128</v>
      </c>
      <c r="E165" s="296" t="s">
        <v>14</v>
      </c>
      <c r="F165" s="296" t="s">
        <v>207</v>
      </c>
      <c r="G165" s="296" t="s">
        <v>207</v>
      </c>
      <c r="H165" s="296" t="s">
        <v>207</v>
      </c>
      <c r="I165" s="296" t="s">
        <v>70</v>
      </c>
      <c r="J165" s="296" t="s">
        <v>207</v>
      </c>
      <c r="K165" s="506">
        <v>120</v>
      </c>
      <c r="L165" s="507">
        <v>579.4</v>
      </c>
      <c r="M165" s="508">
        <v>0</v>
      </c>
      <c r="N165" s="508">
        <v>3126.2</v>
      </c>
      <c r="O165" s="508">
        <v>0</v>
      </c>
      <c r="P165" s="508">
        <v>3126.2</v>
      </c>
      <c r="Q165" s="508">
        <v>0</v>
      </c>
      <c r="R165" s="508">
        <v>2786.2</v>
      </c>
      <c r="S165" s="508">
        <v>0</v>
      </c>
      <c r="T165" s="508">
        <f>S165+R165</f>
        <v>2786.2</v>
      </c>
    </row>
    <row r="166" spans="1:20" s="14" customFormat="1" ht="25.5">
      <c r="A166" s="345" t="s">
        <v>102</v>
      </c>
      <c r="B166" s="499" t="s">
        <v>169</v>
      </c>
      <c r="C166" s="511" t="s">
        <v>126</v>
      </c>
      <c r="D166" s="511" t="s">
        <v>128</v>
      </c>
      <c r="E166" s="296" t="s">
        <v>14</v>
      </c>
      <c r="F166" s="296" t="s">
        <v>207</v>
      </c>
      <c r="G166" s="296" t="s">
        <v>207</v>
      </c>
      <c r="H166" s="296" t="s">
        <v>207</v>
      </c>
      <c r="I166" s="296" t="s">
        <v>70</v>
      </c>
      <c r="J166" s="296" t="s">
        <v>207</v>
      </c>
      <c r="K166" s="506">
        <v>200</v>
      </c>
      <c r="L166" s="507">
        <f aca="true" t="shared" si="66" ref="L166:T166">L167</f>
        <v>29.9</v>
      </c>
      <c r="M166" s="508">
        <f t="shared" si="66"/>
        <v>0</v>
      </c>
      <c r="N166" s="508">
        <f t="shared" si="66"/>
        <v>225</v>
      </c>
      <c r="O166" s="508">
        <f t="shared" si="66"/>
        <v>0</v>
      </c>
      <c r="P166" s="508">
        <f t="shared" si="66"/>
        <v>225</v>
      </c>
      <c r="Q166" s="508">
        <f t="shared" si="66"/>
        <v>-70</v>
      </c>
      <c r="R166" s="508">
        <f t="shared" si="66"/>
        <v>332.8</v>
      </c>
      <c r="S166" s="508">
        <f t="shared" si="66"/>
        <v>0</v>
      </c>
      <c r="T166" s="508">
        <f t="shared" si="66"/>
        <v>332.8</v>
      </c>
    </row>
    <row r="167" spans="1:20" s="14" customFormat="1" ht="25.5">
      <c r="A167" s="345" t="s">
        <v>104</v>
      </c>
      <c r="B167" s="499" t="s">
        <v>169</v>
      </c>
      <c r="C167" s="511" t="s">
        <v>126</v>
      </c>
      <c r="D167" s="511" t="s">
        <v>128</v>
      </c>
      <c r="E167" s="296" t="s">
        <v>14</v>
      </c>
      <c r="F167" s="296" t="s">
        <v>207</v>
      </c>
      <c r="G167" s="296" t="s">
        <v>207</v>
      </c>
      <c r="H167" s="296" t="s">
        <v>207</v>
      </c>
      <c r="I167" s="296" t="s">
        <v>70</v>
      </c>
      <c r="J167" s="296" t="s">
        <v>207</v>
      </c>
      <c r="K167" s="506">
        <v>240</v>
      </c>
      <c r="L167" s="507">
        <v>29.9</v>
      </c>
      <c r="M167" s="508">
        <v>0</v>
      </c>
      <c r="N167" s="508">
        <v>225</v>
      </c>
      <c r="O167" s="508">
        <v>0</v>
      </c>
      <c r="P167" s="508">
        <v>225</v>
      </c>
      <c r="Q167" s="508">
        <v>-70</v>
      </c>
      <c r="R167" s="508">
        <v>332.8</v>
      </c>
      <c r="S167" s="508">
        <v>0</v>
      </c>
      <c r="T167" s="508">
        <f>S167+R167</f>
        <v>332.8</v>
      </c>
    </row>
    <row r="168" spans="1:20" s="14" customFormat="1" ht="25.5">
      <c r="A168" s="345" t="s">
        <v>52</v>
      </c>
      <c r="B168" s="499" t="s">
        <v>169</v>
      </c>
      <c r="C168" s="511" t="s">
        <v>126</v>
      </c>
      <c r="D168" s="511" t="s">
        <v>128</v>
      </c>
      <c r="E168" s="296" t="s">
        <v>14</v>
      </c>
      <c r="F168" s="296" t="s">
        <v>207</v>
      </c>
      <c r="G168" s="296" t="s">
        <v>207</v>
      </c>
      <c r="H168" s="296" t="s">
        <v>207</v>
      </c>
      <c r="I168" s="296" t="s">
        <v>53</v>
      </c>
      <c r="J168" s="296" t="s">
        <v>207</v>
      </c>
      <c r="K168" s="506"/>
      <c r="L168" s="507">
        <f aca="true" t="shared" si="67" ref="L168:R168">L169+L171</f>
        <v>1218.6</v>
      </c>
      <c r="M168" s="508">
        <f t="shared" si="67"/>
        <v>0</v>
      </c>
      <c r="N168" s="508">
        <f t="shared" si="67"/>
        <v>1218.7</v>
      </c>
      <c r="O168" s="508">
        <f t="shared" si="67"/>
        <v>0</v>
      </c>
      <c r="P168" s="508">
        <f t="shared" si="67"/>
        <v>1218.7</v>
      </c>
      <c r="Q168" s="508">
        <f t="shared" si="67"/>
        <v>0</v>
      </c>
      <c r="R168" s="508">
        <f t="shared" si="67"/>
        <v>1218.7</v>
      </c>
      <c r="S168" s="508">
        <f>S169+S171</f>
        <v>0</v>
      </c>
      <c r="T168" s="508">
        <f>T169+T171</f>
        <v>1218.7</v>
      </c>
    </row>
    <row r="169" spans="1:20" s="14" customFormat="1" ht="51">
      <c r="A169" s="345" t="s">
        <v>123</v>
      </c>
      <c r="B169" s="499" t="s">
        <v>169</v>
      </c>
      <c r="C169" s="511" t="s">
        <v>126</v>
      </c>
      <c r="D169" s="511" t="s">
        <v>128</v>
      </c>
      <c r="E169" s="296" t="s">
        <v>14</v>
      </c>
      <c r="F169" s="296" t="s">
        <v>207</v>
      </c>
      <c r="G169" s="296" t="s">
        <v>207</v>
      </c>
      <c r="H169" s="296" t="s">
        <v>207</v>
      </c>
      <c r="I169" s="296" t="s">
        <v>53</v>
      </c>
      <c r="J169" s="296" t="s">
        <v>207</v>
      </c>
      <c r="K169" s="506">
        <v>100</v>
      </c>
      <c r="L169" s="507">
        <f aca="true" t="shared" si="68" ref="L169:T169">L170</f>
        <v>1189</v>
      </c>
      <c r="M169" s="508">
        <f t="shared" si="68"/>
        <v>0</v>
      </c>
      <c r="N169" s="508">
        <f t="shared" si="68"/>
        <v>1187.7</v>
      </c>
      <c r="O169" s="508">
        <f t="shared" si="68"/>
        <v>0</v>
      </c>
      <c r="P169" s="508">
        <f t="shared" si="68"/>
        <v>1187.7</v>
      </c>
      <c r="Q169" s="508">
        <f t="shared" si="68"/>
        <v>-6.1</v>
      </c>
      <c r="R169" s="508">
        <f t="shared" si="68"/>
        <v>1181.5</v>
      </c>
      <c r="S169" s="508">
        <f t="shared" si="68"/>
        <v>0</v>
      </c>
      <c r="T169" s="508">
        <f t="shared" si="68"/>
        <v>1181.5</v>
      </c>
    </row>
    <row r="170" spans="1:20" s="14" customFormat="1" ht="25.5">
      <c r="A170" s="345" t="s">
        <v>111</v>
      </c>
      <c r="B170" s="499" t="s">
        <v>169</v>
      </c>
      <c r="C170" s="511" t="s">
        <v>126</v>
      </c>
      <c r="D170" s="511" t="s">
        <v>128</v>
      </c>
      <c r="E170" s="296" t="s">
        <v>14</v>
      </c>
      <c r="F170" s="296" t="s">
        <v>207</v>
      </c>
      <c r="G170" s="296" t="s">
        <v>207</v>
      </c>
      <c r="H170" s="296" t="s">
        <v>207</v>
      </c>
      <c r="I170" s="296" t="s">
        <v>53</v>
      </c>
      <c r="J170" s="296" t="s">
        <v>207</v>
      </c>
      <c r="K170" s="506">
        <v>120</v>
      </c>
      <c r="L170" s="507">
        <v>1189</v>
      </c>
      <c r="M170" s="508">
        <v>0</v>
      </c>
      <c r="N170" s="508">
        <v>1187.7</v>
      </c>
      <c r="O170" s="508">
        <v>0</v>
      </c>
      <c r="P170" s="508">
        <v>1187.7</v>
      </c>
      <c r="Q170" s="508">
        <v>-6.1</v>
      </c>
      <c r="R170" s="508">
        <v>1181.5</v>
      </c>
      <c r="S170" s="508">
        <v>0</v>
      </c>
      <c r="T170" s="508">
        <f>S170+R170</f>
        <v>1181.5</v>
      </c>
    </row>
    <row r="171" spans="1:20" s="14" customFormat="1" ht="25.5">
      <c r="A171" s="345" t="s">
        <v>102</v>
      </c>
      <c r="B171" s="499" t="s">
        <v>169</v>
      </c>
      <c r="C171" s="511" t="s">
        <v>126</v>
      </c>
      <c r="D171" s="511" t="s">
        <v>128</v>
      </c>
      <c r="E171" s="296" t="s">
        <v>14</v>
      </c>
      <c r="F171" s="296" t="s">
        <v>207</v>
      </c>
      <c r="G171" s="296" t="s">
        <v>207</v>
      </c>
      <c r="H171" s="296" t="s">
        <v>207</v>
      </c>
      <c r="I171" s="296" t="s">
        <v>53</v>
      </c>
      <c r="J171" s="296" t="s">
        <v>207</v>
      </c>
      <c r="K171" s="506">
        <v>200</v>
      </c>
      <c r="L171" s="507">
        <f aca="true" t="shared" si="69" ref="L171:T171">L172</f>
        <v>29.6</v>
      </c>
      <c r="M171" s="508">
        <f t="shared" si="69"/>
        <v>0</v>
      </c>
      <c r="N171" s="508">
        <f t="shared" si="69"/>
        <v>31</v>
      </c>
      <c r="O171" s="508">
        <f t="shared" si="69"/>
        <v>0</v>
      </c>
      <c r="P171" s="508">
        <f t="shared" si="69"/>
        <v>31</v>
      </c>
      <c r="Q171" s="508">
        <f t="shared" si="69"/>
        <v>6.1</v>
      </c>
      <c r="R171" s="508">
        <f t="shared" si="69"/>
        <v>37.2</v>
      </c>
      <c r="S171" s="508">
        <f t="shared" si="69"/>
        <v>0</v>
      </c>
      <c r="T171" s="508">
        <f t="shared" si="69"/>
        <v>37.2</v>
      </c>
    </row>
    <row r="172" spans="1:20" s="14" customFormat="1" ht="25.5">
      <c r="A172" s="345" t="s">
        <v>104</v>
      </c>
      <c r="B172" s="499" t="s">
        <v>169</v>
      </c>
      <c r="C172" s="511" t="s">
        <v>126</v>
      </c>
      <c r="D172" s="511" t="s">
        <v>128</v>
      </c>
      <c r="E172" s="296" t="s">
        <v>14</v>
      </c>
      <c r="F172" s="296" t="s">
        <v>207</v>
      </c>
      <c r="G172" s="296" t="s">
        <v>207</v>
      </c>
      <c r="H172" s="296" t="s">
        <v>207</v>
      </c>
      <c r="I172" s="296" t="s">
        <v>53</v>
      </c>
      <c r="J172" s="296" t="s">
        <v>207</v>
      </c>
      <c r="K172" s="506">
        <v>240</v>
      </c>
      <c r="L172" s="507">
        <v>29.6</v>
      </c>
      <c r="M172" s="508">
        <v>0</v>
      </c>
      <c r="N172" s="508">
        <v>31</v>
      </c>
      <c r="O172" s="508">
        <v>0</v>
      </c>
      <c r="P172" s="508">
        <v>31</v>
      </c>
      <c r="Q172" s="508">
        <v>6.1</v>
      </c>
      <c r="R172" s="508">
        <v>37.2</v>
      </c>
      <c r="S172" s="508">
        <v>0</v>
      </c>
      <c r="T172" s="508">
        <f>S172+R172</f>
        <v>37.2</v>
      </c>
    </row>
    <row r="173" spans="1:20" s="14" customFormat="1" ht="51">
      <c r="A173" s="345" t="s">
        <v>188</v>
      </c>
      <c r="B173" s="499" t="s">
        <v>169</v>
      </c>
      <c r="C173" s="511" t="s">
        <v>126</v>
      </c>
      <c r="D173" s="511" t="s">
        <v>128</v>
      </c>
      <c r="E173" s="296" t="s">
        <v>14</v>
      </c>
      <c r="F173" s="296" t="s">
        <v>207</v>
      </c>
      <c r="G173" s="296" t="s">
        <v>207</v>
      </c>
      <c r="H173" s="296" t="s">
        <v>207</v>
      </c>
      <c r="I173" s="296">
        <v>7869</v>
      </c>
      <c r="J173" s="296" t="s">
        <v>207</v>
      </c>
      <c r="K173" s="506"/>
      <c r="L173" s="507" t="e">
        <f>#REF!+L174</f>
        <v>#REF!</v>
      </c>
      <c r="M173" s="508" t="e">
        <f>#REF!+M174</f>
        <v>#REF!</v>
      </c>
      <c r="N173" s="508" t="e">
        <f>#REF!+N174</f>
        <v>#REF!</v>
      </c>
      <c r="O173" s="508" t="e">
        <f>#REF!+O174</f>
        <v>#REF!</v>
      </c>
      <c r="P173" s="508" t="e">
        <f>#REF!+P174</f>
        <v>#REF!</v>
      </c>
      <c r="Q173" s="508" t="e">
        <f>#REF!+Q174</f>
        <v>#REF!</v>
      </c>
      <c r="R173" s="508">
        <f>R174</f>
        <v>15</v>
      </c>
      <c r="S173" s="508">
        <f>S174</f>
        <v>0</v>
      </c>
      <c r="T173" s="508">
        <f>T174</f>
        <v>15</v>
      </c>
    </row>
    <row r="174" spans="1:20" s="14" customFormat="1" ht="25.5">
      <c r="A174" s="345" t="s">
        <v>102</v>
      </c>
      <c r="B174" s="499" t="s">
        <v>169</v>
      </c>
      <c r="C174" s="511" t="s">
        <v>126</v>
      </c>
      <c r="D174" s="511" t="s">
        <v>128</v>
      </c>
      <c r="E174" s="296" t="s">
        <v>14</v>
      </c>
      <c r="F174" s="296" t="s">
        <v>207</v>
      </c>
      <c r="G174" s="296" t="s">
        <v>207</v>
      </c>
      <c r="H174" s="296" t="s">
        <v>207</v>
      </c>
      <c r="I174" s="296" t="s">
        <v>69</v>
      </c>
      <c r="J174" s="296" t="s">
        <v>207</v>
      </c>
      <c r="K174" s="506">
        <v>200</v>
      </c>
      <c r="L174" s="507">
        <f aca="true" t="shared" si="70" ref="L174:T174">L175</f>
        <v>12.9</v>
      </c>
      <c r="M174" s="508">
        <f t="shared" si="70"/>
        <v>0</v>
      </c>
      <c r="N174" s="508">
        <f t="shared" si="70"/>
        <v>10</v>
      </c>
      <c r="O174" s="508">
        <f t="shared" si="70"/>
        <v>0</v>
      </c>
      <c r="P174" s="508">
        <f t="shared" si="70"/>
        <v>10</v>
      </c>
      <c r="Q174" s="508">
        <f t="shared" si="70"/>
        <v>0</v>
      </c>
      <c r="R174" s="508">
        <f t="shared" si="70"/>
        <v>15</v>
      </c>
      <c r="S174" s="508">
        <f t="shared" si="70"/>
        <v>0</v>
      </c>
      <c r="T174" s="508">
        <f t="shared" si="70"/>
        <v>15</v>
      </c>
    </row>
    <row r="175" spans="1:20" s="14" customFormat="1" ht="25.5">
      <c r="A175" s="345" t="s">
        <v>104</v>
      </c>
      <c r="B175" s="499" t="s">
        <v>169</v>
      </c>
      <c r="C175" s="511" t="s">
        <v>126</v>
      </c>
      <c r="D175" s="511" t="s">
        <v>128</v>
      </c>
      <c r="E175" s="296" t="s">
        <v>14</v>
      </c>
      <c r="F175" s="296" t="s">
        <v>207</v>
      </c>
      <c r="G175" s="296" t="s">
        <v>207</v>
      </c>
      <c r="H175" s="296" t="s">
        <v>207</v>
      </c>
      <c r="I175" s="296" t="s">
        <v>69</v>
      </c>
      <c r="J175" s="296" t="s">
        <v>207</v>
      </c>
      <c r="K175" s="506">
        <v>240</v>
      </c>
      <c r="L175" s="507">
        <v>12.9</v>
      </c>
      <c r="M175" s="508">
        <v>0</v>
      </c>
      <c r="N175" s="508">
        <v>10</v>
      </c>
      <c r="O175" s="508">
        <v>0</v>
      </c>
      <c r="P175" s="508">
        <v>10</v>
      </c>
      <c r="Q175" s="508">
        <v>0</v>
      </c>
      <c r="R175" s="508">
        <v>15</v>
      </c>
      <c r="S175" s="508">
        <v>0</v>
      </c>
      <c r="T175" s="508">
        <f>S175+R175</f>
        <v>15</v>
      </c>
    </row>
    <row r="176" spans="1:20" s="14" customFormat="1" ht="25.5">
      <c r="A176" s="345" t="s">
        <v>25</v>
      </c>
      <c r="B176" s="499" t="s">
        <v>169</v>
      </c>
      <c r="C176" s="511" t="s">
        <v>126</v>
      </c>
      <c r="D176" s="511" t="s">
        <v>128</v>
      </c>
      <c r="E176" s="296" t="s">
        <v>14</v>
      </c>
      <c r="F176" s="296" t="s">
        <v>207</v>
      </c>
      <c r="G176" s="296" t="s">
        <v>207</v>
      </c>
      <c r="H176" s="296" t="s">
        <v>207</v>
      </c>
      <c r="I176" s="296">
        <v>7870</v>
      </c>
      <c r="J176" s="296" t="s">
        <v>207</v>
      </c>
      <c r="K176" s="506"/>
      <c r="L176" s="507">
        <f aca="true" t="shared" si="71" ref="L176:T177">L177</f>
        <v>25</v>
      </c>
      <c r="M176" s="508">
        <f t="shared" si="71"/>
        <v>0</v>
      </c>
      <c r="N176" s="508">
        <f t="shared" si="71"/>
        <v>25</v>
      </c>
      <c r="O176" s="508">
        <f t="shared" si="71"/>
        <v>0</v>
      </c>
      <c r="P176" s="508">
        <f t="shared" si="71"/>
        <v>25</v>
      </c>
      <c r="Q176" s="508">
        <f t="shared" si="71"/>
        <v>0</v>
      </c>
      <c r="R176" s="508">
        <f t="shared" si="71"/>
        <v>25</v>
      </c>
      <c r="S176" s="508">
        <f t="shared" si="71"/>
        <v>0</v>
      </c>
      <c r="T176" s="508">
        <f t="shared" si="71"/>
        <v>25</v>
      </c>
    </row>
    <row r="177" spans="1:20" s="14" customFormat="1" ht="25.5">
      <c r="A177" s="345" t="s">
        <v>102</v>
      </c>
      <c r="B177" s="499" t="s">
        <v>169</v>
      </c>
      <c r="C177" s="511" t="s">
        <v>126</v>
      </c>
      <c r="D177" s="511" t="s">
        <v>128</v>
      </c>
      <c r="E177" s="296" t="s">
        <v>14</v>
      </c>
      <c r="F177" s="296" t="s">
        <v>207</v>
      </c>
      <c r="G177" s="296" t="s">
        <v>207</v>
      </c>
      <c r="H177" s="296" t="s">
        <v>207</v>
      </c>
      <c r="I177" s="296" t="s">
        <v>68</v>
      </c>
      <c r="J177" s="296" t="s">
        <v>207</v>
      </c>
      <c r="K177" s="506">
        <v>200</v>
      </c>
      <c r="L177" s="507">
        <f t="shared" si="71"/>
        <v>25</v>
      </c>
      <c r="M177" s="508">
        <f t="shared" si="71"/>
        <v>0</v>
      </c>
      <c r="N177" s="508">
        <f t="shared" si="71"/>
        <v>25</v>
      </c>
      <c r="O177" s="508">
        <f t="shared" si="71"/>
        <v>0</v>
      </c>
      <c r="P177" s="508">
        <f t="shared" si="71"/>
        <v>25</v>
      </c>
      <c r="Q177" s="508">
        <f t="shared" si="71"/>
        <v>0</v>
      </c>
      <c r="R177" s="508">
        <f t="shared" si="71"/>
        <v>25</v>
      </c>
      <c r="S177" s="508">
        <f t="shared" si="71"/>
        <v>0</v>
      </c>
      <c r="T177" s="508">
        <f t="shared" si="71"/>
        <v>25</v>
      </c>
    </row>
    <row r="178" spans="1:20" s="14" customFormat="1" ht="25.5">
      <c r="A178" s="345" t="s">
        <v>104</v>
      </c>
      <c r="B178" s="499" t="s">
        <v>169</v>
      </c>
      <c r="C178" s="511" t="s">
        <v>126</v>
      </c>
      <c r="D178" s="511" t="s">
        <v>128</v>
      </c>
      <c r="E178" s="296" t="s">
        <v>14</v>
      </c>
      <c r="F178" s="296" t="s">
        <v>207</v>
      </c>
      <c r="G178" s="296" t="s">
        <v>207</v>
      </c>
      <c r="H178" s="296" t="s">
        <v>207</v>
      </c>
      <c r="I178" s="296" t="s">
        <v>68</v>
      </c>
      <c r="J178" s="296" t="s">
        <v>207</v>
      </c>
      <c r="K178" s="506">
        <v>240</v>
      </c>
      <c r="L178" s="507">
        <v>25</v>
      </c>
      <c r="M178" s="508">
        <v>0</v>
      </c>
      <c r="N178" s="508">
        <v>25</v>
      </c>
      <c r="O178" s="508">
        <v>0</v>
      </c>
      <c r="P178" s="508">
        <v>25</v>
      </c>
      <c r="Q178" s="508">
        <v>0</v>
      </c>
      <c r="R178" s="508">
        <v>25</v>
      </c>
      <c r="S178" s="508">
        <v>0</v>
      </c>
      <c r="T178" s="508">
        <v>25</v>
      </c>
    </row>
    <row r="179" spans="1:20" s="14" customFormat="1" ht="25.5">
      <c r="A179" s="345" t="s">
        <v>195</v>
      </c>
      <c r="B179" s="499" t="s">
        <v>169</v>
      </c>
      <c r="C179" s="511" t="s">
        <v>126</v>
      </c>
      <c r="D179" s="511" t="s">
        <v>128</v>
      </c>
      <c r="E179" s="296" t="s">
        <v>14</v>
      </c>
      <c r="F179" s="296" t="s">
        <v>207</v>
      </c>
      <c r="G179" s="296" t="s">
        <v>207</v>
      </c>
      <c r="H179" s="296" t="s">
        <v>207</v>
      </c>
      <c r="I179" s="296" t="s">
        <v>196</v>
      </c>
      <c r="J179" s="296" t="s">
        <v>207</v>
      </c>
      <c r="K179" s="506"/>
      <c r="L179" s="507">
        <f aca="true" t="shared" si="72" ref="L179:R179">L180+L182</f>
        <v>304.7</v>
      </c>
      <c r="M179" s="508">
        <f t="shared" si="72"/>
        <v>0</v>
      </c>
      <c r="N179" s="508">
        <f t="shared" si="72"/>
        <v>304.7</v>
      </c>
      <c r="O179" s="508">
        <f t="shared" si="72"/>
        <v>0</v>
      </c>
      <c r="P179" s="508">
        <f t="shared" si="72"/>
        <v>304.7</v>
      </c>
      <c r="Q179" s="508">
        <f t="shared" si="72"/>
        <v>0</v>
      </c>
      <c r="R179" s="508">
        <f t="shared" si="72"/>
        <v>304.7</v>
      </c>
      <c r="S179" s="508">
        <f>S180+S182</f>
        <v>0</v>
      </c>
      <c r="T179" s="508">
        <f>T180+T182</f>
        <v>304.7</v>
      </c>
    </row>
    <row r="180" spans="1:20" s="14" customFormat="1" ht="51">
      <c r="A180" s="345" t="s">
        <v>123</v>
      </c>
      <c r="B180" s="499" t="s">
        <v>169</v>
      </c>
      <c r="C180" s="511" t="s">
        <v>126</v>
      </c>
      <c r="D180" s="511" t="s">
        <v>128</v>
      </c>
      <c r="E180" s="296" t="s">
        <v>14</v>
      </c>
      <c r="F180" s="296" t="s">
        <v>207</v>
      </c>
      <c r="G180" s="296" t="s">
        <v>207</v>
      </c>
      <c r="H180" s="296" t="s">
        <v>207</v>
      </c>
      <c r="I180" s="296" t="s">
        <v>196</v>
      </c>
      <c r="J180" s="296" t="s">
        <v>207</v>
      </c>
      <c r="K180" s="506">
        <v>100</v>
      </c>
      <c r="L180" s="507">
        <f aca="true" t="shared" si="73" ref="L180:T180">L181</f>
        <v>290.5</v>
      </c>
      <c r="M180" s="508">
        <f t="shared" si="73"/>
        <v>0</v>
      </c>
      <c r="N180" s="508">
        <f t="shared" si="73"/>
        <v>296.3</v>
      </c>
      <c r="O180" s="508">
        <f t="shared" si="73"/>
        <v>0</v>
      </c>
      <c r="P180" s="508">
        <f t="shared" si="73"/>
        <v>296.3</v>
      </c>
      <c r="Q180" s="508">
        <f t="shared" si="73"/>
        <v>0</v>
      </c>
      <c r="R180" s="508">
        <f t="shared" si="73"/>
        <v>280.5</v>
      </c>
      <c r="S180" s="508">
        <f t="shared" si="73"/>
        <v>0</v>
      </c>
      <c r="T180" s="508">
        <f t="shared" si="73"/>
        <v>280.5</v>
      </c>
    </row>
    <row r="181" spans="1:20" s="14" customFormat="1" ht="25.5">
      <c r="A181" s="345" t="s">
        <v>111</v>
      </c>
      <c r="B181" s="499" t="s">
        <v>169</v>
      </c>
      <c r="C181" s="511" t="s">
        <v>126</v>
      </c>
      <c r="D181" s="511" t="s">
        <v>128</v>
      </c>
      <c r="E181" s="296" t="s">
        <v>14</v>
      </c>
      <c r="F181" s="296" t="s">
        <v>207</v>
      </c>
      <c r="G181" s="296" t="s">
        <v>207</v>
      </c>
      <c r="H181" s="296" t="s">
        <v>207</v>
      </c>
      <c r="I181" s="296" t="s">
        <v>196</v>
      </c>
      <c r="J181" s="296" t="s">
        <v>207</v>
      </c>
      <c r="K181" s="506">
        <v>120</v>
      </c>
      <c r="L181" s="507">
        <v>290.5</v>
      </c>
      <c r="M181" s="508">
        <v>0</v>
      </c>
      <c r="N181" s="508">
        <v>296.3</v>
      </c>
      <c r="O181" s="508">
        <v>0</v>
      </c>
      <c r="P181" s="508">
        <v>296.3</v>
      </c>
      <c r="Q181" s="508">
        <v>0</v>
      </c>
      <c r="R181" s="508">
        <v>280.5</v>
      </c>
      <c r="S181" s="508">
        <v>0</v>
      </c>
      <c r="T181" s="508">
        <f>R181+S181</f>
        <v>280.5</v>
      </c>
    </row>
    <row r="182" spans="1:20" s="14" customFormat="1" ht="25.5">
      <c r="A182" s="345" t="s">
        <v>102</v>
      </c>
      <c r="B182" s="499" t="s">
        <v>169</v>
      </c>
      <c r="C182" s="511" t="s">
        <v>126</v>
      </c>
      <c r="D182" s="511" t="s">
        <v>128</v>
      </c>
      <c r="E182" s="296" t="s">
        <v>14</v>
      </c>
      <c r="F182" s="296" t="s">
        <v>207</v>
      </c>
      <c r="G182" s="296" t="s">
        <v>207</v>
      </c>
      <c r="H182" s="296" t="s">
        <v>207</v>
      </c>
      <c r="I182" s="296" t="s">
        <v>196</v>
      </c>
      <c r="J182" s="296" t="s">
        <v>207</v>
      </c>
      <c r="K182" s="506">
        <v>200</v>
      </c>
      <c r="L182" s="507">
        <f aca="true" t="shared" si="74" ref="L182:T182">L183</f>
        <v>14.2</v>
      </c>
      <c r="M182" s="508">
        <f t="shared" si="74"/>
        <v>0</v>
      </c>
      <c r="N182" s="508">
        <f t="shared" si="74"/>
        <v>8.4</v>
      </c>
      <c r="O182" s="508">
        <f t="shared" si="74"/>
        <v>0</v>
      </c>
      <c r="P182" s="508">
        <f t="shared" si="74"/>
        <v>8.4</v>
      </c>
      <c r="Q182" s="508">
        <f t="shared" si="74"/>
        <v>0</v>
      </c>
      <c r="R182" s="508">
        <f t="shared" si="74"/>
        <v>24.2</v>
      </c>
      <c r="S182" s="508">
        <f t="shared" si="74"/>
        <v>0</v>
      </c>
      <c r="T182" s="508">
        <f t="shared" si="74"/>
        <v>24.2</v>
      </c>
    </row>
    <row r="183" spans="1:20" s="14" customFormat="1" ht="25.5">
      <c r="A183" s="345" t="s">
        <v>104</v>
      </c>
      <c r="B183" s="499" t="s">
        <v>169</v>
      </c>
      <c r="C183" s="511" t="s">
        <v>126</v>
      </c>
      <c r="D183" s="511" t="s">
        <v>128</v>
      </c>
      <c r="E183" s="296" t="s">
        <v>14</v>
      </c>
      <c r="F183" s="296" t="s">
        <v>207</v>
      </c>
      <c r="G183" s="296" t="s">
        <v>207</v>
      </c>
      <c r="H183" s="296" t="s">
        <v>207</v>
      </c>
      <c r="I183" s="296" t="s">
        <v>196</v>
      </c>
      <c r="J183" s="296" t="s">
        <v>207</v>
      </c>
      <c r="K183" s="506">
        <v>240</v>
      </c>
      <c r="L183" s="507">
        <v>14.2</v>
      </c>
      <c r="M183" s="508">
        <v>0</v>
      </c>
      <c r="N183" s="508">
        <v>8.4</v>
      </c>
      <c r="O183" s="508">
        <v>0</v>
      </c>
      <c r="P183" s="508">
        <v>8.4</v>
      </c>
      <c r="Q183" s="508">
        <v>0</v>
      </c>
      <c r="R183" s="508">
        <v>24.2</v>
      </c>
      <c r="S183" s="508">
        <v>0</v>
      </c>
      <c r="T183" s="508">
        <f>R183+S183</f>
        <v>24.2</v>
      </c>
    </row>
    <row r="184" spans="1:20" s="14" customFormat="1" ht="25.5">
      <c r="A184" s="517" t="s">
        <v>61</v>
      </c>
      <c r="B184" s="499" t="s">
        <v>169</v>
      </c>
      <c r="C184" s="511" t="s">
        <v>126</v>
      </c>
      <c r="D184" s="511" t="s">
        <v>128</v>
      </c>
      <c r="E184" s="296" t="s">
        <v>14</v>
      </c>
      <c r="F184" s="296" t="s">
        <v>207</v>
      </c>
      <c r="G184" s="296" t="s">
        <v>207</v>
      </c>
      <c r="H184" s="296" t="s">
        <v>207</v>
      </c>
      <c r="I184" s="296" t="s">
        <v>57</v>
      </c>
      <c r="J184" s="296" t="s">
        <v>207</v>
      </c>
      <c r="K184" s="506"/>
      <c r="L184" s="507">
        <f aca="true" t="shared" si="75" ref="L184:Q184">L185+L187+L189</f>
        <v>27438.8</v>
      </c>
      <c r="M184" s="508">
        <f t="shared" si="75"/>
        <v>0</v>
      </c>
      <c r="N184" s="508">
        <f t="shared" si="75"/>
        <v>30124.8</v>
      </c>
      <c r="O184" s="508">
        <f t="shared" si="75"/>
        <v>-1132.8999999999999</v>
      </c>
      <c r="P184" s="508">
        <f t="shared" si="75"/>
        <v>28991.899999999998</v>
      </c>
      <c r="Q184" s="508">
        <f t="shared" si="75"/>
        <v>0</v>
      </c>
      <c r="R184" s="508">
        <f>R185+R187+R189</f>
        <v>29162.2</v>
      </c>
      <c r="S184" s="508">
        <f>S185+S187+S189</f>
        <v>0</v>
      </c>
      <c r="T184" s="508">
        <f>T185+T187+T189</f>
        <v>29162.2</v>
      </c>
    </row>
    <row r="185" spans="1:20" s="14" customFormat="1" ht="51">
      <c r="A185" s="345" t="s">
        <v>123</v>
      </c>
      <c r="B185" s="499" t="s">
        <v>169</v>
      </c>
      <c r="C185" s="511" t="s">
        <v>126</v>
      </c>
      <c r="D185" s="511" t="s">
        <v>128</v>
      </c>
      <c r="E185" s="296" t="s">
        <v>14</v>
      </c>
      <c r="F185" s="296" t="s">
        <v>207</v>
      </c>
      <c r="G185" s="296" t="s">
        <v>207</v>
      </c>
      <c r="H185" s="296" t="s">
        <v>207</v>
      </c>
      <c r="I185" s="296" t="s">
        <v>57</v>
      </c>
      <c r="J185" s="296" t="s">
        <v>207</v>
      </c>
      <c r="K185" s="506">
        <v>100</v>
      </c>
      <c r="L185" s="507">
        <f aca="true" t="shared" si="76" ref="L185:T185">L186</f>
        <v>26278.3</v>
      </c>
      <c r="M185" s="508">
        <f t="shared" si="76"/>
        <v>0</v>
      </c>
      <c r="N185" s="508">
        <f t="shared" si="76"/>
        <v>28476.6</v>
      </c>
      <c r="O185" s="508">
        <f t="shared" si="76"/>
        <v>-1024.3999999999999</v>
      </c>
      <c r="P185" s="508">
        <f t="shared" si="76"/>
        <v>27452.199999999997</v>
      </c>
      <c r="Q185" s="508">
        <f t="shared" si="76"/>
        <v>0</v>
      </c>
      <c r="R185" s="508">
        <f>R186</f>
        <v>27543.2</v>
      </c>
      <c r="S185" s="508">
        <f>S186</f>
        <v>0</v>
      </c>
      <c r="T185" s="508">
        <f t="shared" si="76"/>
        <v>27543.2</v>
      </c>
    </row>
    <row r="186" spans="1:20" s="14" customFormat="1" ht="25.5">
      <c r="A186" s="345" t="s">
        <v>111</v>
      </c>
      <c r="B186" s="499" t="s">
        <v>169</v>
      </c>
      <c r="C186" s="511" t="s">
        <v>126</v>
      </c>
      <c r="D186" s="511" t="s">
        <v>128</v>
      </c>
      <c r="E186" s="296" t="s">
        <v>14</v>
      </c>
      <c r="F186" s="296" t="s">
        <v>207</v>
      </c>
      <c r="G186" s="296" t="s">
        <v>207</v>
      </c>
      <c r="H186" s="296" t="s">
        <v>207</v>
      </c>
      <c r="I186" s="296" t="s">
        <v>57</v>
      </c>
      <c r="J186" s="296" t="s">
        <v>207</v>
      </c>
      <c r="K186" s="506">
        <v>120</v>
      </c>
      <c r="L186" s="507">
        <v>26278.3</v>
      </c>
      <c r="M186" s="508">
        <v>0</v>
      </c>
      <c r="N186" s="508">
        <v>28476.6</v>
      </c>
      <c r="O186" s="508">
        <f>-546.8-477.5-0.1</f>
        <v>-1024.3999999999999</v>
      </c>
      <c r="P186" s="508">
        <f>O186+N186</f>
        <v>27452.199999999997</v>
      </c>
      <c r="Q186" s="508">
        <v>0</v>
      </c>
      <c r="R186" s="508">
        <v>27543.2</v>
      </c>
      <c r="S186" s="508">
        <v>0</v>
      </c>
      <c r="T186" s="508">
        <f>S186+R186</f>
        <v>27543.2</v>
      </c>
    </row>
    <row r="187" spans="1:20" s="14" customFormat="1" ht="25.5">
      <c r="A187" s="345" t="s">
        <v>102</v>
      </c>
      <c r="B187" s="499" t="s">
        <v>169</v>
      </c>
      <c r="C187" s="511" t="s">
        <v>126</v>
      </c>
      <c r="D187" s="511" t="s">
        <v>128</v>
      </c>
      <c r="E187" s="296" t="s">
        <v>14</v>
      </c>
      <c r="F187" s="296" t="s">
        <v>207</v>
      </c>
      <c r="G187" s="296" t="s">
        <v>207</v>
      </c>
      <c r="H187" s="296" t="s">
        <v>207</v>
      </c>
      <c r="I187" s="296" t="s">
        <v>57</v>
      </c>
      <c r="J187" s="296" t="s">
        <v>207</v>
      </c>
      <c r="K187" s="506">
        <v>200</v>
      </c>
      <c r="L187" s="507">
        <f aca="true" t="shared" si="77" ref="L187:T187">L188</f>
        <v>1155.5</v>
      </c>
      <c r="M187" s="508">
        <f t="shared" si="77"/>
        <v>0</v>
      </c>
      <c r="N187" s="508">
        <f t="shared" si="77"/>
        <v>1637.3</v>
      </c>
      <c r="O187" s="508">
        <f t="shared" si="77"/>
        <v>-108.5</v>
      </c>
      <c r="P187" s="508">
        <f t="shared" si="77"/>
        <v>1528.8</v>
      </c>
      <c r="Q187" s="508">
        <f t="shared" si="77"/>
        <v>0</v>
      </c>
      <c r="R187" s="508">
        <f t="shared" si="77"/>
        <v>1618.6</v>
      </c>
      <c r="S187" s="508">
        <f t="shared" si="77"/>
        <v>0</v>
      </c>
      <c r="T187" s="508">
        <f t="shared" si="77"/>
        <v>1618.6</v>
      </c>
    </row>
    <row r="188" spans="1:20" s="14" customFormat="1" ht="25.5">
      <c r="A188" s="345" t="s">
        <v>104</v>
      </c>
      <c r="B188" s="499" t="s">
        <v>169</v>
      </c>
      <c r="C188" s="511" t="s">
        <v>126</v>
      </c>
      <c r="D188" s="511" t="s">
        <v>128</v>
      </c>
      <c r="E188" s="296" t="s">
        <v>14</v>
      </c>
      <c r="F188" s="296" t="s">
        <v>207</v>
      </c>
      <c r="G188" s="296" t="s">
        <v>207</v>
      </c>
      <c r="H188" s="296" t="s">
        <v>207</v>
      </c>
      <c r="I188" s="296" t="s">
        <v>57</v>
      </c>
      <c r="J188" s="296" t="s">
        <v>207</v>
      </c>
      <c r="K188" s="506">
        <v>240</v>
      </c>
      <c r="L188" s="507">
        <v>1155.5</v>
      </c>
      <c r="M188" s="508">
        <v>0</v>
      </c>
      <c r="N188" s="508">
        <v>1637.3</v>
      </c>
      <c r="O188" s="508">
        <f>-108.6+0.1</f>
        <v>-108.5</v>
      </c>
      <c r="P188" s="508">
        <f>O188+N188</f>
        <v>1528.8</v>
      </c>
      <c r="Q188" s="508">
        <v>0</v>
      </c>
      <c r="R188" s="508">
        <v>1618.6</v>
      </c>
      <c r="S188" s="508">
        <v>0</v>
      </c>
      <c r="T188" s="508">
        <f>S188+R188</f>
        <v>1618.6</v>
      </c>
    </row>
    <row r="189" spans="1:20" s="14" customFormat="1" ht="12.75">
      <c r="A189" s="345" t="s">
        <v>112</v>
      </c>
      <c r="B189" s="499" t="s">
        <v>169</v>
      </c>
      <c r="C189" s="511" t="s">
        <v>126</v>
      </c>
      <c r="D189" s="511" t="s">
        <v>128</v>
      </c>
      <c r="E189" s="296" t="s">
        <v>14</v>
      </c>
      <c r="F189" s="296" t="s">
        <v>207</v>
      </c>
      <c r="G189" s="296" t="s">
        <v>207</v>
      </c>
      <c r="H189" s="296" t="s">
        <v>207</v>
      </c>
      <c r="I189" s="296" t="s">
        <v>57</v>
      </c>
      <c r="J189" s="296" t="s">
        <v>207</v>
      </c>
      <c r="K189" s="506">
        <v>800</v>
      </c>
      <c r="L189" s="507">
        <f aca="true" t="shared" si="78" ref="L189:Q189">L191</f>
        <v>5</v>
      </c>
      <c r="M189" s="508">
        <f t="shared" si="78"/>
        <v>0</v>
      </c>
      <c r="N189" s="508">
        <f t="shared" si="78"/>
        <v>10.9</v>
      </c>
      <c r="O189" s="508">
        <f t="shared" si="78"/>
        <v>0</v>
      </c>
      <c r="P189" s="508">
        <f t="shared" si="78"/>
        <v>10.9</v>
      </c>
      <c r="Q189" s="508">
        <f t="shared" si="78"/>
        <v>0</v>
      </c>
      <c r="R189" s="508">
        <f>R191+R190</f>
        <v>0.4</v>
      </c>
      <c r="S189" s="508">
        <f>S191+S190</f>
        <v>0</v>
      </c>
      <c r="T189" s="508">
        <f>T191+T190</f>
        <v>0.4</v>
      </c>
    </row>
    <row r="190" spans="1:20" s="14" customFormat="1" ht="12.75">
      <c r="A190" s="545" t="s">
        <v>385</v>
      </c>
      <c r="B190" s="499" t="s">
        <v>169</v>
      </c>
      <c r="C190" s="511" t="s">
        <v>126</v>
      </c>
      <c r="D190" s="511" t="s">
        <v>128</v>
      </c>
      <c r="E190" s="296" t="s">
        <v>14</v>
      </c>
      <c r="F190" s="296" t="s">
        <v>207</v>
      </c>
      <c r="G190" s="296" t="s">
        <v>207</v>
      </c>
      <c r="H190" s="296" t="s">
        <v>207</v>
      </c>
      <c r="I190" s="296" t="s">
        <v>57</v>
      </c>
      <c r="J190" s="296" t="s">
        <v>207</v>
      </c>
      <c r="K190" s="506" t="s">
        <v>384</v>
      </c>
      <c r="L190" s="507"/>
      <c r="M190" s="508"/>
      <c r="N190" s="508"/>
      <c r="O190" s="508"/>
      <c r="P190" s="508"/>
      <c r="Q190" s="508"/>
      <c r="R190" s="508">
        <v>0.3</v>
      </c>
      <c r="S190" s="508">
        <v>0</v>
      </c>
      <c r="T190" s="508">
        <v>0.3</v>
      </c>
    </row>
    <row r="191" spans="1:20" s="14" customFormat="1" ht="12.75">
      <c r="A191" s="345" t="s">
        <v>114</v>
      </c>
      <c r="B191" s="499" t="s">
        <v>169</v>
      </c>
      <c r="C191" s="511" t="s">
        <v>126</v>
      </c>
      <c r="D191" s="511" t="s">
        <v>128</v>
      </c>
      <c r="E191" s="296" t="s">
        <v>14</v>
      </c>
      <c r="F191" s="296" t="s">
        <v>207</v>
      </c>
      <c r="G191" s="296" t="s">
        <v>207</v>
      </c>
      <c r="H191" s="296" t="s">
        <v>207</v>
      </c>
      <c r="I191" s="296" t="s">
        <v>57</v>
      </c>
      <c r="J191" s="296" t="s">
        <v>207</v>
      </c>
      <c r="K191" s="506">
        <v>850</v>
      </c>
      <c r="L191" s="507">
        <v>5</v>
      </c>
      <c r="M191" s="508">
        <v>0</v>
      </c>
      <c r="N191" s="508">
        <f>10.9</f>
        <v>10.9</v>
      </c>
      <c r="O191" s="508">
        <v>0</v>
      </c>
      <c r="P191" s="508">
        <f>10.9</f>
        <v>10.9</v>
      </c>
      <c r="Q191" s="508">
        <v>0</v>
      </c>
      <c r="R191" s="508">
        <v>0.1</v>
      </c>
      <c r="S191" s="508">
        <v>0</v>
      </c>
      <c r="T191" s="508">
        <f>S191+R191</f>
        <v>0.1</v>
      </c>
    </row>
    <row r="192" spans="1:20" s="14" customFormat="1" ht="12.75">
      <c r="A192" s="345" t="s">
        <v>260</v>
      </c>
      <c r="B192" s="499" t="s">
        <v>169</v>
      </c>
      <c r="C192" s="511" t="s">
        <v>126</v>
      </c>
      <c r="D192" s="511" t="s">
        <v>130</v>
      </c>
      <c r="E192" s="296"/>
      <c r="F192" s="296"/>
      <c r="G192" s="296"/>
      <c r="H192" s="296"/>
      <c r="I192" s="296"/>
      <c r="J192" s="296"/>
      <c r="K192" s="506"/>
      <c r="L192" s="507"/>
      <c r="M192" s="508"/>
      <c r="N192" s="508">
        <f aca="true" t="shared" si="79" ref="N192:T195">N193</f>
        <v>19.6</v>
      </c>
      <c r="O192" s="508">
        <f t="shared" si="79"/>
        <v>0</v>
      </c>
      <c r="P192" s="508">
        <f t="shared" si="79"/>
        <v>19.6</v>
      </c>
      <c r="Q192" s="508">
        <f t="shared" si="79"/>
        <v>0</v>
      </c>
      <c r="R192" s="508">
        <f t="shared" si="79"/>
        <v>19.6</v>
      </c>
      <c r="S192" s="508">
        <f t="shared" si="79"/>
        <v>0</v>
      </c>
      <c r="T192" s="508">
        <f t="shared" si="79"/>
        <v>19.6</v>
      </c>
    </row>
    <row r="193" spans="1:20" s="14" customFormat="1" ht="25.5">
      <c r="A193" s="345" t="s">
        <v>64</v>
      </c>
      <c r="B193" s="499" t="s">
        <v>169</v>
      </c>
      <c r="C193" s="511" t="s">
        <v>126</v>
      </c>
      <c r="D193" s="511" t="s">
        <v>130</v>
      </c>
      <c r="E193" s="296" t="s">
        <v>14</v>
      </c>
      <c r="F193" s="296" t="s">
        <v>207</v>
      </c>
      <c r="G193" s="296" t="s">
        <v>207</v>
      </c>
      <c r="H193" s="296" t="s">
        <v>207</v>
      </c>
      <c r="I193" s="296" t="s">
        <v>208</v>
      </c>
      <c r="J193" s="296" t="s">
        <v>207</v>
      </c>
      <c r="K193" s="506"/>
      <c r="L193" s="507"/>
      <c r="M193" s="508"/>
      <c r="N193" s="508">
        <f t="shared" si="79"/>
        <v>19.6</v>
      </c>
      <c r="O193" s="508">
        <f t="shared" si="79"/>
        <v>0</v>
      </c>
      <c r="P193" s="508">
        <f t="shared" si="79"/>
        <v>19.6</v>
      </c>
      <c r="Q193" s="508">
        <f t="shared" si="79"/>
        <v>0</v>
      </c>
      <c r="R193" s="508">
        <f t="shared" si="79"/>
        <v>19.6</v>
      </c>
      <c r="S193" s="508">
        <f t="shared" si="79"/>
        <v>0</v>
      </c>
      <c r="T193" s="508">
        <f t="shared" si="79"/>
        <v>19.6</v>
      </c>
    </row>
    <row r="194" spans="1:20" s="14" customFormat="1" ht="38.25">
      <c r="A194" s="345" t="s">
        <v>261</v>
      </c>
      <c r="B194" s="499" t="s">
        <v>169</v>
      </c>
      <c r="C194" s="511" t="s">
        <v>126</v>
      </c>
      <c r="D194" s="511" t="s">
        <v>130</v>
      </c>
      <c r="E194" s="296" t="s">
        <v>14</v>
      </c>
      <c r="F194" s="296" t="s">
        <v>207</v>
      </c>
      <c r="G194" s="296" t="s">
        <v>207</v>
      </c>
      <c r="H194" s="296" t="s">
        <v>207</v>
      </c>
      <c r="I194" s="296" t="s">
        <v>259</v>
      </c>
      <c r="J194" s="296" t="s">
        <v>207</v>
      </c>
      <c r="K194" s="506"/>
      <c r="L194" s="507"/>
      <c r="M194" s="508"/>
      <c r="N194" s="508">
        <f t="shared" si="79"/>
        <v>19.6</v>
      </c>
      <c r="O194" s="508">
        <f t="shared" si="79"/>
        <v>0</v>
      </c>
      <c r="P194" s="508">
        <f t="shared" si="79"/>
        <v>19.6</v>
      </c>
      <c r="Q194" s="508">
        <f t="shared" si="79"/>
        <v>0</v>
      </c>
      <c r="R194" s="508">
        <f t="shared" si="79"/>
        <v>19.6</v>
      </c>
      <c r="S194" s="508">
        <f t="shared" si="79"/>
        <v>0</v>
      </c>
      <c r="T194" s="508">
        <f t="shared" si="79"/>
        <v>19.6</v>
      </c>
    </row>
    <row r="195" spans="1:20" s="14" customFormat="1" ht="25.5">
      <c r="A195" s="345" t="s">
        <v>102</v>
      </c>
      <c r="B195" s="499" t="s">
        <v>169</v>
      </c>
      <c r="C195" s="511" t="s">
        <v>126</v>
      </c>
      <c r="D195" s="511" t="s">
        <v>130</v>
      </c>
      <c r="E195" s="296" t="s">
        <v>14</v>
      </c>
      <c r="F195" s="296" t="s">
        <v>207</v>
      </c>
      <c r="G195" s="296" t="s">
        <v>207</v>
      </c>
      <c r="H195" s="296" t="s">
        <v>207</v>
      </c>
      <c r="I195" s="296" t="s">
        <v>259</v>
      </c>
      <c r="J195" s="296" t="s">
        <v>207</v>
      </c>
      <c r="K195" s="506" t="s">
        <v>103</v>
      </c>
      <c r="L195" s="507"/>
      <c r="M195" s="508"/>
      <c r="N195" s="508">
        <f t="shared" si="79"/>
        <v>19.6</v>
      </c>
      <c r="O195" s="508">
        <f t="shared" si="79"/>
        <v>0</v>
      </c>
      <c r="P195" s="508">
        <f t="shared" si="79"/>
        <v>19.6</v>
      </c>
      <c r="Q195" s="508">
        <f t="shared" si="79"/>
        <v>0</v>
      </c>
      <c r="R195" s="508">
        <f t="shared" si="79"/>
        <v>19.6</v>
      </c>
      <c r="S195" s="508">
        <f t="shared" si="79"/>
        <v>0</v>
      </c>
      <c r="T195" s="508">
        <f t="shared" si="79"/>
        <v>19.6</v>
      </c>
    </row>
    <row r="196" spans="1:20" s="14" customFormat="1" ht="25.5">
      <c r="A196" s="345" t="s">
        <v>104</v>
      </c>
      <c r="B196" s="499" t="s">
        <v>169</v>
      </c>
      <c r="C196" s="511" t="s">
        <v>126</v>
      </c>
      <c r="D196" s="511" t="s">
        <v>130</v>
      </c>
      <c r="E196" s="296" t="s">
        <v>14</v>
      </c>
      <c r="F196" s="296" t="s">
        <v>207</v>
      </c>
      <c r="G196" s="296" t="s">
        <v>207</v>
      </c>
      <c r="H196" s="296" t="s">
        <v>207</v>
      </c>
      <c r="I196" s="296" t="s">
        <v>259</v>
      </c>
      <c r="J196" s="296" t="s">
        <v>207</v>
      </c>
      <c r="K196" s="506" t="s">
        <v>105</v>
      </c>
      <c r="L196" s="507"/>
      <c r="M196" s="508"/>
      <c r="N196" s="508">
        <v>19.6</v>
      </c>
      <c r="O196" s="508">
        <v>0</v>
      </c>
      <c r="P196" s="508">
        <v>19.6</v>
      </c>
      <c r="Q196" s="508">
        <v>0</v>
      </c>
      <c r="R196" s="508">
        <v>19.6</v>
      </c>
      <c r="S196" s="508">
        <v>0</v>
      </c>
      <c r="T196" s="508">
        <v>19.6</v>
      </c>
    </row>
    <row r="197" spans="1:20" s="35" customFormat="1" ht="12.75">
      <c r="A197" s="504" t="s">
        <v>157</v>
      </c>
      <c r="B197" s="499" t="s">
        <v>169</v>
      </c>
      <c r="C197" s="500" t="s">
        <v>126</v>
      </c>
      <c r="D197" s="500" t="s">
        <v>183</v>
      </c>
      <c r="E197" s="342"/>
      <c r="F197" s="342"/>
      <c r="G197" s="296"/>
      <c r="H197" s="296"/>
      <c r="I197" s="342"/>
      <c r="J197" s="342"/>
      <c r="K197" s="505"/>
      <c r="L197" s="534" t="e">
        <f>#REF!+L205</f>
        <v>#REF!</v>
      </c>
      <c r="M197" s="535" t="e">
        <f>#REF!+M205</f>
        <v>#REF!</v>
      </c>
      <c r="N197" s="535" t="e">
        <f aca="true" t="shared" si="80" ref="N197:T197">N205+N198</f>
        <v>#REF!</v>
      </c>
      <c r="O197" s="535" t="e">
        <f t="shared" si="80"/>
        <v>#REF!</v>
      </c>
      <c r="P197" s="535" t="e">
        <f t="shared" si="80"/>
        <v>#REF!</v>
      </c>
      <c r="Q197" s="535" t="e">
        <f t="shared" si="80"/>
        <v>#REF!</v>
      </c>
      <c r="R197" s="535">
        <f t="shared" si="80"/>
        <v>10918</v>
      </c>
      <c r="S197" s="535">
        <f t="shared" si="80"/>
        <v>0</v>
      </c>
      <c r="T197" s="535">
        <f t="shared" si="80"/>
        <v>10918</v>
      </c>
    </row>
    <row r="198" spans="1:20" s="35" customFormat="1" ht="51">
      <c r="A198" s="340" t="s">
        <v>251</v>
      </c>
      <c r="B198" s="499" t="s">
        <v>169</v>
      </c>
      <c r="C198" s="500" t="s">
        <v>126</v>
      </c>
      <c r="D198" s="500" t="s">
        <v>183</v>
      </c>
      <c r="E198" s="342" t="s">
        <v>129</v>
      </c>
      <c r="F198" s="342" t="s">
        <v>207</v>
      </c>
      <c r="G198" s="296" t="s">
        <v>207</v>
      </c>
      <c r="H198" s="296" t="s">
        <v>207</v>
      </c>
      <c r="I198" s="342" t="s">
        <v>208</v>
      </c>
      <c r="J198" s="342" t="s">
        <v>207</v>
      </c>
      <c r="K198" s="505"/>
      <c r="L198" s="534"/>
      <c r="M198" s="535"/>
      <c r="N198" s="535">
        <f>N202</f>
        <v>10</v>
      </c>
      <c r="O198" s="535">
        <f>O202</f>
        <v>0</v>
      </c>
      <c r="P198" s="535">
        <f>P202</f>
        <v>10</v>
      </c>
      <c r="Q198" s="535">
        <f>Q202</f>
        <v>0</v>
      </c>
      <c r="R198" s="535">
        <f>R202+R199</f>
        <v>128.4</v>
      </c>
      <c r="S198" s="535">
        <f>S202+S199</f>
        <v>0</v>
      </c>
      <c r="T198" s="535">
        <f>T202+T199</f>
        <v>128.4</v>
      </c>
    </row>
    <row r="199" spans="1:20" s="35" customFormat="1" ht="36" customHeight="1">
      <c r="A199" s="340" t="s">
        <v>372</v>
      </c>
      <c r="B199" s="499" t="s">
        <v>169</v>
      </c>
      <c r="C199" s="500" t="s">
        <v>126</v>
      </c>
      <c r="D199" s="500" t="s">
        <v>183</v>
      </c>
      <c r="E199" s="342" t="s">
        <v>129</v>
      </c>
      <c r="F199" s="342" t="s">
        <v>207</v>
      </c>
      <c r="G199" s="296" t="s">
        <v>207</v>
      </c>
      <c r="H199" s="296" t="s">
        <v>207</v>
      </c>
      <c r="I199" s="296" t="s">
        <v>371</v>
      </c>
      <c r="J199" s="342" t="s">
        <v>207</v>
      </c>
      <c r="K199" s="505"/>
      <c r="L199" s="534"/>
      <c r="M199" s="535"/>
      <c r="N199" s="535"/>
      <c r="O199" s="535"/>
      <c r="P199" s="535"/>
      <c r="Q199" s="535"/>
      <c r="R199" s="535">
        <f aca="true" t="shared" si="81" ref="R199:T200">R200</f>
        <v>118.4</v>
      </c>
      <c r="S199" s="535">
        <f t="shared" si="81"/>
        <v>0</v>
      </c>
      <c r="T199" s="535">
        <f t="shared" si="81"/>
        <v>118.4</v>
      </c>
    </row>
    <row r="200" spans="1:20" s="35" customFormat="1" ht="25.5">
      <c r="A200" s="345" t="s">
        <v>47</v>
      </c>
      <c r="B200" s="499" t="s">
        <v>169</v>
      </c>
      <c r="C200" s="500" t="s">
        <v>126</v>
      </c>
      <c r="D200" s="500" t="s">
        <v>183</v>
      </c>
      <c r="E200" s="342" t="s">
        <v>129</v>
      </c>
      <c r="F200" s="342" t="s">
        <v>207</v>
      </c>
      <c r="G200" s="296" t="s">
        <v>207</v>
      </c>
      <c r="H200" s="296" t="s">
        <v>207</v>
      </c>
      <c r="I200" s="296" t="s">
        <v>371</v>
      </c>
      <c r="J200" s="342" t="s">
        <v>207</v>
      </c>
      <c r="K200" s="505" t="s">
        <v>231</v>
      </c>
      <c r="L200" s="534"/>
      <c r="M200" s="535"/>
      <c r="N200" s="535"/>
      <c r="O200" s="535"/>
      <c r="P200" s="535"/>
      <c r="Q200" s="535"/>
      <c r="R200" s="535">
        <f t="shared" si="81"/>
        <v>118.4</v>
      </c>
      <c r="S200" s="535">
        <f t="shared" si="81"/>
        <v>0</v>
      </c>
      <c r="T200" s="535">
        <f t="shared" si="81"/>
        <v>118.4</v>
      </c>
    </row>
    <row r="201" spans="1:20" s="35" customFormat="1" ht="25.5">
      <c r="A201" s="346" t="s">
        <v>249</v>
      </c>
      <c r="B201" s="499" t="s">
        <v>169</v>
      </c>
      <c r="C201" s="500" t="s">
        <v>126</v>
      </c>
      <c r="D201" s="500" t="s">
        <v>183</v>
      </c>
      <c r="E201" s="342" t="s">
        <v>129</v>
      </c>
      <c r="F201" s="342" t="s">
        <v>207</v>
      </c>
      <c r="G201" s="296" t="s">
        <v>207</v>
      </c>
      <c r="H201" s="296" t="s">
        <v>207</v>
      </c>
      <c r="I201" s="296" t="s">
        <v>371</v>
      </c>
      <c r="J201" s="342" t="s">
        <v>207</v>
      </c>
      <c r="K201" s="505" t="s">
        <v>248</v>
      </c>
      <c r="L201" s="534"/>
      <c r="M201" s="535"/>
      <c r="N201" s="535"/>
      <c r="O201" s="535"/>
      <c r="P201" s="535"/>
      <c r="Q201" s="535"/>
      <c r="R201" s="535">
        <v>118.4</v>
      </c>
      <c r="S201" s="535">
        <v>0</v>
      </c>
      <c r="T201" s="535">
        <v>118.4</v>
      </c>
    </row>
    <row r="202" spans="1:20" s="35" customFormat="1" ht="25.5">
      <c r="A202" s="504" t="s">
        <v>320</v>
      </c>
      <c r="B202" s="499" t="s">
        <v>169</v>
      </c>
      <c r="C202" s="500" t="s">
        <v>126</v>
      </c>
      <c r="D202" s="500" t="s">
        <v>183</v>
      </c>
      <c r="E202" s="342" t="s">
        <v>129</v>
      </c>
      <c r="F202" s="342" t="s">
        <v>207</v>
      </c>
      <c r="G202" s="296" t="s">
        <v>207</v>
      </c>
      <c r="H202" s="296" t="s">
        <v>207</v>
      </c>
      <c r="I202" s="296" t="s">
        <v>319</v>
      </c>
      <c r="J202" s="342" t="s">
        <v>207</v>
      </c>
      <c r="K202" s="505"/>
      <c r="L202" s="534"/>
      <c r="M202" s="535"/>
      <c r="N202" s="535">
        <f aca="true" t="shared" si="82" ref="N202:T203">N203</f>
        <v>10</v>
      </c>
      <c r="O202" s="535">
        <f t="shared" si="82"/>
        <v>0</v>
      </c>
      <c r="P202" s="535">
        <f t="shared" si="82"/>
        <v>10</v>
      </c>
      <c r="Q202" s="535">
        <f t="shared" si="82"/>
        <v>0</v>
      </c>
      <c r="R202" s="535">
        <f t="shared" si="82"/>
        <v>10</v>
      </c>
      <c r="S202" s="535">
        <f t="shared" si="82"/>
        <v>0</v>
      </c>
      <c r="T202" s="535">
        <f t="shared" si="82"/>
        <v>10</v>
      </c>
    </row>
    <row r="203" spans="1:20" s="35" customFormat="1" ht="25.5">
      <c r="A203" s="345" t="s">
        <v>47</v>
      </c>
      <c r="B203" s="499" t="s">
        <v>169</v>
      </c>
      <c r="C203" s="500" t="s">
        <v>126</v>
      </c>
      <c r="D203" s="500" t="s">
        <v>183</v>
      </c>
      <c r="E203" s="342" t="s">
        <v>129</v>
      </c>
      <c r="F203" s="342" t="s">
        <v>207</v>
      </c>
      <c r="G203" s="296" t="s">
        <v>207</v>
      </c>
      <c r="H203" s="296" t="s">
        <v>207</v>
      </c>
      <c r="I203" s="296" t="s">
        <v>319</v>
      </c>
      <c r="J203" s="342" t="s">
        <v>207</v>
      </c>
      <c r="K203" s="505" t="s">
        <v>231</v>
      </c>
      <c r="L203" s="534"/>
      <c r="M203" s="535"/>
      <c r="N203" s="535">
        <f t="shared" si="82"/>
        <v>10</v>
      </c>
      <c r="O203" s="535">
        <f t="shared" si="82"/>
        <v>0</v>
      </c>
      <c r="P203" s="535">
        <f t="shared" si="82"/>
        <v>10</v>
      </c>
      <c r="Q203" s="535">
        <f t="shared" si="82"/>
        <v>0</v>
      </c>
      <c r="R203" s="535">
        <f t="shared" si="82"/>
        <v>10</v>
      </c>
      <c r="S203" s="535">
        <f t="shared" si="82"/>
        <v>0</v>
      </c>
      <c r="T203" s="535">
        <f t="shared" si="82"/>
        <v>10</v>
      </c>
    </row>
    <row r="204" spans="1:20" s="35" customFormat="1" ht="25.5">
      <c r="A204" s="346" t="s">
        <v>249</v>
      </c>
      <c r="B204" s="499" t="s">
        <v>169</v>
      </c>
      <c r="C204" s="500" t="s">
        <v>126</v>
      </c>
      <c r="D204" s="500" t="s">
        <v>183</v>
      </c>
      <c r="E204" s="342" t="s">
        <v>129</v>
      </c>
      <c r="F204" s="342" t="s">
        <v>207</v>
      </c>
      <c r="G204" s="296" t="s">
        <v>207</v>
      </c>
      <c r="H204" s="296" t="s">
        <v>207</v>
      </c>
      <c r="I204" s="296" t="s">
        <v>319</v>
      </c>
      <c r="J204" s="342" t="s">
        <v>207</v>
      </c>
      <c r="K204" s="505" t="s">
        <v>248</v>
      </c>
      <c r="L204" s="534"/>
      <c r="M204" s="535"/>
      <c r="N204" s="535">
        <v>10</v>
      </c>
      <c r="O204" s="535">
        <v>0</v>
      </c>
      <c r="P204" s="535">
        <v>10</v>
      </c>
      <c r="Q204" s="535">
        <v>0</v>
      </c>
      <c r="R204" s="535">
        <v>10</v>
      </c>
      <c r="S204" s="535">
        <v>0</v>
      </c>
      <c r="T204" s="535">
        <v>10</v>
      </c>
    </row>
    <row r="205" spans="1:20" s="14" customFormat="1" ht="38.25" customHeight="1">
      <c r="A205" s="423" t="s">
        <v>94</v>
      </c>
      <c r="B205" s="499" t="s">
        <v>169</v>
      </c>
      <c r="C205" s="500" t="s">
        <v>126</v>
      </c>
      <c r="D205" s="500" t="s">
        <v>183</v>
      </c>
      <c r="E205" s="295" t="s">
        <v>16</v>
      </c>
      <c r="F205" s="295" t="s">
        <v>207</v>
      </c>
      <c r="G205" s="296" t="s">
        <v>207</v>
      </c>
      <c r="H205" s="296" t="s">
        <v>207</v>
      </c>
      <c r="I205" s="295" t="s">
        <v>208</v>
      </c>
      <c r="J205" s="296" t="s">
        <v>207</v>
      </c>
      <c r="K205" s="506"/>
      <c r="L205" s="502">
        <f aca="true" t="shared" si="83" ref="L205:T207">L206</f>
        <v>10</v>
      </c>
      <c r="M205" s="503">
        <f t="shared" si="83"/>
        <v>0</v>
      </c>
      <c r="N205" s="503" t="e">
        <f>N206+N215+N222+#REF!</f>
        <v>#REF!</v>
      </c>
      <c r="O205" s="503" t="e">
        <f>O206+O215+O222+#REF!</f>
        <v>#REF!</v>
      </c>
      <c r="P205" s="503" t="e">
        <f>P206+P215+P222+#REF!+P212</f>
        <v>#REF!</v>
      </c>
      <c r="Q205" s="503" t="e">
        <f>Q206+Q215+Q222+#REF!+Q212</f>
        <v>#REF!</v>
      </c>
      <c r="R205" s="503">
        <f>R206+R215+R222+R212+R209</f>
        <v>10789.6</v>
      </c>
      <c r="S205" s="503">
        <f>S206+S215+S222+S212+S209</f>
        <v>0</v>
      </c>
      <c r="T205" s="503">
        <f>T206+T215+T222+T212+T209</f>
        <v>10789.6</v>
      </c>
    </row>
    <row r="206" spans="1:20" s="14" customFormat="1" ht="15" customHeight="1" hidden="1">
      <c r="A206" s="504" t="s">
        <v>278</v>
      </c>
      <c r="B206" s="499" t="s">
        <v>169</v>
      </c>
      <c r="C206" s="500" t="s">
        <v>126</v>
      </c>
      <c r="D206" s="500" t="s">
        <v>183</v>
      </c>
      <c r="E206" s="296" t="s">
        <v>16</v>
      </c>
      <c r="F206" s="296" t="s">
        <v>207</v>
      </c>
      <c r="G206" s="296" t="s">
        <v>207</v>
      </c>
      <c r="H206" s="296" t="s">
        <v>207</v>
      </c>
      <c r="I206" s="296" t="s">
        <v>277</v>
      </c>
      <c r="J206" s="296" t="s">
        <v>207</v>
      </c>
      <c r="K206" s="506"/>
      <c r="L206" s="502">
        <f t="shared" si="83"/>
        <v>10</v>
      </c>
      <c r="M206" s="503">
        <f t="shared" si="83"/>
        <v>0</v>
      </c>
      <c r="N206" s="503">
        <f t="shared" si="83"/>
        <v>1209.9</v>
      </c>
      <c r="O206" s="503">
        <f t="shared" si="83"/>
        <v>0</v>
      </c>
      <c r="P206" s="503">
        <f t="shared" si="83"/>
        <v>1209.9</v>
      </c>
      <c r="Q206" s="503">
        <f t="shared" si="83"/>
        <v>-1209.9</v>
      </c>
      <c r="R206" s="503">
        <f t="shared" si="83"/>
        <v>0</v>
      </c>
      <c r="S206" s="503">
        <f t="shared" si="83"/>
        <v>0</v>
      </c>
      <c r="T206" s="503">
        <f t="shared" si="83"/>
        <v>0</v>
      </c>
    </row>
    <row r="207" spans="1:20" s="14" customFormat="1" ht="25.5" customHeight="1" hidden="1">
      <c r="A207" s="345" t="s">
        <v>102</v>
      </c>
      <c r="B207" s="499" t="s">
        <v>169</v>
      </c>
      <c r="C207" s="500" t="s">
        <v>126</v>
      </c>
      <c r="D207" s="500" t="s">
        <v>183</v>
      </c>
      <c r="E207" s="296" t="s">
        <v>16</v>
      </c>
      <c r="F207" s="296" t="s">
        <v>207</v>
      </c>
      <c r="G207" s="296" t="s">
        <v>207</v>
      </c>
      <c r="H207" s="296" t="s">
        <v>207</v>
      </c>
      <c r="I207" s="296" t="s">
        <v>277</v>
      </c>
      <c r="J207" s="296" t="s">
        <v>207</v>
      </c>
      <c r="K207" s="506" t="s">
        <v>103</v>
      </c>
      <c r="L207" s="502">
        <f t="shared" si="83"/>
        <v>10</v>
      </c>
      <c r="M207" s="503">
        <f t="shared" si="83"/>
        <v>0</v>
      </c>
      <c r="N207" s="503">
        <f t="shared" si="83"/>
        <v>1209.9</v>
      </c>
      <c r="O207" s="503">
        <f t="shared" si="83"/>
        <v>0</v>
      </c>
      <c r="P207" s="503">
        <f t="shared" si="83"/>
        <v>1209.9</v>
      </c>
      <c r="Q207" s="503">
        <f t="shared" si="83"/>
        <v>-1209.9</v>
      </c>
      <c r="R207" s="503">
        <f t="shared" si="83"/>
        <v>0</v>
      </c>
      <c r="S207" s="503">
        <f t="shared" si="83"/>
        <v>0</v>
      </c>
      <c r="T207" s="503">
        <f t="shared" si="83"/>
        <v>0</v>
      </c>
    </row>
    <row r="208" spans="1:20" s="14" customFormat="1" ht="9.75" customHeight="1" hidden="1">
      <c r="A208" s="345" t="s">
        <v>104</v>
      </c>
      <c r="B208" s="499" t="s">
        <v>169</v>
      </c>
      <c r="C208" s="500" t="s">
        <v>126</v>
      </c>
      <c r="D208" s="500" t="s">
        <v>183</v>
      </c>
      <c r="E208" s="296" t="s">
        <v>16</v>
      </c>
      <c r="F208" s="296" t="s">
        <v>207</v>
      </c>
      <c r="G208" s="296" t="s">
        <v>207</v>
      </c>
      <c r="H208" s="296" t="s">
        <v>207</v>
      </c>
      <c r="I208" s="296" t="s">
        <v>277</v>
      </c>
      <c r="J208" s="296" t="s">
        <v>207</v>
      </c>
      <c r="K208" s="506" t="s">
        <v>105</v>
      </c>
      <c r="L208" s="502">
        <f>10</f>
        <v>10</v>
      </c>
      <c r="M208" s="503">
        <v>0</v>
      </c>
      <c r="N208" s="503">
        <v>1209.9</v>
      </c>
      <c r="O208" s="503">
        <v>0</v>
      </c>
      <c r="P208" s="503">
        <v>1209.9</v>
      </c>
      <c r="Q208" s="503">
        <v>-1209.9</v>
      </c>
      <c r="R208" s="503">
        <f>Q208+P208</f>
        <v>0</v>
      </c>
      <c r="S208" s="503">
        <v>0</v>
      </c>
      <c r="T208" s="503">
        <v>0</v>
      </c>
    </row>
    <row r="209" spans="1:20" s="14" customFormat="1" ht="17.25" customHeight="1">
      <c r="A209" s="345" t="s">
        <v>342</v>
      </c>
      <c r="B209" s="499" t="s">
        <v>169</v>
      </c>
      <c r="C209" s="500" t="s">
        <v>126</v>
      </c>
      <c r="D209" s="500" t="s">
        <v>183</v>
      </c>
      <c r="E209" s="296" t="s">
        <v>16</v>
      </c>
      <c r="F209" s="296" t="s">
        <v>207</v>
      </c>
      <c r="G209" s="296" t="s">
        <v>207</v>
      </c>
      <c r="H209" s="296" t="s">
        <v>207</v>
      </c>
      <c r="I209" s="296" t="s">
        <v>341</v>
      </c>
      <c r="J209" s="296" t="s">
        <v>207</v>
      </c>
      <c r="K209" s="506"/>
      <c r="L209" s="502"/>
      <c r="M209" s="503"/>
      <c r="N209" s="503"/>
      <c r="O209" s="503"/>
      <c r="P209" s="503"/>
      <c r="Q209" s="503"/>
      <c r="R209" s="503">
        <f aca="true" t="shared" si="84" ref="R209:T210">R210</f>
        <v>91.5</v>
      </c>
      <c r="S209" s="503">
        <f t="shared" si="84"/>
        <v>0</v>
      </c>
      <c r="T209" s="503">
        <f t="shared" si="84"/>
        <v>91.5</v>
      </c>
    </row>
    <row r="210" spans="1:20" s="14" customFormat="1" ht="15" customHeight="1">
      <c r="A210" s="423" t="s">
        <v>160</v>
      </c>
      <c r="B210" s="499" t="s">
        <v>169</v>
      </c>
      <c r="C210" s="500" t="s">
        <v>126</v>
      </c>
      <c r="D210" s="500" t="s">
        <v>183</v>
      </c>
      <c r="E210" s="296" t="s">
        <v>16</v>
      </c>
      <c r="F210" s="296" t="s">
        <v>207</v>
      </c>
      <c r="G210" s="296" t="s">
        <v>207</v>
      </c>
      <c r="H210" s="296" t="s">
        <v>207</v>
      </c>
      <c r="I210" s="296" t="s">
        <v>341</v>
      </c>
      <c r="J210" s="296" t="s">
        <v>207</v>
      </c>
      <c r="K210" s="506" t="s">
        <v>174</v>
      </c>
      <c r="L210" s="502"/>
      <c r="M210" s="503"/>
      <c r="N210" s="503"/>
      <c r="O210" s="503"/>
      <c r="P210" s="503"/>
      <c r="Q210" s="503"/>
      <c r="R210" s="503">
        <f t="shared" si="84"/>
        <v>91.5</v>
      </c>
      <c r="S210" s="503">
        <f t="shared" si="84"/>
        <v>0</v>
      </c>
      <c r="T210" s="503">
        <f t="shared" si="84"/>
        <v>91.5</v>
      </c>
    </row>
    <row r="211" spans="1:20" s="14" customFormat="1" ht="15" customHeight="1">
      <c r="A211" s="423" t="s">
        <v>175</v>
      </c>
      <c r="B211" s="499" t="s">
        <v>169</v>
      </c>
      <c r="C211" s="500" t="s">
        <v>126</v>
      </c>
      <c r="D211" s="500" t="s">
        <v>183</v>
      </c>
      <c r="E211" s="296" t="s">
        <v>16</v>
      </c>
      <c r="F211" s="296" t="s">
        <v>207</v>
      </c>
      <c r="G211" s="296" t="s">
        <v>207</v>
      </c>
      <c r="H211" s="296" t="s">
        <v>207</v>
      </c>
      <c r="I211" s="296" t="s">
        <v>341</v>
      </c>
      <c r="J211" s="296" t="s">
        <v>207</v>
      </c>
      <c r="K211" s="506" t="s">
        <v>221</v>
      </c>
      <c r="L211" s="502"/>
      <c r="M211" s="503"/>
      <c r="N211" s="503"/>
      <c r="O211" s="503"/>
      <c r="P211" s="503"/>
      <c r="Q211" s="503"/>
      <c r="R211" s="503">
        <v>91.5</v>
      </c>
      <c r="S211" s="503">
        <v>0</v>
      </c>
      <c r="T211" s="503">
        <v>91.5</v>
      </c>
    </row>
    <row r="212" spans="1:20" s="14" customFormat="1" ht="25.5">
      <c r="A212" s="345" t="s">
        <v>166</v>
      </c>
      <c r="B212" s="499" t="s">
        <v>169</v>
      </c>
      <c r="C212" s="500" t="s">
        <v>126</v>
      </c>
      <c r="D212" s="500" t="s">
        <v>183</v>
      </c>
      <c r="E212" s="296" t="s">
        <v>16</v>
      </c>
      <c r="F212" s="296" t="s">
        <v>207</v>
      </c>
      <c r="G212" s="296" t="s">
        <v>207</v>
      </c>
      <c r="H212" s="296" t="s">
        <v>207</v>
      </c>
      <c r="I212" s="296" t="s">
        <v>70</v>
      </c>
      <c r="J212" s="296" t="s">
        <v>207</v>
      </c>
      <c r="K212" s="506"/>
      <c r="L212" s="502"/>
      <c r="M212" s="503"/>
      <c r="N212" s="503"/>
      <c r="O212" s="503"/>
      <c r="P212" s="503">
        <f aca="true" t="shared" si="85" ref="P212:T213">P213</f>
        <v>0</v>
      </c>
      <c r="Q212" s="503">
        <f t="shared" si="85"/>
        <v>70</v>
      </c>
      <c r="R212" s="503">
        <f t="shared" si="85"/>
        <v>232.2</v>
      </c>
      <c r="S212" s="503">
        <f t="shared" si="85"/>
        <v>0</v>
      </c>
      <c r="T212" s="503">
        <f t="shared" si="85"/>
        <v>232.2</v>
      </c>
    </row>
    <row r="213" spans="1:20" s="14" customFormat="1" ht="25.5">
      <c r="A213" s="345" t="s">
        <v>102</v>
      </c>
      <c r="B213" s="499" t="s">
        <v>169</v>
      </c>
      <c r="C213" s="500" t="s">
        <v>126</v>
      </c>
      <c r="D213" s="500" t="s">
        <v>183</v>
      </c>
      <c r="E213" s="296" t="s">
        <v>16</v>
      </c>
      <c r="F213" s="296" t="s">
        <v>207</v>
      </c>
      <c r="G213" s="296" t="s">
        <v>207</v>
      </c>
      <c r="H213" s="296" t="s">
        <v>207</v>
      </c>
      <c r="I213" s="296" t="s">
        <v>70</v>
      </c>
      <c r="J213" s="296" t="s">
        <v>207</v>
      </c>
      <c r="K213" s="506" t="s">
        <v>103</v>
      </c>
      <c r="L213" s="502"/>
      <c r="M213" s="503"/>
      <c r="N213" s="503"/>
      <c r="O213" s="503"/>
      <c r="P213" s="503">
        <f t="shared" si="85"/>
        <v>0</v>
      </c>
      <c r="Q213" s="503">
        <f t="shared" si="85"/>
        <v>70</v>
      </c>
      <c r="R213" s="503">
        <f t="shared" si="85"/>
        <v>232.2</v>
      </c>
      <c r="S213" s="503">
        <f t="shared" si="85"/>
        <v>0</v>
      </c>
      <c r="T213" s="503">
        <f t="shared" si="85"/>
        <v>232.2</v>
      </c>
    </row>
    <row r="214" spans="1:20" s="14" customFormat="1" ht="25.5">
      <c r="A214" s="345" t="s">
        <v>104</v>
      </c>
      <c r="B214" s="499" t="s">
        <v>169</v>
      </c>
      <c r="C214" s="500" t="s">
        <v>126</v>
      </c>
      <c r="D214" s="500" t="s">
        <v>183</v>
      </c>
      <c r="E214" s="296" t="s">
        <v>16</v>
      </c>
      <c r="F214" s="296" t="s">
        <v>207</v>
      </c>
      <c r="G214" s="296" t="s">
        <v>207</v>
      </c>
      <c r="H214" s="296" t="s">
        <v>207</v>
      </c>
      <c r="I214" s="296" t="s">
        <v>70</v>
      </c>
      <c r="J214" s="296" t="s">
        <v>207</v>
      </c>
      <c r="K214" s="506" t="s">
        <v>105</v>
      </c>
      <c r="L214" s="502"/>
      <c r="M214" s="503"/>
      <c r="N214" s="503"/>
      <c r="O214" s="503"/>
      <c r="P214" s="503">
        <v>0</v>
      </c>
      <c r="Q214" s="503">
        <v>70</v>
      </c>
      <c r="R214" s="503">
        <v>232.2</v>
      </c>
      <c r="S214" s="503">
        <v>0</v>
      </c>
      <c r="T214" s="503">
        <f>S214+R214</f>
        <v>232.2</v>
      </c>
    </row>
    <row r="215" spans="1:20" s="14" customFormat="1" ht="25.5">
      <c r="A215" s="345" t="s">
        <v>101</v>
      </c>
      <c r="B215" s="499" t="s">
        <v>169</v>
      </c>
      <c r="C215" s="500" t="s">
        <v>126</v>
      </c>
      <c r="D215" s="500" t="s">
        <v>183</v>
      </c>
      <c r="E215" s="296" t="s">
        <v>16</v>
      </c>
      <c r="F215" s="296" t="s">
        <v>207</v>
      </c>
      <c r="G215" s="296" t="s">
        <v>207</v>
      </c>
      <c r="H215" s="296" t="s">
        <v>207</v>
      </c>
      <c r="I215" s="296" t="s">
        <v>36</v>
      </c>
      <c r="J215" s="296" t="s">
        <v>207</v>
      </c>
      <c r="K215" s="506"/>
      <c r="L215" s="507">
        <f aca="true" t="shared" si="86" ref="L215:R215">L216+L218+L220</f>
        <v>9730.5</v>
      </c>
      <c r="M215" s="508">
        <f t="shared" si="86"/>
        <v>0</v>
      </c>
      <c r="N215" s="508">
        <f t="shared" si="86"/>
        <v>10207</v>
      </c>
      <c r="O215" s="508">
        <f t="shared" si="86"/>
        <v>0</v>
      </c>
      <c r="P215" s="508">
        <f t="shared" si="86"/>
        <v>10207</v>
      </c>
      <c r="Q215" s="508">
        <f t="shared" si="86"/>
        <v>0</v>
      </c>
      <c r="R215" s="508">
        <f t="shared" si="86"/>
        <v>10207</v>
      </c>
      <c r="S215" s="508">
        <f>S216+S218+S220</f>
        <v>0</v>
      </c>
      <c r="T215" s="508">
        <f>T216+T218+T220</f>
        <v>10207</v>
      </c>
    </row>
    <row r="216" spans="1:20" s="14" customFormat="1" ht="51">
      <c r="A216" s="345" t="s">
        <v>123</v>
      </c>
      <c r="B216" s="499" t="s">
        <v>169</v>
      </c>
      <c r="C216" s="500" t="s">
        <v>126</v>
      </c>
      <c r="D216" s="500" t="s">
        <v>183</v>
      </c>
      <c r="E216" s="296" t="s">
        <v>16</v>
      </c>
      <c r="F216" s="296" t="s">
        <v>207</v>
      </c>
      <c r="G216" s="296" t="s">
        <v>207</v>
      </c>
      <c r="H216" s="296" t="s">
        <v>207</v>
      </c>
      <c r="I216" s="296" t="s">
        <v>36</v>
      </c>
      <c r="J216" s="296" t="s">
        <v>207</v>
      </c>
      <c r="K216" s="506">
        <v>100</v>
      </c>
      <c r="L216" s="507">
        <f aca="true" t="shared" si="87" ref="L216:T216">L217</f>
        <v>3935.1</v>
      </c>
      <c r="M216" s="508">
        <f t="shared" si="87"/>
        <v>0</v>
      </c>
      <c r="N216" s="508">
        <f t="shared" si="87"/>
        <v>3975.7</v>
      </c>
      <c r="O216" s="508">
        <f t="shared" si="87"/>
        <v>0</v>
      </c>
      <c r="P216" s="508">
        <f t="shared" si="87"/>
        <v>3975.7</v>
      </c>
      <c r="Q216" s="508">
        <f t="shared" si="87"/>
        <v>0</v>
      </c>
      <c r="R216" s="508">
        <f t="shared" si="87"/>
        <v>3915.2</v>
      </c>
      <c r="S216" s="508">
        <f t="shared" si="87"/>
        <v>0</v>
      </c>
      <c r="T216" s="508">
        <f t="shared" si="87"/>
        <v>3915.2</v>
      </c>
    </row>
    <row r="217" spans="1:20" s="14" customFormat="1" ht="12.75">
      <c r="A217" s="345" t="s">
        <v>197</v>
      </c>
      <c r="B217" s="499" t="s">
        <v>169</v>
      </c>
      <c r="C217" s="500" t="s">
        <v>126</v>
      </c>
      <c r="D217" s="500" t="s">
        <v>183</v>
      </c>
      <c r="E217" s="296" t="s">
        <v>16</v>
      </c>
      <c r="F217" s="296" t="s">
        <v>207</v>
      </c>
      <c r="G217" s="296" t="s">
        <v>207</v>
      </c>
      <c r="H217" s="296" t="s">
        <v>207</v>
      </c>
      <c r="I217" s="296" t="s">
        <v>36</v>
      </c>
      <c r="J217" s="296" t="s">
        <v>207</v>
      </c>
      <c r="K217" s="506" t="s">
        <v>116</v>
      </c>
      <c r="L217" s="507">
        <v>3935.1</v>
      </c>
      <c r="M217" s="508">
        <v>0</v>
      </c>
      <c r="N217" s="508">
        <v>3975.7</v>
      </c>
      <c r="O217" s="508">
        <v>0</v>
      </c>
      <c r="P217" s="508">
        <v>3975.7</v>
      </c>
      <c r="Q217" s="508">
        <v>0</v>
      </c>
      <c r="R217" s="508">
        <v>3915.2</v>
      </c>
      <c r="S217" s="508">
        <v>0</v>
      </c>
      <c r="T217" s="508">
        <f>S217+R217</f>
        <v>3915.2</v>
      </c>
    </row>
    <row r="218" spans="1:20" s="14" customFormat="1" ht="25.5">
      <c r="A218" s="345" t="s">
        <v>102</v>
      </c>
      <c r="B218" s="499" t="s">
        <v>169</v>
      </c>
      <c r="C218" s="500" t="s">
        <v>126</v>
      </c>
      <c r="D218" s="500" t="s">
        <v>183</v>
      </c>
      <c r="E218" s="296" t="s">
        <v>16</v>
      </c>
      <c r="F218" s="296" t="s">
        <v>207</v>
      </c>
      <c r="G218" s="296" t="s">
        <v>207</v>
      </c>
      <c r="H218" s="296" t="s">
        <v>207</v>
      </c>
      <c r="I218" s="296" t="s">
        <v>36</v>
      </c>
      <c r="J218" s="296" t="s">
        <v>207</v>
      </c>
      <c r="K218" s="506">
        <v>200</v>
      </c>
      <c r="L218" s="507">
        <f aca="true" t="shared" si="88" ref="L218:T218">L219</f>
        <v>5451.6</v>
      </c>
      <c r="M218" s="508">
        <f t="shared" si="88"/>
        <v>0</v>
      </c>
      <c r="N218" s="508">
        <f t="shared" si="88"/>
        <v>5884.8</v>
      </c>
      <c r="O218" s="508">
        <f t="shared" si="88"/>
        <v>0</v>
      </c>
      <c r="P218" s="508">
        <f t="shared" si="88"/>
        <v>5884.8</v>
      </c>
      <c r="Q218" s="508">
        <f t="shared" si="88"/>
        <v>0</v>
      </c>
      <c r="R218" s="508">
        <f t="shared" si="88"/>
        <v>6020.8</v>
      </c>
      <c r="S218" s="508">
        <f t="shared" si="88"/>
        <v>0</v>
      </c>
      <c r="T218" s="508">
        <f t="shared" si="88"/>
        <v>6020.8</v>
      </c>
    </row>
    <row r="219" spans="1:20" s="14" customFormat="1" ht="25.5">
      <c r="A219" s="345" t="s">
        <v>104</v>
      </c>
      <c r="B219" s="499" t="s">
        <v>169</v>
      </c>
      <c r="C219" s="500" t="s">
        <v>126</v>
      </c>
      <c r="D219" s="500" t="s">
        <v>183</v>
      </c>
      <c r="E219" s="296" t="s">
        <v>16</v>
      </c>
      <c r="F219" s="296" t="s">
        <v>207</v>
      </c>
      <c r="G219" s="296" t="s">
        <v>207</v>
      </c>
      <c r="H219" s="296" t="s">
        <v>207</v>
      </c>
      <c r="I219" s="296" t="s">
        <v>36</v>
      </c>
      <c r="J219" s="296" t="s">
        <v>207</v>
      </c>
      <c r="K219" s="506">
        <v>240</v>
      </c>
      <c r="L219" s="507">
        <v>5451.6</v>
      </c>
      <c r="M219" s="508">
        <v>0</v>
      </c>
      <c r="N219" s="508">
        <v>5884.8</v>
      </c>
      <c r="O219" s="508">
        <v>0</v>
      </c>
      <c r="P219" s="508">
        <v>5884.8</v>
      </c>
      <c r="Q219" s="508">
        <v>0</v>
      </c>
      <c r="R219" s="508">
        <v>6020.8</v>
      </c>
      <c r="S219" s="508">
        <v>0</v>
      </c>
      <c r="T219" s="508">
        <f>S219+R219</f>
        <v>6020.8</v>
      </c>
    </row>
    <row r="220" spans="1:20" s="14" customFormat="1" ht="12.75">
      <c r="A220" s="345" t="s">
        <v>112</v>
      </c>
      <c r="B220" s="499" t="s">
        <v>169</v>
      </c>
      <c r="C220" s="500" t="s">
        <v>126</v>
      </c>
      <c r="D220" s="500" t="s">
        <v>183</v>
      </c>
      <c r="E220" s="296" t="s">
        <v>16</v>
      </c>
      <c r="F220" s="296" t="s">
        <v>207</v>
      </c>
      <c r="G220" s="296" t="s">
        <v>207</v>
      </c>
      <c r="H220" s="296" t="s">
        <v>207</v>
      </c>
      <c r="I220" s="296" t="s">
        <v>36</v>
      </c>
      <c r="J220" s="296" t="s">
        <v>207</v>
      </c>
      <c r="K220" s="506">
        <v>800</v>
      </c>
      <c r="L220" s="507">
        <f aca="true" t="shared" si="89" ref="L220:T220">L221</f>
        <v>343.8</v>
      </c>
      <c r="M220" s="508">
        <f t="shared" si="89"/>
        <v>0</v>
      </c>
      <c r="N220" s="508">
        <f t="shared" si="89"/>
        <v>346.5</v>
      </c>
      <c r="O220" s="508">
        <f t="shared" si="89"/>
        <v>0</v>
      </c>
      <c r="P220" s="508">
        <f t="shared" si="89"/>
        <v>346.5</v>
      </c>
      <c r="Q220" s="508">
        <f t="shared" si="89"/>
        <v>0</v>
      </c>
      <c r="R220" s="508">
        <f t="shared" si="89"/>
        <v>271</v>
      </c>
      <c r="S220" s="508">
        <f t="shared" si="89"/>
        <v>0</v>
      </c>
      <c r="T220" s="508">
        <f t="shared" si="89"/>
        <v>271</v>
      </c>
    </row>
    <row r="221" spans="1:20" s="14" customFormat="1" ht="12.75">
      <c r="A221" s="345" t="s">
        <v>114</v>
      </c>
      <c r="B221" s="499" t="s">
        <v>169</v>
      </c>
      <c r="C221" s="500" t="s">
        <v>126</v>
      </c>
      <c r="D221" s="500" t="s">
        <v>183</v>
      </c>
      <c r="E221" s="296" t="s">
        <v>16</v>
      </c>
      <c r="F221" s="296" t="s">
        <v>207</v>
      </c>
      <c r="G221" s="296" t="s">
        <v>207</v>
      </c>
      <c r="H221" s="296" t="s">
        <v>207</v>
      </c>
      <c r="I221" s="296" t="s">
        <v>36</v>
      </c>
      <c r="J221" s="296" t="s">
        <v>207</v>
      </c>
      <c r="K221" s="506">
        <v>850</v>
      </c>
      <c r="L221" s="507">
        <v>343.8</v>
      </c>
      <c r="M221" s="508">
        <v>0</v>
      </c>
      <c r="N221" s="508">
        <v>346.5</v>
      </c>
      <c r="O221" s="508">
        <v>0</v>
      </c>
      <c r="P221" s="508">
        <v>346.5</v>
      </c>
      <c r="Q221" s="508">
        <v>0</v>
      </c>
      <c r="R221" s="508">
        <v>271</v>
      </c>
      <c r="S221" s="508">
        <v>0</v>
      </c>
      <c r="T221" s="508">
        <f>S221+R221</f>
        <v>271</v>
      </c>
    </row>
    <row r="222" spans="1:20" s="14" customFormat="1" ht="25.5">
      <c r="A222" s="504" t="s">
        <v>95</v>
      </c>
      <c r="B222" s="499" t="s">
        <v>169</v>
      </c>
      <c r="C222" s="500" t="s">
        <v>126</v>
      </c>
      <c r="D222" s="500" t="s">
        <v>183</v>
      </c>
      <c r="E222" s="296" t="s">
        <v>16</v>
      </c>
      <c r="F222" s="296" t="s">
        <v>207</v>
      </c>
      <c r="G222" s="296" t="s">
        <v>207</v>
      </c>
      <c r="H222" s="296" t="s">
        <v>207</v>
      </c>
      <c r="I222" s="296" t="s">
        <v>39</v>
      </c>
      <c r="J222" s="296" t="s">
        <v>207</v>
      </c>
      <c r="K222" s="506"/>
      <c r="L222" s="507">
        <f aca="true" t="shared" si="90" ref="L222:R222">L223+L225</f>
        <v>425.6</v>
      </c>
      <c r="M222" s="508">
        <f t="shared" si="90"/>
        <v>0</v>
      </c>
      <c r="N222" s="508">
        <f t="shared" si="90"/>
        <v>329.2</v>
      </c>
      <c r="O222" s="508">
        <f t="shared" si="90"/>
        <v>0</v>
      </c>
      <c r="P222" s="508">
        <f t="shared" si="90"/>
        <v>329.2</v>
      </c>
      <c r="Q222" s="508">
        <f t="shared" si="90"/>
        <v>0</v>
      </c>
      <c r="R222" s="508">
        <f t="shared" si="90"/>
        <v>258.9</v>
      </c>
      <c r="S222" s="508">
        <f>S223+S225</f>
        <v>0</v>
      </c>
      <c r="T222" s="508">
        <f>T223+T225</f>
        <v>258.9</v>
      </c>
    </row>
    <row r="223" spans="1:20" s="14" customFormat="1" ht="25.5">
      <c r="A223" s="345" t="s">
        <v>102</v>
      </c>
      <c r="B223" s="499" t="s">
        <v>169</v>
      </c>
      <c r="C223" s="500" t="s">
        <v>126</v>
      </c>
      <c r="D223" s="500" t="s">
        <v>183</v>
      </c>
      <c r="E223" s="296" t="s">
        <v>16</v>
      </c>
      <c r="F223" s="296" t="s">
        <v>207</v>
      </c>
      <c r="G223" s="296" t="s">
        <v>207</v>
      </c>
      <c r="H223" s="296" t="s">
        <v>207</v>
      </c>
      <c r="I223" s="296" t="s">
        <v>39</v>
      </c>
      <c r="J223" s="296" t="s">
        <v>207</v>
      </c>
      <c r="K223" s="506">
        <v>200</v>
      </c>
      <c r="L223" s="507">
        <f aca="true" t="shared" si="91" ref="L223:T223">L224</f>
        <v>335.2</v>
      </c>
      <c r="M223" s="508">
        <f t="shared" si="91"/>
        <v>0</v>
      </c>
      <c r="N223" s="508">
        <f t="shared" si="91"/>
        <v>238.2</v>
      </c>
      <c r="O223" s="508">
        <f t="shared" si="91"/>
        <v>0</v>
      </c>
      <c r="P223" s="508">
        <f t="shared" si="91"/>
        <v>238.2</v>
      </c>
      <c r="Q223" s="508">
        <f t="shared" si="91"/>
        <v>0</v>
      </c>
      <c r="R223" s="508">
        <f t="shared" si="91"/>
        <v>238.2</v>
      </c>
      <c r="S223" s="508">
        <f t="shared" si="91"/>
        <v>0</v>
      </c>
      <c r="T223" s="508">
        <f t="shared" si="91"/>
        <v>238.2</v>
      </c>
    </row>
    <row r="224" spans="1:20" s="14" customFormat="1" ht="25.5">
      <c r="A224" s="345" t="s">
        <v>104</v>
      </c>
      <c r="B224" s="499" t="s">
        <v>169</v>
      </c>
      <c r="C224" s="500" t="s">
        <v>126</v>
      </c>
      <c r="D224" s="500" t="s">
        <v>183</v>
      </c>
      <c r="E224" s="296" t="s">
        <v>16</v>
      </c>
      <c r="F224" s="296" t="s">
        <v>207</v>
      </c>
      <c r="G224" s="296" t="s">
        <v>207</v>
      </c>
      <c r="H224" s="296" t="s">
        <v>207</v>
      </c>
      <c r="I224" s="296" t="s">
        <v>39</v>
      </c>
      <c r="J224" s="296" t="s">
        <v>207</v>
      </c>
      <c r="K224" s="506">
        <v>240</v>
      </c>
      <c r="L224" s="507">
        <v>335.2</v>
      </c>
      <c r="M224" s="508">
        <v>0</v>
      </c>
      <c r="N224" s="508">
        <v>238.2</v>
      </c>
      <c r="O224" s="508">
        <v>0</v>
      </c>
      <c r="P224" s="508">
        <v>238.2</v>
      </c>
      <c r="Q224" s="508">
        <v>0</v>
      </c>
      <c r="R224" s="508">
        <v>238.2</v>
      </c>
      <c r="S224" s="508">
        <v>0</v>
      </c>
      <c r="T224" s="508">
        <v>238.2</v>
      </c>
    </row>
    <row r="225" spans="1:20" s="14" customFormat="1" ht="12.75">
      <c r="A225" s="345" t="s">
        <v>112</v>
      </c>
      <c r="B225" s="499" t="s">
        <v>169</v>
      </c>
      <c r="C225" s="500" t="s">
        <v>126</v>
      </c>
      <c r="D225" s="500" t="s">
        <v>183</v>
      </c>
      <c r="E225" s="296" t="s">
        <v>16</v>
      </c>
      <c r="F225" s="296" t="s">
        <v>207</v>
      </c>
      <c r="G225" s="296" t="s">
        <v>207</v>
      </c>
      <c r="H225" s="296" t="s">
        <v>207</v>
      </c>
      <c r="I225" s="296" t="s">
        <v>39</v>
      </c>
      <c r="J225" s="296" t="s">
        <v>207</v>
      </c>
      <c r="K225" s="506" t="s">
        <v>113</v>
      </c>
      <c r="L225" s="507">
        <f aca="true" t="shared" si="92" ref="L225:Q225">L226</f>
        <v>90.4</v>
      </c>
      <c r="M225" s="508">
        <f t="shared" si="92"/>
        <v>0</v>
      </c>
      <c r="N225" s="508">
        <f t="shared" si="92"/>
        <v>91</v>
      </c>
      <c r="O225" s="508">
        <f t="shared" si="92"/>
        <v>0</v>
      </c>
      <c r="P225" s="508">
        <f t="shared" si="92"/>
        <v>91</v>
      </c>
      <c r="Q225" s="508">
        <f t="shared" si="92"/>
        <v>0</v>
      </c>
      <c r="R225" s="508">
        <f>R226</f>
        <v>20.7</v>
      </c>
      <c r="S225" s="508">
        <f>S226</f>
        <v>0</v>
      </c>
      <c r="T225" s="508">
        <f>T226</f>
        <v>20.7</v>
      </c>
    </row>
    <row r="226" spans="1:20" s="14" customFormat="1" ht="12.75">
      <c r="A226" s="345" t="s">
        <v>114</v>
      </c>
      <c r="B226" s="499" t="s">
        <v>169</v>
      </c>
      <c r="C226" s="500" t="s">
        <v>126</v>
      </c>
      <c r="D226" s="500" t="s">
        <v>183</v>
      </c>
      <c r="E226" s="296" t="s">
        <v>16</v>
      </c>
      <c r="F226" s="296" t="s">
        <v>207</v>
      </c>
      <c r="G226" s="296" t="s">
        <v>207</v>
      </c>
      <c r="H226" s="296" t="s">
        <v>207</v>
      </c>
      <c r="I226" s="296" t="s">
        <v>39</v>
      </c>
      <c r="J226" s="296" t="s">
        <v>207</v>
      </c>
      <c r="K226" s="506" t="s">
        <v>115</v>
      </c>
      <c r="L226" s="507">
        <f>90.4</f>
        <v>90.4</v>
      </c>
      <c r="M226" s="508">
        <v>0</v>
      </c>
      <c r="N226" s="508">
        <v>91</v>
      </c>
      <c r="O226" s="508">
        <v>0</v>
      </c>
      <c r="P226" s="508">
        <v>91</v>
      </c>
      <c r="Q226" s="508">
        <v>0</v>
      </c>
      <c r="R226" s="508">
        <v>20.7</v>
      </c>
      <c r="S226" s="508">
        <v>0</v>
      </c>
      <c r="T226" s="508">
        <f>S226+R226</f>
        <v>20.7</v>
      </c>
    </row>
    <row r="227" spans="1:23" s="14" customFormat="1" ht="25.5">
      <c r="A227" s="504" t="s">
        <v>142</v>
      </c>
      <c r="B227" s="499" t="s">
        <v>169</v>
      </c>
      <c r="C227" s="511" t="s">
        <v>129</v>
      </c>
      <c r="D227" s="511"/>
      <c r="E227" s="352"/>
      <c r="F227" s="352"/>
      <c r="G227" s="296"/>
      <c r="H227" s="296"/>
      <c r="I227" s="352"/>
      <c r="J227" s="352"/>
      <c r="K227" s="512"/>
      <c r="L227" s="507"/>
      <c r="M227" s="508"/>
      <c r="N227" s="508">
        <f aca="true" t="shared" si="93" ref="N227:T227">N228</f>
        <v>0</v>
      </c>
      <c r="O227" s="508">
        <f t="shared" si="93"/>
        <v>200</v>
      </c>
      <c r="P227" s="508">
        <f t="shared" si="93"/>
        <v>200</v>
      </c>
      <c r="Q227" s="508">
        <f t="shared" si="93"/>
        <v>0</v>
      </c>
      <c r="R227" s="508">
        <f t="shared" si="93"/>
        <v>200</v>
      </c>
      <c r="S227" s="508">
        <f t="shared" si="93"/>
        <v>0</v>
      </c>
      <c r="T227" s="508">
        <f t="shared" si="93"/>
        <v>200</v>
      </c>
      <c r="U227" s="259"/>
      <c r="V227" s="259"/>
      <c r="W227" s="259"/>
    </row>
    <row r="228" spans="1:20" s="14" customFormat="1" ht="12.75">
      <c r="A228" s="504" t="s">
        <v>327</v>
      </c>
      <c r="B228" s="499" t="s">
        <v>169</v>
      </c>
      <c r="C228" s="546" t="s">
        <v>129</v>
      </c>
      <c r="D228" s="547" t="s">
        <v>145</v>
      </c>
      <c r="E228" s="296"/>
      <c r="F228" s="296"/>
      <c r="G228" s="296"/>
      <c r="H228" s="296"/>
      <c r="I228" s="296"/>
      <c r="J228" s="296"/>
      <c r="K228" s="506"/>
      <c r="L228" s="507"/>
      <c r="M228" s="508"/>
      <c r="N228" s="508">
        <f aca="true" t="shared" si="94" ref="N228:T231">N229</f>
        <v>0</v>
      </c>
      <c r="O228" s="508">
        <f t="shared" si="94"/>
        <v>200</v>
      </c>
      <c r="P228" s="508">
        <f t="shared" si="94"/>
        <v>200</v>
      </c>
      <c r="Q228" s="508">
        <f t="shared" si="94"/>
        <v>0</v>
      </c>
      <c r="R228" s="508">
        <f t="shared" si="94"/>
        <v>200</v>
      </c>
      <c r="S228" s="508">
        <f t="shared" si="94"/>
        <v>0</v>
      </c>
      <c r="T228" s="508">
        <f t="shared" si="94"/>
        <v>200</v>
      </c>
    </row>
    <row r="229" spans="1:20" s="14" customFormat="1" ht="25.5">
      <c r="A229" s="345" t="s">
        <v>71</v>
      </c>
      <c r="B229" s="499" t="s">
        <v>169</v>
      </c>
      <c r="C229" s="546" t="s">
        <v>129</v>
      </c>
      <c r="D229" s="547" t="s">
        <v>145</v>
      </c>
      <c r="E229" s="296" t="s">
        <v>55</v>
      </c>
      <c r="F229" s="296" t="s">
        <v>207</v>
      </c>
      <c r="G229" s="296" t="s">
        <v>207</v>
      </c>
      <c r="H229" s="296" t="s">
        <v>207</v>
      </c>
      <c r="I229" s="296" t="s">
        <v>208</v>
      </c>
      <c r="J229" s="296" t="s">
        <v>207</v>
      </c>
      <c r="K229" s="506"/>
      <c r="L229" s="507"/>
      <c r="M229" s="508"/>
      <c r="N229" s="508">
        <f t="shared" si="94"/>
        <v>0</v>
      </c>
      <c r="O229" s="508">
        <f t="shared" si="94"/>
        <v>200</v>
      </c>
      <c r="P229" s="508">
        <f t="shared" si="94"/>
        <v>200</v>
      </c>
      <c r="Q229" s="508">
        <f t="shared" si="94"/>
        <v>0</v>
      </c>
      <c r="R229" s="508">
        <f t="shared" si="94"/>
        <v>200</v>
      </c>
      <c r="S229" s="508">
        <f t="shared" si="94"/>
        <v>0</v>
      </c>
      <c r="T229" s="508">
        <f t="shared" si="94"/>
        <v>200</v>
      </c>
    </row>
    <row r="230" spans="1:20" s="14" customFormat="1" ht="34.5" customHeight="1">
      <c r="A230" s="345" t="s">
        <v>328</v>
      </c>
      <c r="B230" s="499" t="s">
        <v>169</v>
      </c>
      <c r="C230" s="546" t="s">
        <v>129</v>
      </c>
      <c r="D230" s="547" t="s">
        <v>145</v>
      </c>
      <c r="E230" s="296" t="s">
        <v>55</v>
      </c>
      <c r="F230" s="296" t="s">
        <v>207</v>
      </c>
      <c r="G230" s="296" t="s">
        <v>207</v>
      </c>
      <c r="H230" s="296" t="s">
        <v>207</v>
      </c>
      <c r="I230" s="296" t="s">
        <v>326</v>
      </c>
      <c r="J230" s="296" t="s">
        <v>207</v>
      </c>
      <c r="K230" s="506"/>
      <c r="L230" s="507"/>
      <c r="M230" s="508"/>
      <c r="N230" s="508">
        <f t="shared" si="94"/>
        <v>0</v>
      </c>
      <c r="O230" s="508">
        <f t="shared" si="94"/>
        <v>200</v>
      </c>
      <c r="P230" s="508">
        <f t="shared" si="94"/>
        <v>200</v>
      </c>
      <c r="Q230" s="508">
        <f t="shared" si="94"/>
        <v>0</v>
      </c>
      <c r="R230" s="508">
        <f t="shared" si="94"/>
        <v>200</v>
      </c>
      <c r="S230" s="508">
        <f t="shared" si="94"/>
        <v>0</v>
      </c>
      <c r="T230" s="508">
        <f t="shared" si="94"/>
        <v>200</v>
      </c>
    </row>
    <row r="231" spans="1:20" s="14" customFormat="1" ht="12.75">
      <c r="A231" s="345" t="s">
        <v>160</v>
      </c>
      <c r="B231" s="499" t="s">
        <v>169</v>
      </c>
      <c r="C231" s="546" t="s">
        <v>129</v>
      </c>
      <c r="D231" s="547" t="s">
        <v>145</v>
      </c>
      <c r="E231" s="296" t="s">
        <v>55</v>
      </c>
      <c r="F231" s="296" t="s">
        <v>207</v>
      </c>
      <c r="G231" s="296" t="s">
        <v>207</v>
      </c>
      <c r="H231" s="296" t="s">
        <v>207</v>
      </c>
      <c r="I231" s="296" t="s">
        <v>326</v>
      </c>
      <c r="J231" s="296" t="s">
        <v>207</v>
      </c>
      <c r="K231" s="506" t="s">
        <v>174</v>
      </c>
      <c r="L231" s="507"/>
      <c r="M231" s="508"/>
      <c r="N231" s="508">
        <f t="shared" si="94"/>
        <v>0</v>
      </c>
      <c r="O231" s="508">
        <f t="shared" si="94"/>
        <v>200</v>
      </c>
      <c r="P231" s="508">
        <f t="shared" si="94"/>
        <v>200</v>
      </c>
      <c r="Q231" s="508">
        <f t="shared" si="94"/>
        <v>0</v>
      </c>
      <c r="R231" s="508">
        <f t="shared" si="94"/>
        <v>200</v>
      </c>
      <c r="S231" s="508">
        <f t="shared" si="94"/>
        <v>0</v>
      </c>
      <c r="T231" s="508">
        <f t="shared" si="94"/>
        <v>200</v>
      </c>
    </row>
    <row r="232" spans="1:20" s="14" customFormat="1" ht="12.75">
      <c r="A232" s="345" t="s">
        <v>119</v>
      </c>
      <c r="B232" s="499" t="s">
        <v>169</v>
      </c>
      <c r="C232" s="546" t="s">
        <v>129</v>
      </c>
      <c r="D232" s="547" t="s">
        <v>145</v>
      </c>
      <c r="E232" s="296" t="s">
        <v>55</v>
      </c>
      <c r="F232" s="296" t="s">
        <v>207</v>
      </c>
      <c r="G232" s="296" t="s">
        <v>207</v>
      </c>
      <c r="H232" s="296" t="s">
        <v>207</v>
      </c>
      <c r="I232" s="296" t="s">
        <v>326</v>
      </c>
      <c r="J232" s="296" t="s">
        <v>207</v>
      </c>
      <c r="K232" s="506" t="s">
        <v>124</v>
      </c>
      <c r="L232" s="507"/>
      <c r="M232" s="508"/>
      <c r="N232" s="508">
        <v>0</v>
      </c>
      <c r="O232" s="508">
        <v>200</v>
      </c>
      <c r="P232" s="508">
        <v>200</v>
      </c>
      <c r="Q232" s="508">
        <v>0</v>
      </c>
      <c r="R232" s="508">
        <v>200</v>
      </c>
      <c r="S232" s="508">
        <v>0</v>
      </c>
      <c r="T232" s="508">
        <v>200</v>
      </c>
    </row>
    <row r="233" spans="1:20" s="35" customFormat="1" ht="12.75">
      <c r="A233" s="504" t="s">
        <v>144</v>
      </c>
      <c r="B233" s="499" t="s">
        <v>169</v>
      </c>
      <c r="C233" s="500" t="s">
        <v>128</v>
      </c>
      <c r="D233" s="500"/>
      <c r="E233" s="342"/>
      <c r="F233" s="342"/>
      <c r="G233" s="296"/>
      <c r="H233" s="296"/>
      <c r="I233" s="342"/>
      <c r="J233" s="296"/>
      <c r="K233" s="505"/>
      <c r="L233" s="534" t="e">
        <f aca="true" t="shared" si="95" ref="L233:Q233">L234+L251+L274</f>
        <v>#REF!</v>
      </c>
      <c r="M233" s="535" t="e">
        <f t="shared" si="95"/>
        <v>#REF!</v>
      </c>
      <c r="N233" s="535" t="e">
        <f t="shared" si="95"/>
        <v>#REF!</v>
      </c>
      <c r="O233" s="535" t="e">
        <f t="shared" si="95"/>
        <v>#REF!</v>
      </c>
      <c r="P233" s="535" t="e">
        <f t="shared" si="95"/>
        <v>#REF!</v>
      </c>
      <c r="Q233" s="535" t="e">
        <f t="shared" si="95"/>
        <v>#REF!</v>
      </c>
      <c r="R233" s="535">
        <f>R234+R251+R274+R242</f>
        <v>23274.199999999997</v>
      </c>
      <c r="S233" s="535">
        <f>S234+S251+S274+S242</f>
        <v>-318.5</v>
      </c>
      <c r="T233" s="535">
        <f>T234+T251+T274+T242</f>
        <v>22955.699999999997</v>
      </c>
    </row>
    <row r="234" spans="1:20" s="35" customFormat="1" ht="12.75">
      <c r="A234" s="504" t="s">
        <v>76</v>
      </c>
      <c r="B234" s="499" t="s">
        <v>169</v>
      </c>
      <c r="C234" s="500" t="s">
        <v>128</v>
      </c>
      <c r="D234" s="500" t="s">
        <v>130</v>
      </c>
      <c r="E234" s="342"/>
      <c r="F234" s="342"/>
      <c r="G234" s="296"/>
      <c r="H234" s="296"/>
      <c r="I234" s="342"/>
      <c r="J234" s="296"/>
      <c r="K234" s="505"/>
      <c r="L234" s="534">
        <f aca="true" t="shared" si="96" ref="L234:T234">L235</f>
        <v>1028</v>
      </c>
      <c r="M234" s="535">
        <f t="shared" si="96"/>
        <v>0</v>
      </c>
      <c r="N234" s="535">
        <f t="shared" si="96"/>
        <v>1023</v>
      </c>
      <c r="O234" s="535">
        <f t="shared" si="96"/>
        <v>0</v>
      </c>
      <c r="P234" s="535">
        <f t="shared" si="96"/>
        <v>1023</v>
      </c>
      <c r="Q234" s="535">
        <f t="shared" si="96"/>
        <v>0</v>
      </c>
      <c r="R234" s="535">
        <f t="shared" si="96"/>
        <v>1023</v>
      </c>
      <c r="S234" s="535">
        <f t="shared" si="96"/>
        <v>0</v>
      </c>
      <c r="T234" s="535">
        <f t="shared" si="96"/>
        <v>1023</v>
      </c>
    </row>
    <row r="235" spans="1:20" s="14" customFormat="1" ht="38.25">
      <c r="A235" s="345" t="s">
        <v>210</v>
      </c>
      <c r="B235" s="499" t="s">
        <v>169</v>
      </c>
      <c r="C235" s="500" t="s">
        <v>128</v>
      </c>
      <c r="D235" s="500" t="s">
        <v>130</v>
      </c>
      <c r="E235" s="296" t="s">
        <v>145</v>
      </c>
      <c r="F235" s="296" t="s">
        <v>207</v>
      </c>
      <c r="G235" s="296" t="s">
        <v>207</v>
      </c>
      <c r="H235" s="296" t="s">
        <v>207</v>
      </c>
      <c r="I235" s="296" t="s">
        <v>208</v>
      </c>
      <c r="J235" s="296" t="s">
        <v>207</v>
      </c>
      <c r="K235" s="506"/>
      <c r="L235" s="507">
        <f aca="true" t="shared" si="97" ref="L235:R235">L236+L239</f>
        <v>1028</v>
      </c>
      <c r="M235" s="508">
        <f t="shared" si="97"/>
        <v>0</v>
      </c>
      <c r="N235" s="508">
        <f t="shared" si="97"/>
        <v>1023</v>
      </c>
      <c r="O235" s="508">
        <f t="shared" si="97"/>
        <v>0</v>
      </c>
      <c r="P235" s="508">
        <f t="shared" si="97"/>
        <v>1023</v>
      </c>
      <c r="Q235" s="508">
        <f t="shared" si="97"/>
        <v>0</v>
      </c>
      <c r="R235" s="508">
        <f t="shared" si="97"/>
        <v>1023</v>
      </c>
      <c r="S235" s="508">
        <f>S236+S239</f>
        <v>0</v>
      </c>
      <c r="T235" s="508">
        <f>T236+T239</f>
        <v>1023</v>
      </c>
    </row>
    <row r="236" spans="1:20" s="14" customFormat="1" ht="12.75">
      <c r="A236" s="345" t="s">
        <v>211</v>
      </c>
      <c r="B236" s="499" t="s">
        <v>169</v>
      </c>
      <c r="C236" s="500" t="s">
        <v>128</v>
      </c>
      <c r="D236" s="500" t="s">
        <v>130</v>
      </c>
      <c r="E236" s="296" t="s">
        <v>145</v>
      </c>
      <c r="F236" s="296" t="s">
        <v>207</v>
      </c>
      <c r="G236" s="296" t="s">
        <v>207</v>
      </c>
      <c r="H236" s="296" t="s">
        <v>207</v>
      </c>
      <c r="I236" s="296" t="s">
        <v>212</v>
      </c>
      <c r="J236" s="296" t="s">
        <v>207</v>
      </c>
      <c r="K236" s="506"/>
      <c r="L236" s="507">
        <f aca="true" t="shared" si="98" ref="L236:T237">L237</f>
        <v>1008</v>
      </c>
      <c r="M236" s="508">
        <f t="shared" si="98"/>
        <v>0</v>
      </c>
      <c r="N236" s="508">
        <f t="shared" si="98"/>
        <v>1008</v>
      </c>
      <c r="O236" s="508">
        <f t="shared" si="98"/>
        <v>0</v>
      </c>
      <c r="P236" s="508">
        <f t="shared" si="98"/>
        <v>1008</v>
      </c>
      <c r="Q236" s="508">
        <f t="shared" si="98"/>
        <v>0</v>
      </c>
      <c r="R236" s="508">
        <f t="shared" si="98"/>
        <v>1008</v>
      </c>
      <c r="S236" s="508">
        <f t="shared" si="98"/>
        <v>0</v>
      </c>
      <c r="T236" s="508">
        <f t="shared" si="98"/>
        <v>1008</v>
      </c>
    </row>
    <row r="237" spans="1:20" s="14" customFormat="1" ht="12.75">
      <c r="A237" s="345" t="s">
        <v>112</v>
      </c>
      <c r="B237" s="499" t="s">
        <v>169</v>
      </c>
      <c r="C237" s="500" t="s">
        <v>128</v>
      </c>
      <c r="D237" s="500" t="s">
        <v>130</v>
      </c>
      <c r="E237" s="354" t="s">
        <v>145</v>
      </c>
      <c r="F237" s="354" t="s">
        <v>207</v>
      </c>
      <c r="G237" s="296" t="s">
        <v>207</v>
      </c>
      <c r="H237" s="296" t="s">
        <v>207</v>
      </c>
      <c r="I237" s="313" t="s">
        <v>212</v>
      </c>
      <c r="J237" s="296" t="s">
        <v>207</v>
      </c>
      <c r="K237" s="501" t="s">
        <v>113</v>
      </c>
      <c r="L237" s="507">
        <f t="shared" si="98"/>
        <v>1008</v>
      </c>
      <c r="M237" s="508">
        <f t="shared" si="98"/>
        <v>0</v>
      </c>
      <c r="N237" s="508">
        <f t="shared" si="98"/>
        <v>1008</v>
      </c>
      <c r="O237" s="508">
        <f t="shared" si="98"/>
        <v>0</v>
      </c>
      <c r="P237" s="508">
        <f t="shared" si="98"/>
        <v>1008</v>
      </c>
      <c r="Q237" s="508">
        <f t="shared" si="98"/>
        <v>0</v>
      </c>
      <c r="R237" s="508">
        <f t="shared" si="98"/>
        <v>1008</v>
      </c>
      <c r="S237" s="508">
        <f t="shared" si="98"/>
        <v>0</v>
      </c>
      <c r="T237" s="508">
        <f t="shared" si="98"/>
        <v>1008</v>
      </c>
    </row>
    <row r="238" spans="1:20" s="14" customFormat="1" ht="38.25">
      <c r="A238" s="345" t="s">
        <v>339</v>
      </c>
      <c r="B238" s="499" t="s">
        <v>169</v>
      </c>
      <c r="C238" s="500" t="s">
        <v>128</v>
      </c>
      <c r="D238" s="500" t="s">
        <v>130</v>
      </c>
      <c r="E238" s="354" t="s">
        <v>145</v>
      </c>
      <c r="F238" s="354" t="s">
        <v>207</v>
      </c>
      <c r="G238" s="296" t="s">
        <v>207</v>
      </c>
      <c r="H238" s="296" t="s">
        <v>207</v>
      </c>
      <c r="I238" s="313" t="s">
        <v>212</v>
      </c>
      <c r="J238" s="296" t="s">
        <v>207</v>
      </c>
      <c r="K238" s="501" t="s">
        <v>213</v>
      </c>
      <c r="L238" s="507">
        <v>1008</v>
      </c>
      <c r="M238" s="508">
        <v>0</v>
      </c>
      <c r="N238" s="508">
        <v>1008</v>
      </c>
      <c r="O238" s="508">
        <v>0</v>
      </c>
      <c r="P238" s="508">
        <v>1008</v>
      </c>
      <c r="Q238" s="508">
        <v>0</v>
      </c>
      <c r="R238" s="508">
        <v>1008</v>
      </c>
      <c r="S238" s="508">
        <v>0</v>
      </c>
      <c r="T238" s="508">
        <v>1008</v>
      </c>
    </row>
    <row r="239" spans="1:20" s="14" customFormat="1" ht="12.75">
      <c r="A239" s="345" t="s">
        <v>214</v>
      </c>
      <c r="B239" s="499" t="s">
        <v>169</v>
      </c>
      <c r="C239" s="500" t="s">
        <v>128</v>
      </c>
      <c r="D239" s="500" t="s">
        <v>130</v>
      </c>
      <c r="E239" s="354" t="s">
        <v>145</v>
      </c>
      <c r="F239" s="354" t="s">
        <v>207</v>
      </c>
      <c r="G239" s="296" t="s">
        <v>207</v>
      </c>
      <c r="H239" s="296" t="s">
        <v>207</v>
      </c>
      <c r="I239" s="313" t="s">
        <v>215</v>
      </c>
      <c r="J239" s="296" t="s">
        <v>207</v>
      </c>
      <c r="K239" s="501"/>
      <c r="L239" s="507">
        <f aca="true" t="shared" si="99" ref="L239:T240">L240</f>
        <v>20</v>
      </c>
      <c r="M239" s="508">
        <f t="shared" si="99"/>
        <v>0</v>
      </c>
      <c r="N239" s="508">
        <f t="shared" si="99"/>
        <v>15</v>
      </c>
      <c r="O239" s="508">
        <f t="shared" si="99"/>
        <v>0</v>
      </c>
      <c r="P239" s="508">
        <f t="shared" si="99"/>
        <v>15</v>
      </c>
      <c r="Q239" s="508">
        <f t="shared" si="99"/>
        <v>0</v>
      </c>
      <c r="R239" s="508">
        <f t="shared" si="99"/>
        <v>15</v>
      </c>
      <c r="S239" s="508">
        <f t="shared" si="99"/>
        <v>0</v>
      </c>
      <c r="T239" s="508">
        <f t="shared" si="99"/>
        <v>15</v>
      </c>
    </row>
    <row r="240" spans="1:20" s="14" customFormat="1" ht="25.5">
      <c r="A240" s="423" t="s">
        <v>194</v>
      </c>
      <c r="B240" s="499" t="s">
        <v>169</v>
      </c>
      <c r="C240" s="500" t="s">
        <v>128</v>
      </c>
      <c r="D240" s="500" t="s">
        <v>130</v>
      </c>
      <c r="E240" s="352" t="s">
        <v>145</v>
      </c>
      <c r="F240" s="352" t="s">
        <v>207</v>
      </c>
      <c r="G240" s="296" t="s">
        <v>207</v>
      </c>
      <c r="H240" s="296" t="s">
        <v>207</v>
      </c>
      <c r="I240" s="352" t="s">
        <v>215</v>
      </c>
      <c r="J240" s="296" t="s">
        <v>207</v>
      </c>
      <c r="K240" s="512" t="s">
        <v>103</v>
      </c>
      <c r="L240" s="507">
        <f t="shared" si="99"/>
        <v>20</v>
      </c>
      <c r="M240" s="508">
        <f t="shared" si="99"/>
        <v>0</v>
      </c>
      <c r="N240" s="508">
        <f t="shared" si="99"/>
        <v>15</v>
      </c>
      <c r="O240" s="508">
        <f t="shared" si="99"/>
        <v>0</v>
      </c>
      <c r="P240" s="508">
        <f t="shared" si="99"/>
        <v>15</v>
      </c>
      <c r="Q240" s="508">
        <f t="shared" si="99"/>
        <v>0</v>
      </c>
      <c r="R240" s="508">
        <f t="shared" si="99"/>
        <v>15</v>
      </c>
      <c r="S240" s="508">
        <f t="shared" si="99"/>
        <v>0</v>
      </c>
      <c r="T240" s="508">
        <f t="shared" si="99"/>
        <v>15</v>
      </c>
    </row>
    <row r="241" spans="1:20" s="14" customFormat="1" ht="25.5">
      <c r="A241" s="423" t="s">
        <v>104</v>
      </c>
      <c r="B241" s="499" t="s">
        <v>169</v>
      </c>
      <c r="C241" s="500" t="s">
        <v>128</v>
      </c>
      <c r="D241" s="500" t="s">
        <v>130</v>
      </c>
      <c r="E241" s="352" t="s">
        <v>145</v>
      </c>
      <c r="F241" s="352" t="s">
        <v>207</v>
      </c>
      <c r="G241" s="296" t="s">
        <v>207</v>
      </c>
      <c r="H241" s="296" t="s">
        <v>207</v>
      </c>
      <c r="I241" s="352" t="s">
        <v>215</v>
      </c>
      <c r="J241" s="296" t="s">
        <v>207</v>
      </c>
      <c r="K241" s="512" t="s">
        <v>105</v>
      </c>
      <c r="L241" s="507">
        <v>20</v>
      </c>
      <c r="M241" s="508">
        <v>0</v>
      </c>
      <c r="N241" s="508">
        <v>15</v>
      </c>
      <c r="O241" s="508">
        <v>0</v>
      </c>
      <c r="P241" s="508">
        <v>15</v>
      </c>
      <c r="Q241" s="508">
        <v>0</v>
      </c>
      <c r="R241" s="508">
        <v>15</v>
      </c>
      <c r="S241" s="508">
        <v>0</v>
      </c>
      <c r="T241" s="508">
        <v>15</v>
      </c>
    </row>
    <row r="242" spans="1:20" s="14" customFormat="1" ht="12.75">
      <c r="A242" s="423" t="s">
        <v>395</v>
      </c>
      <c r="B242" s="499" t="s">
        <v>169</v>
      </c>
      <c r="C242" s="500" t="s">
        <v>128</v>
      </c>
      <c r="D242" s="500" t="s">
        <v>132</v>
      </c>
      <c r="E242" s="352"/>
      <c r="F242" s="352"/>
      <c r="G242" s="296"/>
      <c r="H242" s="296"/>
      <c r="I242" s="352"/>
      <c r="J242" s="296"/>
      <c r="K242" s="512"/>
      <c r="L242" s="507"/>
      <c r="M242" s="508"/>
      <c r="N242" s="508"/>
      <c r="O242" s="508"/>
      <c r="P242" s="508"/>
      <c r="Q242" s="508"/>
      <c r="R242" s="508">
        <f>R243+R247</f>
        <v>118.6</v>
      </c>
      <c r="S242" s="508">
        <f>S243+S247</f>
        <v>0</v>
      </c>
      <c r="T242" s="508">
        <f>T243+T247</f>
        <v>118.6</v>
      </c>
    </row>
    <row r="243" spans="1:21" s="14" customFormat="1" ht="12.75">
      <c r="A243" s="345" t="s">
        <v>295</v>
      </c>
      <c r="B243" s="499" t="s">
        <v>169</v>
      </c>
      <c r="C243" s="500" t="s">
        <v>128</v>
      </c>
      <c r="D243" s="500" t="s">
        <v>132</v>
      </c>
      <c r="E243" s="352" t="s">
        <v>292</v>
      </c>
      <c r="F243" s="352" t="s">
        <v>207</v>
      </c>
      <c r="G243" s="296" t="s">
        <v>207</v>
      </c>
      <c r="H243" s="296" t="s">
        <v>207</v>
      </c>
      <c r="I243" s="352" t="s">
        <v>208</v>
      </c>
      <c r="J243" s="296" t="s">
        <v>207</v>
      </c>
      <c r="K243" s="512"/>
      <c r="L243" s="507"/>
      <c r="M243" s="508"/>
      <c r="N243" s="508"/>
      <c r="O243" s="508"/>
      <c r="P243" s="508"/>
      <c r="Q243" s="508"/>
      <c r="R243" s="508">
        <f aca="true" t="shared" si="100" ref="R243:T245">R244</f>
        <v>113.6</v>
      </c>
      <c r="S243" s="508">
        <f t="shared" si="100"/>
        <v>0</v>
      </c>
      <c r="T243" s="508">
        <f t="shared" si="100"/>
        <v>113.6</v>
      </c>
      <c r="U243" s="275"/>
    </row>
    <row r="244" spans="1:21" s="14" customFormat="1" ht="25.5">
      <c r="A244" s="548" t="s">
        <v>294</v>
      </c>
      <c r="B244" s="499" t="s">
        <v>169</v>
      </c>
      <c r="C244" s="500" t="s">
        <v>128</v>
      </c>
      <c r="D244" s="500" t="s">
        <v>132</v>
      </c>
      <c r="E244" s="352" t="s">
        <v>292</v>
      </c>
      <c r="F244" s="352" t="s">
        <v>207</v>
      </c>
      <c r="G244" s="296" t="s">
        <v>207</v>
      </c>
      <c r="H244" s="296" t="s">
        <v>207</v>
      </c>
      <c r="I244" s="352" t="s">
        <v>293</v>
      </c>
      <c r="J244" s="296" t="s">
        <v>207</v>
      </c>
      <c r="K244" s="512"/>
      <c r="L244" s="507"/>
      <c r="M244" s="508"/>
      <c r="N244" s="508"/>
      <c r="O244" s="508"/>
      <c r="P244" s="508"/>
      <c r="Q244" s="508"/>
      <c r="R244" s="508">
        <f t="shared" si="100"/>
        <v>113.6</v>
      </c>
      <c r="S244" s="508">
        <f t="shared" si="100"/>
        <v>0</v>
      </c>
      <c r="T244" s="508">
        <f t="shared" si="100"/>
        <v>113.6</v>
      </c>
      <c r="U244" s="275"/>
    </row>
    <row r="245" spans="1:21" s="14" customFormat="1" ht="12.75">
      <c r="A245" s="423" t="s">
        <v>160</v>
      </c>
      <c r="B245" s="499" t="s">
        <v>169</v>
      </c>
      <c r="C245" s="500" t="s">
        <v>128</v>
      </c>
      <c r="D245" s="500" t="s">
        <v>132</v>
      </c>
      <c r="E245" s="352" t="s">
        <v>292</v>
      </c>
      <c r="F245" s="352" t="s">
        <v>207</v>
      </c>
      <c r="G245" s="296" t="s">
        <v>207</v>
      </c>
      <c r="H245" s="296" t="s">
        <v>207</v>
      </c>
      <c r="I245" s="352" t="s">
        <v>293</v>
      </c>
      <c r="J245" s="296" t="s">
        <v>207</v>
      </c>
      <c r="K245" s="512" t="s">
        <v>174</v>
      </c>
      <c r="L245" s="507"/>
      <c r="M245" s="508"/>
      <c r="N245" s="508"/>
      <c r="O245" s="508"/>
      <c r="P245" s="508"/>
      <c r="Q245" s="508"/>
      <c r="R245" s="508">
        <f t="shared" si="100"/>
        <v>113.6</v>
      </c>
      <c r="S245" s="508">
        <f t="shared" si="100"/>
        <v>0</v>
      </c>
      <c r="T245" s="508">
        <f t="shared" si="100"/>
        <v>113.6</v>
      </c>
      <c r="U245" s="275"/>
    </row>
    <row r="246" spans="1:21" s="14" customFormat="1" ht="12.75">
      <c r="A246" s="423" t="s">
        <v>175</v>
      </c>
      <c r="B246" s="499" t="s">
        <v>169</v>
      </c>
      <c r="C246" s="500" t="s">
        <v>128</v>
      </c>
      <c r="D246" s="500" t="s">
        <v>132</v>
      </c>
      <c r="E246" s="352" t="s">
        <v>292</v>
      </c>
      <c r="F246" s="352" t="s">
        <v>207</v>
      </c>
      <c r="G246" s="296" t="s">
        <v>207</v>
      </c>
      <c r="H246" s="296" t="s">
        <v>207</v>
      </c>
      <c r="I246" s="352" t="s">
        <v>293</v>
      </c>
      <c r="J246" s="296" t="s">
        <v>207</v>
      </c>
      <c r="K246" s="512" t="s">
        <v>221</v>
      </c>
      <c r="L246" s="507"/>
      <c r="M246" s="508"/>
      <c r="N246" s="508"/>
      <c r="O246" s="508"/>
      <c r="P246" s="508"/>
      <c r="Q246" s="508"/>
      <c r="R246" s="508">
        <v>113.6</v>
      </c>
      <c r="S246" s="508">
        <v>0</v>
      </c>
      <c r="T246" s="508">
        <f>S246+R246</f>
        <v>113.6</v>
      </c>
      <c r="U246" s="275"/>
    </row>
    <row r="247" spans="1:21" s="14" customFormat="1" ht="12.75">
      <c r="A247" s="549" t="s">
        <v>397</v>
      </c>
      <c r="B247" s="499" t="s">
        <v>169</v>
      </c>
      <c r="C247" s="500" t="s">
        <v>128</v>
      </c>
      <c r="D247" s="500" t="s">
        <v>132</v>
      </c>
      <c r="E247" s="352" t="s">
        <v>396</v>
      </c>
      <c r="F247" s="352" t="s">
        <v>207</v>
      </c>
      <c r="G247" s="296" t="s">
        <v>207</v>
      </c>
      <c r="H247" s="296" t="s">
        <v>207</v>
      </c>
      <c r="I247" s="352" t="s">
        <v>208</v>
      </c>
      <c r="J247" s="296" t="s">
        <v>207</v>
      </c>
      <c r="K247" s="512"/>
      <c r="L247" s="507"/>
      <c r="M247" s="508"/>
      <c r="N247" s="508"/>
      <c r="O247" s="508"/>
      <c r="P247" s="508"/>
      <c r="Q247" s="508"/>
      <c r="R247" s="508">
        <f aca="true" t="shared" si="101" ref="R247:T249">R248</f>
        <v>5</v>
      </c>
      <c r="S247" s="508">
        <f t="shared" si="101"/>
        <v>0</v>
      </c>
      <c r="T247" s="508">
        <f t="shared" si="101"/>
        <v>5</v>
      </c>
      <c r="U247" s="275"/>
    </row>
    <row r="248" spans="1:21" s="14" customFormat="1" ht="12.75">
      <c r="A248" s="549" t="s">
        <v>399</v>
      </c>
      <c r="B248" s="499" t="s">
        <v>169</v>
      </c>
      <c r="C248" s="500" t="s">
        <v>128</v>
      </c>
      <c r="D248" s="500" t="s">
        <v>132</v>
      </c>
      <c r="E248" s="352" t="s">
        <v>396</v>
      </c>
      <c r="F248" s="352" t="s">
        <v>207</v>
      </c>
      <c r="G248" s="296" t="s">
        <v>207</v>
      </c>
      <c r="H248" s="296" t="s">
        <v>207</v>
      </c>
      <c r="I248" s="352" t="s">
        <v>398</v>
      </c>
      <c r="J248" s="296" t="s">
        <v>207</v>
      </c>
      <c r="K248" s="512"/>
      <c r="L248" s="507"/>
      <c r="M248" s="508"/>
      <c r="N248" s="508"/>
      <c r="O248" s="508"/>
      <c r="P248" s="508"/>
      <c r="Q248" s="508"/>
      <c r="R248" s="508">
        <f t="shared" si="101"/>
        <v>5</v>
      </c>
      <c r="S248" s="508">
        <f t="shared" si="101"/>
        <v>0</v>
      </c>
      <c r="T248" s="508">
        <f t="shared" si="101"/>
        <v>5</v>
      </c>
      <c r="U248" s="275"/>
    </row>
    <row r="249" spans="1:21" s="14" customFormat="1" ht="25.5">
      <c r="A249" s="423" t="s">
        <v>194</v>
      </c>
      <c r="B249" s="499" t="s">
        <v>169</v>
      </c>
      <c r="C249" s="500" t="s">
        <v>128</v>
      </c>
      <c r="D249" s="500" t="s">
        <v>132</v>
      </c>
      <c r="E249" s="352" t="s">
        <v>396</v>
      </c>
      <c r="F249" s="352" t="s">
        <v>207</v>
      </c>
      <c r="G249" s="296" t="s">
        <v>207</v>
      </c>
      <c r="H249" s="296" t="s">
        <v>207</v>
      </c>
      <c r="I249" s="352" t="s">
        <v>398</v>
      </c>
      <c r="J249" s="296" t="s">
        <v>207</v>
      </c>
      <c r="K249" s="512" t="s">
        <v>103</v>
      </c>
      <c r="L249" s="507"/>
      <c r="M249" s="508"/>
      <c r="N249" s="508"/>
      <c r="O249" s="508"/>
      <c r="P249" s="508"/>
      <c r="Q249" s="508"/>
      <c r="R249" s="508">
        <f t="shared" si="101"/>
        <v>5</v>
      </c>
      <c r="S249" s="508">
        <f t="shared" si="101"/>
        <v>0</v>
      </c>
      <c r="T249" s="508">
        <f t="shared" si="101"/>
        <v>5</v>
      </c>
      <c r="U249" s="275"/>
    </row>
    <row r="250" spans="1:21" s="14" customFormat="1" ht="25.5">
      <c r="A250" s="423" t="s">
        <v>104</v>
      </c>
      <c r="B250" s="499" t="s">
        <v>169</v>
      </c>
      <c r="C250" s="500" t="s">
        <v>128</v>
      </c>
      <c r="D250" s="500" t="s">
        <v>132</v>
      </c>
      <c r="E250" s="352" t="s">
        <v>396</v>
      </c>
      <c r="F250" s="352" t="s">
        <v>207</v>
      </c>
      <c r="G250" s="296" t="s">
        <v>207</v>
      </c>
      <c r="H250" s="296" t="s">
        <v>207</v>
      </c>
      <c r="I250" s="352" t="s">
        <v>398</v>
      </c>
      <c r="J250" s="296" t="s">
        <v>207</v>
      </c>
      <c r="K250" s="512" t="s">
        <v>105</v>
      </c>
      <c r="L250" s="507"/>
      <c r="M250" s="508"/>
      <c r="N250" s="508"/>
      <c r="O250" s="508"/>
      <c r="P250" s="508"/>
      <c r="Q250" s="508"/>
      <c r="R250" s="508">
        <v>5</v>
      </c>
      <c r="S250" s="508">
        <v>0</v>
      </c>
      <c r="T250" s="508">
        <f>S250+R250</f>
        <v>5</v>
      </c>
      <c r="U250" s="275"/>
    </row>
    <row r="251" spans="1:20" s="35" customFormat="1" ht="12.75">
      <c r="A251" s="504" t="s">
        <v>190</v>
      </c>
      <c r="B251" s="499" t="s">
        <v>169</v>
      </c>
      <c r="C251" s="500" t="s">
        <v>128</v>
      </c>
      <c r="D251" s="500" t="s">
        <v>143</v>
      </c>
      <c r="E251" s="342"/>
      <c r="F251" s="342"/>
      <c r="G251" s="296"/>
      <c r="H251" s="296"/>
      <c r="I251" s="342"/>
      <c r="J251" s="342"/>
      <c r="K251" s="505"/>
      <c r="L251" s="534" t="e">
        <f>L252+#REF!</f>
        <v>#REF!</v>
      </c>
      <c r="M251" s="535" t="e">
        <f>M252+#REF!</f>
        <v>#REF!</v>
      </c>
      <c r="N251" s="535" t="e">
        <f>N252+#REF!</f>
        <v>#REF!</v>
      </c>
      <c r="O251" s="535" t="e">
        <f>O252+#REF!</f>
        <v>#REF!</v>
      </c>
      <c r="P251" s="535" t="e">
        <f>P252+#REF!</f>
        <v>#REF!</v>
      </c>
      <c r="Q251" s="535" t="e">
        <f>Q252+#REF!</f>
        <v>#REF!</v>
      </c>
      <c r="R251" s="535">
        <f>R252</f>
        <v>21695.1</v>
      </c>
      <c r="S251" s="535">
        <f>S252</f>
        <v>0</v>
      </c>
      <c r="T251" s="535">
        <f>T252</f>
        <v>21695.1</v>
      </c>
    </row>
    <row r="252" spans="1:20" s="14" customFormat="1" ht="51">
      <c r="A252" s="340" t="s">
        <v>219</v>
      </c>
      <c r="B252" s="499" t="s">
        <v>169</v>
      </c>
      <c r="C252" s="500" t="s">
        <v>128</v>
      </c>
      <c r="D252" s="500" t="s">
        <v>143</v>
      </c>
      <c r="E252" s="295" t="s">
        <v>153</v>
      </c>
      <c r="F252" s="295" t="s">
        <v>207</v>
      </c>
      <c r="G252" s="296" t="s">
        <v>207</v>
      </c>
      <c r="H252" s="296" t="s">
        <v>207</v>
      </c>
      <c r="I252" s="295" t="s">
        <v>208</v>
      </c>
      <c r="J252" s="296" t="s">
        <v>207</v>
      </c>
      <c r="K252" s="513"/>
      <c r="L252" s="507">
        <f>L262+L265+L259</f>
        <v>6470.1</v>
      </c>
      <c r="M252" s="508">
        <f>M262+M265+M259</f>
        <v>0</v>
      </c>
      <c r="N252" s="508">
        <f>N262+N265+N259+N268</f>
        <v>18321.5</v>
      </c>
      <c r="O252" s="508">
        <f>O262+O265+O259+O268</f>
        <v>0</v>
      </c>
      <c r="P252" s="508">
        <f>P262+P265+P259+P268</f>
        <v>18321.5</v>
      </c>
      <c r="Q252" s="508">
        <f>Q262+Q265+Q259+Q268</f>
        <v>2017.8</v>
      </c>
      <c r="R252" s="508">
        <f>R262+R265+R259+R268+R253+R271+R256</f>
        <v>21695.1</v>
      </c>
      <c r="S252" s="508">
        <f>S262+S265+S259+S268+S253+S271+S256</f>
        <v>0</v>
      </c>
      <c r="T252" s="508">
        <f>T262+T265+T259+T268+T253+T271+T256</f>
        <v>21695.1</v>
      </c>
    </row>
    <row r="253" spans="1:20" s="14" customFormat="1" ht="54.75" customHeight="1">
      <c r="A253" s="340" t="s">
        <v>360</v>
      </c>
      <c r="B253" s="499" t="s">
        <v>169</v>
      </c>
      <c r="C253" s="500" t="s">
        <v>128</v>
      </c>
      <c r="D253" s="500" t="s">
        <v>143</v>
      </c>
      <c r="E253" s="295" t="s">
        <v>153</v>
      </c>
      <c r="F253" s="295" t="s">
        <v>207</v>
      </c>
      <c r="G253" s="296" t="s">
        <v>207</v>
      </c>
      <c r="H253" s="296" t="s">
        <v>207</v>
      </c>
      <c r="I253" s="295" t="s">
        <v>358</v>
      </c>
      <c r="J253" s="296" t="s">
        <v>207</v>
      </c>
      <c r="K253" s="513"/>
      <c r="L253" s="507"/>
      <c r="M253" s="508"/>
      <c r="N253" s="508"/>
      <c r="O253" s="508"/>
      <c r="P253" s="508"/>
      <c r="Q253" s="508"/>
      <c r="R253" s="508">
        <f aca="true" t="shared" si="102" ref="R253:T254">R254</f>
        <v>5.8</v>
      </c>
      <c r="S253" s="508">
        <f t="shared" si="102"/>
        <v>0</v>
      </c>
      <c r="T253" s="508">
        <f t="shared" si="102"/>
        <v>5.8</v>
      </c>
    </row>
    <row r="254" spans="1:20" s="14" customFormat="1" ht="25.5">
      <c r="A254" s="345" t="s">
        <v>102</v>
      </c>
      <c r="B254" s="499" t="s">
        <v>169</v>
      </c>
      <c r="C254" s="500" t="s">
        <v>128</v>
      </c>
      <c r="D254" s="500" t="s">
        <v>143</v>
      </c>
      <c r="E254" s="295" t="s">
        <v>153</v>
      </c>
      <c r="F254" s="295" t="s">
        <v>207</v>
      </c>
      <c r="G254" s="296" t="s">
        <v>207</v>
      </c>
      <c r="H254" s="296" t="s">
        <v>207</v>
      </c>
      <c r="I254" s="295" t="s">
        <v>358</v>
      </c>
      <c r="J254" s="296" t="s">
        <v>207</v>
      </c>
      <c r="K254" s="513" t="s">
        <v>103</v>
      </c>
      <c r="L254" s="507"/>
      <c r="M254" s="508"/>
      <c r="N254" s="508"/>
      <c r="O254" s="508"/>
      <c r="P254" s="508"/>
      <c r="Q254" s="508"/>
      <c r="R254" s="508">
        <f t="shared" si="102"/>
        <v>5.8</v>
      </c>
      <c r="S254" s="508">
        <f t="shared" si="102"/>
        <v>0</v>
      </c>
      <c r="T254" s="508">
        <f t="shared" si="102"/>
        <v>5.8</v>
      </c>
    </row>
    <row r="255" spans="1:20" s="14" customFormat="1" ht="25.5">
      <c r="A255" s="345" t="s">
        <v>104</v>
      </c>
      <c r="B255" s="499" t="s">
        <v>169</v>
      </c>
      <c r="C255" s="500" t="s">
        <v>128</v>
      </c>
      <c r="D255" s="500" t="s">
        <v>143</v>
      </c>
      <c r="E255" s="295" t="s">
        <v>153</v>
      </c>
      <c r="F255" s="295" t="s">
        <v>207</v>
      </c>
      <c r="G255" s="296" t="s">
        <v>207</v>
      </c>
      <c r="H255" s="296" t="s">
        <v>207</v>
      </c>
      <c r="I255" s="295" t="s">
        <v>358</v>
      </c>
      <c r="J255" s="296" t="s">
        <v>207</v>
      </c>
      <c r="K255" s="513" t="s">
        <v>105</v>
      </c>
      <c r="L255" s="507"/>
      <c r="M255" s="508"/>
      <c r="N255" s="508"/>
      <c r="O255" s="508"/>
      <c r="P255" s="508"/>
      <c r="Q255" s="508"/>
      <c r="R255" s="508">
        <v>5.8</v>
      </c>
      <c r="S255" s="508">
        <v>0</v>
      </c>
      <c r="T255" s="508">
        <v>5.8</v>
      </c>
    </row>
    <row r="256" spans="1:20" s="14" customFormat="1" ht="25.5">
      <c r="A256" s="345" t="s">
        <v>370</v>
      </c>
      <c r="B256" s="499" t="s">
        <v>169</v>
      </c>
      <c r="C256" s="500" t="s">
        <v>128</v>
      </c>
      <c r="D256" s="500" t="s">
        <v>143</v>
      </c>
      <c r="E256" s="295" t="s">
        <v>153</v>
      </c>
      <c r="F256" s="295" t="s">
        <v>207</v>
      </c>
      <c r="G256" s="296" t="s">
        <v>207</v>
      </c>
      <c r="H256" s="296" t="s">
        <v>207</v>
      </c>
      <c r="I256" s="295" t="s">
        <v>369</v>
      </c>
      <c r="J256" s="296" t="s">
        <v>207</v>
      </c>
      <c r="K256" s="513"/>
      <c r="L256" s="507"/>
      <c r="M256" s="508"/>
      <c r="N256" s="508"/>
      <c r="O256" s="508"/>
      <c r="P256" s="508"/>
      <c r="Q256" s="508"/>
      <c r="R256" s="508">
        <f aca="true" t="shared" si="103" ref="R256:T257">R257</f>
        <v>1350</v>
      </c>
      <c r="S256" s="508">
        <f t="shared" si="103"/>
        <v>0</v>
      </c>
      <c r="T256" s="508">
        <f t="shared" si="103"/>
        <v>1350</v>
      </c>
    </row>
    <row r="257" spans="1:20" s="14" customFormat="1" ht="25.5">
      <c r="A257" s="345" t="s">
        <v>102</v>
      </c>
      <c r="B257" s="499" t="s">
        <v>169</v>
      </c>
      <c r="C257" s="500" t="s">
        <v>128</v>
      </c>
      <c r="D257" s="500" t="s">
        <v>143</v>
      </c>
      <c r="E257" s="295" t="s">
        <v>153</v>
      </c>
      <c r="F257" s="295" t="s">
        <v>207</v>
      </c>
      <c r="G257" s="296" t="s">
        <v>207</v>
      </c>
      <c r="H257" s="296" t="s">
        <v>207</v>
      </c>
      <c r="I257" s="295" t="s">
        <v>369</v>
      </c>
      <c r="J257" s="296" t="s">
        <v>207</v>
      </c>
      <c r="K257" s="513" t="s">
        <v>103</v>
      </c>
      <c r="L257" s="507"/>
      <c r="M257" s="508"/>
      <c r="N257" s="508"/>
      <c r="O257" s="508"/>
      <c r="P257" s="508"/>
      <c r="Q257" s="508"/>
      <c r="R257" s="508">
        <f t="shared" si="103"/>
        <v>1350</v>
      </c>
      <c r="S257" s="508">
        <f t="shared" si="103"/>
        <v>0</v>
      </c>
      <c r="T257" s="508">
        <f t="shared" si="103"/>
        <v>1350</v>
      </c>
    </row>
    <row r="258" spans="1:20" s="14" customFormat="1" ht="25.5">
      <c r="A258" s="345" t="s">
        <v>104</v>
      </c>
      <c r="B258" s="499" t="s">
        <v>169</v>
      </c>
      <c r="C258" s="500" t="s">
        <v>128</v>
      </c>
      <c r="D258" s="500" t="s">
        <v>143</v>
      </c>
      <c r="E258" s="295" t="s">
        <v>153</v>
      </c>
      <c r="F258" s="295" t="s">
        <v>207</v>
      </c>
      <c r="G258" s="296" t="s">
        <v>207</v>
      </c>
      <c r="H258" s="296" t="s">
        <v>207</v>
      </c>
      <c r="I258" s="295" t="s">
        <v>369</v>
      </c>
      <c r="J258" s="296" t="s">
        <v>207</v>
      </c>
      <c r="K258" s="513" t="s">
        <v>105</v>
      </c>
      <c r="L258" s="507"/>
      <c r="M258" s="508"/>
      <c r="N258" s="508"/>
      <c r="O258" s="508"/>
      <c r="P258" s="508"/>
      <c r="Q258" s="508"/>
      <c r="R258" s="508">
        <v>1350</v>
      </c>
      <c r="S258" s="508">
        <v>0</v>
      </c>
      <c r="T258" s="508">
        <f>S258+R258</f>
        <v>1350</v>
      </c>
    </row>
    <row r="259" spans="1:20" s="14" customFormat="1" ht="63.75">
      <c r="A259" s="340" t="s">
        <v>267</v>
      </c>
      <c r="B259" s="499" t="s">
        <v>169</v>
      </c>
      <c r="C259" s="500" t="s">
        <v>128</v>
      </c>
      <c r="D259" s="500" t="s">
        <v>143</v>
      </c>
      <c r="E259" s="295" t="s">
        <v>153</v>
      </c>
      <c r="F259" s="295" t="s">
        <v>207</v>
      </c>
      <c r="G259" s="296" t="s">
        <v>207</v>
      </c>
      <c r="H259" s="296" t="s">
        <v>207</v>
      </c>
      <c r="I259" s="295" t="s">
        <v>266</v>
      </c>
      <c r="J259" s="296" t="s">
        <v>207</v>
      </c>
      <c r="K259" s="513"/>
      <c r="L259" s="507">
        <f aca="true" t="shared" si="104" ref="L259:T260">L260</f>
        <v>1304</v>
      </c>
      <c r="M259" s="508">
        <f t="shared" si="104"/>
        <v>0</v>
      </c>
      <c r="N259" s="508">
        <f t="shared" si="104"/>
        <v>1461.5</v>
      </c>
      <c r="O259" s="508">
        <f t="shared" si="104"/>
        <v>0</v>
      </c>
      <c r="P259" s="508">
        <f t="shared" si="104"/>
        <v>1461.5</v>
      </c>
      <c r="Q259" s="508">
        <f t="shared" si="104"/>
        <v>0</v>
      </c>
      <c r="R259" s="508">
        <f t="shared" si="104"/>
        <v>1461.5</v>
      </c>
      <c r="S259" s="508">
        <f t="shared" si="104"/>
        <v>0</v>
      </c>
      <c r="T259" s="508">
        <f t="shared" si="104"/>
        <v>1461.5</v>
      </c>
    </row>
    <row r="260" spans="1:20" s="14" customFormat="1" ht="25.5">
      <c r="A260" s="345" t="s">
        <v>102</v>
      </c>
      <c r="B260" s="499" t="s">
        <v>169</v>
      </c>
      <c r="C260" s="500" t="s">
        <v>128</v>
      </c>
      <c r="D260" s="500" t="s">
        <v>143</v>
      </c>
      <c r="E260" s="295" t="s">
        <v>153</v>
      </c>
      <c r="F260" s="295" t="s">
        <v>207</v>
      </c>
      <c r="G260" s="296" t="s">
        <v>207</v>
      </c>
      <c r="H260" s="296" t="s">
        <v>207</v>
      </c>
      <c r="I260" s="295" t="s">
        <v>266</v>
      </c>
      <c r="J260" s="296" t="s">
        <v>207</v>
      </c>
      <c r="K260" s="512" t="s">
        <v>103</v>
      </c>
      <c r="L260" s="507">
        <f t="shared" si="104"/>
        <v>1304</v>
      </c>
      <c r="M260" s="508">
        <f t="shared" si="104"/>
        <v>0</v>
      </c>
      <c r="N260" s="508">
        <f t="shared" si="104"/>
        <v>1461.5</v>
      </c>
      <c r="O260" s="508">
        <f t="shared" si="104"/>
        <v>0</v>
      </c>
      <c r="P260" s="508">
        <f t="shared" si="104"/>
        <v>1461.5</v>
      </c>
      <c r="Q260" s="508">
        <f t="shared" si="104"/>
        <v>0</v>
      </c>
      <c r="R260" s="508">
        <f t="shared" si="104"/>
        <v>1461.5</v>
      </c>
      <c r="S260" s="508">
        <f t="shared" si="104"/>
        <v>0</v>
      </c>
      <c r="T260" s="508">
        <f t="shared" si="104"/>
        <v>1461.5</v>
      </c>
    </row>
    <row r="261" spans="1:20" s="14" customFormat="1" ht="25.5">
      <c r="A261" s="345" t="s">
        <v>104</v>
      </c>
      <c r="B261" s="499" t="s">
        <v>169</v>
      </c>
      <c r="C261" s="500" t="s">
        <v>128</v>
      </c>
      <c r="D261" s="500" t="s">
        <v>143</v>
      </c>
      <c r="E261" s="295" t="s">
        <v>153</v>
      </c>
      <c r="F261" s="295" t="s">
        <v>207</v>
      </c>
      <c r="G261" s="296" t="s">
        <v>207</v>
      </c>
      <c r="H261" s="296" t="s">
        <v>207</v>
      </c>
      <c r="I261" s="295" t="s">
        <v>266</v>
      </c>
      <c r="J261" s="296" t="s">
        <v>207</v>
      </c>
      <c r="K261" s="512" t="s">
        <v>105</v>
      </c>
      <c r="L261" s="507">
        <v>1304</v>
      </c>
      <c r="M261" s="508">
        <v>0</v>
      </c>
      <c r="N261" s="508">
        <v>1461.5</v>
      </c>
      <c r="O261" s="508">
        <v>0</v>
      </c>
      <c r="P261" s="508">
        <v>1461.5</v>
      </c>
      <c r="Q261" s="508">
        <v>0</v>
      </c>
      <c r="R261" s="508">
        <v>1461.5</v>
      </c>
      <c r="S261" s="508">
        <v>0</v>
      </c>
      <c r="T261" s="508">
        <v>1461.5</v>
      </c>
    </row>
    <row r="262" spans="1:20" s="14" customFormat="1" ht="42.75" customHeight="1">
      <c r="A262" s="345" t="s">
        <v>217</v>
      </c>
      <c r="B262" s="499" t="s">
        <v>169</v>
      </c>
      <c r="C262" s="500" t="s">
        <v>128</v>
      </c>
      <c r="D262" s="500" t="s">
        <v>143</v>
      </c>
      <c r="E262" s="296" t="s">
        <v>153</v>
      </c>
      <c r="F262" s="296" t="s">
        <v>207</v>
      </c>
      <c r="G262" s="296" t="s">
        <v>207</v>
      </c>
      <c r="H262" s="296" t="s">
        <v>207</v>
      </c>
      <c r="I262" s="296" t="s">
        <v>218</v>
      </c>
      <c r="J262" s="296" t="s">
        <v>207</v>
      </c>
      <c r="K262" s="506"/>
      <c r="L262" s="507">
        <f aca="true" t="shared" si="105" ref="L262:T263">L263</f>
        <v>1450.1</v>
      </c>
      <c r="M262" s="508">
        <f t="shared" si="105"/>
        <v>91</v>
      </c>
      <c r="N262" s="508">
        <f t="shared" si="105"/>
        <v>14948.6</v>
      </c>
      <c r="O262" s="508">
        <f t="shared" si="105"/>
        <v>-3883.6</v>
      </c>
      <c r="P262" s="508">
        <f t="shared" si="105"/>
        <v>11065</v>
      </c>
      <c r="Q262" s="508">
        <f t="shared" si="105"/>
        <v>2017.8</v>
      </c>
      <c r="R262" s="508">
        <f t="shared" si="105"/>
        <v>12801.2</v>
      </c>
      <c r="S262" s="508">
        <f t="shared" si="105"/>
        <v>0</v>
      </c>
      <c r="T262" s="508">
        <f t="shared" si="105"/>
        <v>12801.2</v>
      </c>
    </row>
    <row r="263" spans="1:20" s="14" customFormat="1" ht="25.5">
      <c r="A263" s="345" t="s">
        <v>102</v>
      </c>
      <c r="B263" s="499" t="s">
        <v>169</v>
      </c>
      <c r="C263" s="500" t="s">
        <v>128</v>
      </c>
      <c r="D263" s="500" t="s">
        <v>143</v>
      </c>
      <c r="E263" s="296" t="s">
        <v>153</v>
      </c>
      <c r="F263" s="296" t="s">
        <v>207</v>
      </c>
      <c r="G263" s="296" t="s">
        <v>207</v>
      </c>
      <c r="H263" s="296" t="s">
        <v>207</v>
      </c>
      <c r="I263" s="296" t="s">
        <v>218</v>
      </c>
      <c r="J263" s="296" t="s">
        <v>207</v>
      </c>
      <c r="K263" s="506" t="s">
        <v>103</v>
      </c>
      <c r="L263" s="507">
        <f t="shared" si="105"/>
        <v>1450.1</v>
      </c>
      <c r="M263" s="508">
        <f t="shared" si="105"/>
        <v>91</v>
      </c>
      <c r="N263" s="508">
        <f t="shared" si="105"/>
        <v>14948.6</v>
      </c>
      <c r="O263" s="508">
        <f t="shared" si="105"/>
        <v>-3883.6</v>
      </c>
      <c r="P263" s="508">
        <f t="shared" si="105"/>
        <v>11065</v>
      </c>
      <c r="Q263" s="508">
        <f t="shared" si="105"/>
        <v>2017.8</v>
      </c>
      <c r="R263" s="508">
        <f t="shared" si="105"/>
        <v>12801.2</v>
      </c>
      <c r="S263" s="508">
        <f t="shared" si="105"/>
        <v>0</v>
      </c>
      <c r="T263" s="508">
        <f t="shared" si="105"/>
        <v>12801.2</v>
      </c>
    </row>
    <row r="264" spans="1:20" s="14" customFormat="1" ht="25.5">
      <c r="A264" s="345" t="s">
        <v>104</v>
      </c>
      <c r="B264" s="499" t="s">
        <v>169</v>
      </c>
      <c r="C264" s="500" t="s">
        <v>128</v>
      </c>
      <c r="D264" s="500" t="s">
        <v>143</v>
      </c>
      <c r="E264" s="296" t="s">
        <v>153</v>
      </c>
      <c r="F264" s="296" t="s">
        <v>207</v>
      </c>
      <c r="G264" s="296" t="s">
        <v>207</v>
      </c>
      <c r="H264" s="296" t="s">
        <v>207</v>
      </c>
      <c r="I264" s="296" t="s">
        <v>218</v>
      </c>
      <c r="J264" s="296" t="s">
        <v>207</v>
      </c>
      <c r="K264" s="506" t="s">
        <v>105</v>
      </c>
      <c r="L264" s="507">
        <v>1450.1</v>
      </c>
      <c r="M264" s="508">
        <v>91</v>
      </c>
      <c r="N264" s="508">
        <v>14948.6</v>
      </c>
      <c r="O264" s="508">
        <v>-3883.6</v>
      </c>
      <c r="P264" s="508">
        <f>O264+N264</f>
        <v>11065</v>
      </c>
      <c r="Q264" s="508">
        <v>2017.8</v>
      </c>
      <c r="R264" s="508">
        <v>12801.2</v>
      </c>
      <c r="S264" s="508">
        <v>0</v>
      </c>
      <c r="T264" s="508">
        <f>S264+R264</f>
        <v>12801.2</v>
      </c>
    </row>
    <row r="265" spans="1:20" s="14" customFormat="1" ht="63.75">
      <c r="A265" s="345" t="s">
        <v>325</v>
      </c>
      <c r="B265" s="499" t="s">
        <v>169</v>
      </c>
      <c r="C265" s="500" t="s">
        <v>128</v>
      </c>
      <c r="D265" s="500" t="s">
        <v>143</v>
      </c>
      <c r="E265" s="296" t="s">
        <v>153</v>
      </c>
      <c r="F265" s="296" t="s">
        <v>207</v>
      </c>
      <c r="G265" s="296" t="s">
        <v>207</v>
      </c>
      <c r="H265" s="296" t="s">
        <v>207</v>
      </c>
      <c r="I265" s="296" t="s">
        <v>220</v>
      </c>
      <c r="J265" s="296" t="s">
        <v>207</v>
      </c>
      <c r="K265" s="506"/>
      <c r="L265" s="507">
        <f aca="true" t="shared" si="106" ref="L265:T266">L266</f>
        <v>3716</v>
      </c>
      <c r="M265" s="508">
        <f t="shared" si="106"/>
        <v>-91</v>
      </c>
      <c r="N265" s="508">
        <f t="shared" si="106"/>
        <v>1911.4</v>
      </c>
      <c r="O265" s="508">
        <f t="shared" si="106"/>
        <v>0</v>
      </c>
      <c r="P265" s="508">
        <f t="shared" si="106"/>
        <v>1911.4</v>
      </c>
      <c r="Q265" s="508">
        <f t="shared" si="106"/>
        <v>0</v>
      </c>
      <c r="R265" s="508">
        <f t="shared" si="106"/>
        <v>1911.4</v>
      </c>
      <c r="S265" s="508">
        <f t="shared" si="106"/>
        <v>0</v>
      </c>
      <c r="T265" s="508">
        <f t="shared" si="106"/>
        <v>1911.4</v>
      </c>
    </row>
    <row r="266" spans="1:20" s="14" customFormat="1" ht="12.75">
      <c r="A266" s="423" t="s">
        <v>160</v>
      </c>
      <c r="B266" s="499" t="s">
        <v>169</v>
      </c>
      <c r="C266" s="500" t="s">
        <v>128</v>
      </c>
      <c r="D266" s="500" t="s">
        <v>143</v>
      </c>
      <c r="E266" s="352" t="s">
        <v>153</v>
      </c>
      <c r="F266" s="352" t="s">
        <v>207</v>
      </c>
      <c r="G266" s="296" t="s">
        <v>207</v>
      </c>
      <c r="H266" s="296" t="s">
        <v>207</v>
      </c>
      <c r="I266" s="352" t="s">
        <v>220</v>
      </c>
      <c r="J266" s="296" t="s">
        <v>207</v>
      </c>
      <c r="K266" s="512" t="s">
        <v>174</v>
      </c>
      <c r="L266" s="502">
        <f t="shared" si="106"/>
        <v>3716</v>
      </c>
      <c r="M266" s="503">
        <f t="shared" si="106"/>
        <v>-91</v>
      </c>
      <c r="N266" s="503">
        <f t="shared" si="106"/>
        <v>1911.4</v>
      </c>
      <c r="O266" s="503">
        <f t="shared" si="106"/>
        <v>0</v>
      </c>
      <c r="P266" s="503">
        <f t="shared" si="106"/>
        <v>1911.4</v>
      </c>
      <c r="Q266" s="503">
        <f t="shared" si="106"/>
        <v>0</v>
      </c>
      <c r="R266" s="503">
        <f t="shared" si="106"/>
        <v>1911.4</v>
      </c>
      <c r="S266" s="503">
        <f t="shared" si="106"/>
        <v>0</v>
      </c>
      <c r="T266" s="503">
        <f t="shared" si="106"/>
        <v>1911.4</v>
      </c>
    </row>
    <row r="267" spans="1:20" s="14" customFormat="1" ht="12.75">
      <c r="A267" s="423" t="s">
        <v>175</v>
      </c>
      <c r="B267" s="499" t="s">
        <v>169</v>
      </c>
      <c r="C267" s="500" t="s">
        <v>128</v>
      </c>
      <c r="D267" s="500" t="s">
        <v>143</v>
      </c>
      <c r="E267" s="352" t="s">
        <v>153</v>
      </c>
      <c r="F267" s="352" t="s">
        <v>207</v>
      </c>
      <c r="G267" s="296" t="s">
        <v>207</v>
      </c>
      <c r="H267" s="296" t="s">
        <v>207</v>
      </c>
      <c r="I267" s="352" t="s">
        <v>220</v>
      </c>
      <c r="J267" s="296" t="s">
        <v>207</v>
      </c>
      <c r="K267" s="512" t="s">
        <v>221</v>
      </c>
      <c r="L267" s="502">
        <v>3716</v>
      </c>
      <c r="M267" s="503">
        <v>-91</v>
      </c>
      <c r="N267" s="503">
        <v>1911.4</v>
      </c>
      <c r="O267" s="503">
        <v>0</v>
      </c>
      <c r="P267" s="503">
        <v>1911.4</v>
      </c>
      <c r="Q267" s="503">
        <v>0</v>
      </c>
      <c r="R267" s="503">
        <v>1911.4</v>
      </c>
      <c r="S267" s="503">
        <v>0</v>
      </c>
      <c r="T267" s="503">
        <v>1911.4</v>
      </c>
    </row>
    <row r="268" spans="1:20" s="14" customFormat="1" ht="60">
      <c r="A268" s="550" t="s">
        <v>330</v>
      </c>
      <c r="B268" s="499" t="s">
        <v>169</v>
      </c>
      <c r="C268" s="500" t="s">
        <v>128</v>
      </c>
      <c r="D268" s="500" t="s">
        <v>143</v>
      </c>
      <c r="E268" s="352" t="s">
        <v>153</v>
      </c>
      <c r="F268" s="352" t="s">
        <v>207</v>
      </c>
      <c r="G268" s="296" t="s">
        <v>207</v>
      </c>
      <c r="H268" s="296" t="s">
        <v>207</v>
      </c>
      <c r="I268" s="352" t="s">
        <v>329</v>
      </c>
      <c r="J268" s="296" t="s">
        <v>207</v>
      </c>
      <c r="K268" s="512"/>
      <c r="L268" s="502"/>
      <c r="M268" s="503"/>
      <c r="N268" s="503">
        <f aca="true" t="shared" si="107" ref="N268:T269">N269</f>
        <v>0</v>
      </c>
      <c r="O268" s="503">
        <f t="shared" si="107"/>
        <v>3883.6</v>
      </c>
      <c r="P268" s="503">
        <f t="shared" si="107"/>
        <v>3883.6</v>
      </c>
      <c r="Q268" s="503">
        <f t="shared" si="107"/>
        <v>0</v>
      </c>
      <c r="R268" s="503">
        <f t="shared" si="107"/>
        <v>3883.6</v>
      </c>
      <c r="S268" s="503">
        <f t="shared" si="107"/>
        <v>0</v>
      </c>
      <c r="T268" s="503">
        <f t="shared" si="107"/>
        <v>3883.6</v>
      </c>
    </row>
    <row r="269" spans="1:20" s="14" customFormat="1" ht="12.75">
      <c r="A269" s="423" t="s">
        <v>160</v>
      </c>
      <c r="B269" s="499" t="s">
        <v>169</v>
      </c>
      <c r="C269" s="500" t="s">
        <v>128</v>
      </c>
      <c r="D269" s="500" t="s">
        <v>143</v>
      </c>
      <c r="E269" s="352" t="s">
        <v>153</v>
      </c>
      <c r="F269" s="352" t="s">
        <v>207</v>
      </c>
      <c r="G269" s="296" t="s">
        <v>207</v>
      </c>
      <c r="H269" s="296" t="s">
        <v>207</v>
      </c>
      <c r="I269" s="352" t="s">
        <v>329</v>
      </c>
      <c r="J269" s="296" t="s">
        <v>207</v>
      </c>
      <c r="K269" s="512" t="s">
        <v>174</v>
      </c>
      <c r="L269" s="502"/>
      <c r="M269" s="503"/>
      <c r="N269" s="503">
        <f t="shared" si="107"/>
        <v>0</v>
      </c>
      <c r="O269" s="503">
        <f t="shared" si="107"/>
        <v>3883.6</v>
      </c>
      <c r="P269" s="503">
        <f t="shared" si="107"/>
        <v>3883.6</v>
      </c>
      <c r="Q269" s="503">
        <f t="shared" si="107"/>
        <v>0</v>
      </c>
      <c r="R269" s="503">
        <f t="shared" si="107"/>
        <v>3883.6</v>
      </c>
      <c r="S269" s="503">
        <f t="shared" si="107"/>
        <v>0</v>
      </c>
      <c r="T269" s="503">
        <f t="shared" si="107"/>
        <v>3883.6</v>
      </c>
    </row>
    <row r="270" spans="1:20" s="14" customFormat="1" ht="12.75">
      <c r="A270" s="423" t="s">
        <v>175</v>
      </c>
      <c r="B270" s="499" t="s">
        <v>169</v>
      </c>
      <c r="C270" s="500" t="s">
        <v>128</v>
      </c>
      <c r="D270" s="500" t="s">
        <v>143</v>
      </c>
      <c r="E270" s="352" t="s">
        <v>153</v>
      </c>
      <c r="F270" s="352" t="s">
        <v>207</v>
      </c>
      <c r="G270" s="296" t="s">
        <v>207</v>
      </c>
      <c r="H270" s="296" t="s">
        <v>207</v>
      </c>
      <c r="I270" s="352" t="s">
        <v>329</v>
      </c>
      <c r="J270" s="296" t="s">
        <v>207</v>
      </c>
      <c r="K270" s="512" t="s">
        <v>221</v>
      </c>
      <c r="L270" s="502"/>
      <c r="M270" s="503"/>
      <c r="N270" s="503">
        <v>0</v>
      </c>
      <c r="O270" s="503">
        <v>3883.6</v>
      </c>
      <c r="P270" s="503">
        <v>3883.6</v>
      </c>
      <c r="Q270" s="503">
        <v>0</v>
      </c>
      <c r="R270" s="503">
        <v>3883.6</v>
      </c>
      <c r="S270" s="503">
        <v>0</v>
      </c>
      <c r="T270" s="503">
        <v>3883.6</v>
      </c>
    </row>
    <row r="271" spans="1:20" s="14" customFormat="1" ht="25.5">
      <c r="A271" s="423" t="s">
        <v>368</v>
      </c>
      <c r="B271" s="499" t="s">
        <v>169</v>
      </c>
      <c r="C271" s="500" t="s">
        <v>128</v>
      </c>
      <c r="D271" s="500" t="s">
        <v>143</v>
      </c>
      <c r="E271" s="352" t="s">
        <v>153</v>
      </c>
      <c r="F271" s="352" t="s">
        <v>207</v>
      </c>
      <c r="G271" s="296" t="s">
        <v>207</v>
      </c>
      <c r="H271" s="296" t="s">
        <v>207</v>
      </c>
      <c r="I271" s="352" t="s">
        <v>366</v>
      </c>
      <c r="J271" s="296" t="s">
        <v>207</v>
      </c>
      <c r="K271" s="512"/>
      <c r="L271" s="502"/>
      <c r="M271" s="503"/>
      <c r="N271" s="503"/>
      <c r="O271" s="503"/>
      <c r="P271" s="503"/>
      <c r="Q271" s="503"/>
      <c r="R271" s="503">
        <f aca="true" t="shared" si="108" ref="R271:T272">R272</f>
        <v>281.6</v>
      </c>
      <c r="S271" s="503">
        <f t="shared" si="108"/>
        <v>0</v>
      </c>
      <c r="T271" s="503">
        <f t="shared" si="108"/>
        <v>281.6</v>
      </c>
    </row>
    <row r="272" spans="1:20" s="14" customFormat="1" ht="25.5">
      <c r="A272" s="345" t="s">
        <v>102</v>
      </c>
      <c r="B272" s="499" t="s">
        <v>169</v>
      </c>
      <c r="C272" s="500" t="s">
        <v>128</v>
      </c>
      <c r="D272" s="500" t="s">
        <v>143</v>
      </c>
      <c r="E272" s="352" t="s">
        <v>153</v>
      </c>
      <c r="F272" s="352" t="s">
        <v>207</v>
      </c>
      <c r="G272" s="296" t="s">
        <v>207</v>
      </c>
      <c r="H272" s="296" t="s">
        <v>207</v>
      </c>
      <c r="I272" s="352" t="s">
        <v>366</v>
      </c>
      <c r="J272" s="296" t="s">
        <v>207</v>
      </c>
      <c r="K272" s="512" t="s">
        <v>367</v>
      </c>
      <c r="L272" s="502"/>
      <c r="M272" s="503"/>
      <c r="N272" s="503"/>
      <c r="O272" s="503"/>
      <c r="P272" s="503"/>
      <c r="Q272" s="503"/>
      <c r="R272" s="503">
        <f t="shared" si="108"/>
        <v>281.6</v>
      </c>
      <c r="S272" s="503">
        <f t="shared" si="108"/>
        <v>0</v>
      </c>
      <c r="T272" s="503">
        <f t="shared" si="108"/>
        <v>281.6</v>
      </c>
    </row>
    <row r="273" spans="1:20" s="14" customFormat="1" ht="25.5">
      <c r="A273" s="345" t="s">
        <v>104</v>
      </c>
      <c r="B273" s="499" t="s">
        <v>169</v>
      </c>
      <c r="C273" s="500" t="s">
        <v>128</v>
      </c>
      <c r="D273" s="500" t="s">
        <v>143</v>
      </c>
      <c r="E273" s="352" t="s">
        <v>153</v>
      </c>
      <c r="F273" s="352" t="s">
        <v>207</v>
      </c>
      <c r="G273" s="296" t="s">
        <v>207</v>
      </c>
      <c r="H273" s="296" t="s">
        <v>207</v>
      </c>
      <c r="I273" s="352" t="s">
        <v>366</v>
      </c>
      <c r="J273" s="296" t="s">
        <v>207</v>
      </c>
      <c r="K273" s="512" t="s">
        <v>105</v>
      </c>
      <c r="L273" s="502"/>
      <c r="M273" s="503"/>
      <c r="N273" s="503"/>
      <c r="O273" s="503"/>
      <c r="P273" s="503"/>
      <c r="Q273" s="503"/>
      <c r="R273" s="503">
        <v>281.6</v>
      </c>
      <c r="S273" s="503">
        <v>0</v>
      </c>
      <c r="T273" s="503">
        <f>S273+R273</f>
        <v>281.6</v>
      </c>
    </row>
    <row r="274" spans="1:20" s="35" customFormat="1" ht="12.75">
      <c r="A274" s="504" t="s">
        <v>152</v>
      </c>
      <c r="B274" s="499" t="s">
        <v>169</v>
      </c>
      <c r="C274" s="500" t="s">
        <v>128</v>
      </c>
      <c r="D274" s="500" t="s">
        <v>159</v>
      </c>
      <c r="E274" s="342"/>
      <c r="F274" s="342"/>
      <c r="G274" s="296"/>
      <c r="H274" s="296"/>
      <c r="I274" s="342"/>
      <c r="J274" s="296"/>
      <c r="K274" s="505"/>
      <c r="L274" s="534">
        <f aca="true" t="shared" si="109" ref="L274:Q274">L279</f>
        <v>180</v>
      </c>
      <c r="M274" s="535">
        <f t="shared" si="109"/>
        <v>0</v>
      </c>
      <c r="N274" s="535">
        <f t="shared" si="109"/>
        <v>119</v>
      </c>
      <c r="O274" s="535">
        <f t="shared" si="109"/>
        <v>0</v>
      </c>
      <c r="P274" s="535">
        <f t="shared" si="109"/>
        <v>119</v>
      </c>
      <c r="Q274" s="535">
        <f t="shared" si="109"/>
        <v>0</v>
      </c>
      <c r="R274" s="535">
        <f>R279+R275</f>
        <v>437.5</v>
      </c>
      <c r="S274" s="535">
        <f>S279+S275</f>
        <v>-318.5</v>
      </c>
      <c r="T274" s="535">
        <f>T279+T275</f>
        <v>119</v>
      </c>
    </row>
    <row r="275" spans="1:20" s="35" customFormat="1" ht="51" hidden="1">
      <c r="A275" s="340" t="s">
        <v>20</v>
      </c>
      <c r="B275" s="499" t="s">
        <v>169</v>
      </c>
      <c r="C275" s="500" t="s">
        <v>128</v>
      </c>
      <c r="D275" s="500" t="s">
        <v>159</v>
      </c>
      <c r="E275" s="342" t="s">
        <v>128</v>
      </c>
      <c r="F275" s="342" t="s">
        <v>207</v>
      </c>
      <c r="G275" s="296" t="s">
        <v>207</v>
      </c>
      <c r="H275" s="296" t="s">
        <v>207</v>
      </c>
      <c r="I275" s="342" t="s">
        <v>208</v>
      </c>
      <c r="J275" s="296" t="s">
        <v>207</v>
      </c>
      <c r="K275" s="505"/>
      <c r="L275" s="534"/>
      <c r="M275" s="535"/>
      <c r="N275" s="535"/>
      <c r="O275" s="535"/>
      <c r="P275" s="535"/>
      <c r="Q275" s="535"/>
      <c r="R275" s="535">
        <f aca="true" t="shared" si="110" ref="R275:T277">R276</f>
        <v>318.5</v>
      </c>
      <c r="S275" s="535">
        <f t="shared" si="110"/>
        <v>-318.5</v>
      </c>
      <c r="T275" s="535">
        <f t="shared" si="110"/>
        <v>0</v>
      </c>
    </row>
    <row r="276" spans="1:20" s="35" customFormat="1" ht="12.75" hidden="1">
      <c r="A276" s="504" t="s">
        <v>378</v>
      </c>
      <c r="B276" s="499" t="s">
        <v>169</v>
      </c>
      <c r="C276" s="500" t="s">
        <v>128</v>
      </c>
      <c r="D276" s="500" t="s">
        <v>159</v>
      </c>
      <c r="E276" s="342" t="s">
        <v>128</v>
      </c>
      <c r="F276" s="342" t="s">
        <v>207</v>
      </c>
      <c r="G276" s="296" t="s">
        <v>207</v>
      </c>
      <c r="H276" s="296" t="s">
        <v>207</v>
      </c>
      <c r="I276" s="342" t="s">
        <v>377</v>
      </c>
      <c r="J276" s="296" t="s">
        <v>207</v>
      </c>
      <c r="K276" s="505"/>
      <c r="L276" s="534"/>
      <c r="M276" s="535"/>
      <c r="N276" s="535"/>
      <c r="O276" s="535"/>
      <c r="P276" s="535"/>
      <c r="Q276" s="535"/>
      <c r="R276" s="535">
        <f t="shared" si="110"/>
        <v>318.5</v>
      </c>
      <c r="S276" s="535">
        <f t="shared" si="110"/>
        <v>-318.5</v>
      </c>
      <c r="T276" s="535">
        <f t="shared" si="110"/>
        <v>0</v>
      </c>
    </row>
    <row r="277" spans="1:20" s="35" customFormat="1" ht="12.75" hidden="1">
      <c r="A277" s="345" t="s">
        <v>160</v>
      </c>
      <c r="B277" s="499" t="s">
        <v>169</v>
      </c>
      <c r="C277" s="500" t="s">
        <v>128</v>
      </c>
      <c r="D277" s="500" t="s">
        <v>159</v>
      </c>
      <c r="E277" s="342" t="s">
        <v>128</v>
      </c>
      <c r="F277" s="342" t="s">
        <v>207</v>
      </c>
      <c r="G277" s="296" t="s">
        <v>207</v>
      </c>
      <c r="H277" s="296" t="s">
        <v>207</v>
      </c>
      <c r="I277" s="342" t="s">
        <v>377</v>
      </c>
      <c r="J277" s="296" t="s">
        <v>207</v>
      </c>
      <c r="K277" s="505" t="s">
        <v>174</v>
      </c>
      <c r="L277" s="534"/>
      <c r="M277" s="535"/>
      <c r="N277" s="535"/>
      <c r="O277" s="535"/>
      <c r="P277" s="535"/>
      <c r="Q277" s="535"/>
      <c r="R277" s="535">
        <f t="shared" si="110"/>
        <v>318.5</v>
      </c>
      <c r="S277" s="535">
        <f t="shared" si="110"/>
        <v>-318.5</v>
      </c>
      <c r="T277" s="535">
        <f t="shared" si="110"/>
        <v>0</v>
      </c>
    </row>
    <row r="278" spans="1:20" s="35" customFormat="1" ht="12.75" hidden="1">
      <c r="A278" s="345" t="s">
        <v>119</v>
      </c>
      <c r="B278" s="499" t="s">
        <v>169</v>
      </c>
      <c r="C278" s="500" t="s">
        <v>128</v>
      </c>
      <c r="D278" s="500" t="s">
        <v>159</v>
      </c>
      <c r="E278" s="342" t="s">
        <v>128</v>
      </c>
      <c r="F278" s="342" t="s">
        <v>207</v>
      </c>
      <c r="G278" s="296" t="s">
        <v>207</v>
      </c>
      <c r="H278" s="296" t="s">
        <v>207</v>
      </c>
      <c r="I278" s="342" t="s">
        <v>377</v>
      </c>
      <c r="J278" s="296" t="s">
        <v>207</v>
      </c>
      <c r="K278" s="505" t="s">
        <v>124</v>
      </c>
      <c r="L278" s="534"/>
      <c r="M278" s="535"/>
      <c r="N278" s="535"/>
      <c r="O278" s="535"/>
      <c r="P278" s="535"/>
      <c r="Q278" s="535"/>
      <c r="R278" s="535">
        <v>318.5</v>
      </c>
      <c r="S278" s="535">
        <v>-318.5</v>
      </c>
      <c r="T278" s="535">
        <f>S278+R278</f>
        <v>0</v>
      </c>
    </row>
    <row r="279" spans="1:20" s="14" customFormat="1" ht="38.25">
      <c r="A279" s="423" t="s">
        <v>222</v>
      </c>
      <c r="B279" s="499" t="s">
        <v>169</v>
      </c>
      <c r="C279" s="500" t="s">
        <v>128</v>
      </c>
      <c r="D279" s="500" t="s">
        <v>159</v>
      </c>
      <c r="E279" s="352" t="s">
        <v>159</v>
      </c>
      <c r="F279" s="352" t="s">
        <v>207</v>
      </c>
      <c r="G279" s="296" t="s">
        <v>207</v>
      </c>
      <c r="H279" s="296" t="s">
        <v>207</v>
      </c>
      <c r="I279" s="352" t="s">
        <v>208</v>
      </c>
      <c r="J279" s="296" t="s">
        <v>207</v>
      </c>
      <c r="K279" s="512"/>
      <c r="L279" s="502">
        <f aca="true" t="shared" si="111" ref="L279:T279">L280</f>
        <v>180</v>
      </c>
      <c r="M279" s="503">
        <f t="shared" si="111"/>
        <v>0</v>
      </c>
      <c r="N279" s="503">
        <f t="shared" si="111"/>
        <v>119</v>
      </c>
      <c r="O279" s="503">
        <f t="shared" si="111"/>
        <v>0</v>
      </c>
      <c r="P279" s="503">
        <f t="shared" si="111"/>
        <v>119</v>
      </c>
      <c r="Q279" s="503">
        <f t="shared" si="111"/>
        <v>0</v>
      </c>
      <c r="R279" s="503">
        <f t="shared" si="111"/>
        <v>119</v>
      </c>
      <c r="S279" s="503">
        <f t="shared" si="111"/>
        <v>0</v>
      </c>
      <c r="T279" s="503">
        <f t="shared" si="111"/>
        <v>119</v>
      </c>
    </row>
    <row r="280" spans="1:20" s="14" customFormat="1" ht="12.75">
      <c r="A280" s="423" t="s">
        <v>1</v>
      </c>
      <c r="B280" s="499" t="s">
        <v>169</v>
      </c>
      <c r="C280" s="500" t="s">
        <v>128</v>
      </c>
      <c r="D280" s="500" t="s">
        <v>159</v>
      </c>
      <c r="E280" s="352" t="s">
        <v>159</v>
      </c>
      <c r="F280" s="352" t="s">
        <v>207</v>
      </c>
      <c r="G280" s="296" t="s">
        <v>207</v>
      </c>
      <c r="H280" s="296" t="s">
        <v>207</v>
      </c>
      <c r="I280" s="352" t="s">
        <v>2</v>
      </c>
      <c r="J280" s="296" t="s">
        <v>207</v>
      </c>
      <c r="K280" s="512"/>
      <c r="L280" s="502">
        <f aca="true" t="shared" si="112" ref="L280:R280">L281+L283</f>
        <v>180</v>
      </c>
      <c r="M280" s="503">
        <f t="shared" si="112"/>
        <v>0</v>
      </c>
      <c r="N280" s="503">
        <f t="shared" si="112"/>
        <v>119</v>
      </c>
      <c r="O280" s="503">
        <f t="shared" si="112"/>
        <v>0</v>
      </c>
      <c r="P280" s="503">
        <f t="shared" si="112"/>
        <v>119</v>
      </c>
      <c r="Q280" s="503">
        <f t="shared" si="112"/>
        <v>0</v>
      </c>
      <c r="R280" s="503">
        <f t="shared" si="112"/>
        <v>119</v>
      </c>
      <c r="S280" s="503">
        <f>S281+S283</f>
        <v>0</v>
      </c>
      <c r="T280" s="503">
        <f>T281+T283</f>
        <v>119</v>
      </c>
    </row>
    <row r="281" spans="1:20" s="14" customFormat="1" ht="25.5">
      <c r="A281" s="423" t="s">
        <v>194</v>
      </c>
      <c r="B281" s="499" t="s">
        <v>169</v>
      </c>
      <c r="C281" s="500" t="s">
        <v>128</v>
      </c>
      <c r="D281" s="500" t="s">
        <v>159</v>
      </c>
      <c r="E281" s="352" t="s">
        <v>159</v>
      </c>
      <c r="F281" s="352" t="s">
        <v>207</v>
      </c>
      <c r="G281" s="296" t="s">
        <v>207</v>
      </c>
      <c r="H281" s="296" t="s">
        <v>207</v>
      </c>
      <c r="I281" s="352" t="s">
        <v>2</v>
      </c>
      <c r="J281" s="296" t="s">
        <v>207</v>
      </c>
      <c r="K281" s="512" t="s">
        <v>103</v>
      </c>
      <c r="L281" s="502">
        <f aca="true" t="shared" si="113" ref="L281:T281">L282</f>
        <v>29</v>
      </c>
      <c r="M281" s="503">
        <f t="shared" si="113"/>
        <v>0</v>
      </c>
      <c r="N281" s="503">
        <f t="shared" si="113"/>
        <v>29</v>
      </c>
      <c r="O281" s="503">
        <f t="shared" si="113"/>
        <v>0</v>
      </c>
      <c r="P281" s="503">
        <f t="shared" si="113"/>
        <v>29</v>
      </c>
      <c r="Q281" s="503">
        <f t="shared" si="113"/>
        <v>0</v>
      </c>
      <c r="R281" s="503">
        <f t="shared" si="113"/>
        <v>29</v>
      </c>
      <c r="S281" s="503">
        <f t="shared" si="113"/>
        <v>0</v>
      </c>
      <c r="T281" s="503">
        <f t="shared" si="113"/>
        <v>29</v>
      </c>
    </row>
    <row r="282" spans="1:20" s="14" customFormat="1" ht="25.5">
      <c r="A282" s="423" t="s">
        <v>104</v>
      </c>
      <c r="B282" s="499" t="s">
        <v>169</v>
      </c>
      <c r="C282" s="500" t="s">
        <v>128</v>
      </c>
      <c r="D282" s="500" t="s">
        <v>159</v>
      </c>
      <c r="E282" s="352" t="s">
        <v>159</v>
      </c>
      <c r="F282" s="352" t="s">
        <v>207</v>
      </c>
      <c r="G282" s="296" t="s">
        <v>207</v>
      </c>
      <c r="H282" s="296" t="s">
        <v>207</v>
      </c>
      <c r="I282" s="352" t="s">
        <v>2</v>
      </c>
      <c r="J282" s="296" t="s">
        <v>207</v>
      </c>
      <c r="K282" s="512" t="s">
        <v>105</v>
      </c>
      <c r="L282" s="502">
        <v>29</v>
      </c>
      <c r="M282" s="503">
        <v>0</v>
      </c>
      <c r="N282" s="503">
        <v>29</v>
      </c>
      <c r="O282" s="503">
        <v>0</v>
      </c>
      <c r="P282" s="503">
        <v>29</v>
      </c>
      <c r="Q282" s="503">
        <v>0</v>
      </c>
      <c r="R282" s="503">
        <v>29</v>
      </c>
      <c r="S282" s="503">
        <v>0</v>
      </c>
      <c r="T282" s="503">
        <v>29</v>
      </c>
    </row>
    <row r="283" spans="1:20" s="14" customFormat="1" ht="12.75">
      <c r="A283" s="345" t="s">
        <v>112</v>
      </c>
      <c r="B283" s="499" t="s">
        <v>169</v>
      </c>
      <c r="C283" s="500" t="s">
        <v>128</v>
      </c>
      <c r="D283" s="500" t="s">
        <v>159</v>
      </c>
      <c r="E283" s="354" t="s">
        <v>159</v>
      </c>
      <c r="F283" s="354" t="s">
        <v>207</v>
      </c>
      <c r="G283" s="296" t="s">
        <v>207</v>
      </c>
      <c r="H283" s="296" t="s">
        <v>207</v>
      </c>
      <c r="I283" s="313" t="s">
        <v>2</v>
      </c>
      <c r="J283" s="296" t="s">
        <v>207</v>
      </c>
      <c r="K283" s="501" t="s">
        <v>113</v>
      </c>
      <c r="L283" s="507">
        <f aca="true" t="shared" si="114" ref="L283:T283">L284</f>
        <v>151</v>
      </c>
      <c r="M283" s="508">
        <f t="shared" si="114"/>
        <v>0</v>
      </c>
      <c r="N283" s="508">
        <f t="shared" si="114"/>
        <v>90</v>
      </c>
      <c r="O283" s="508">
        <f t="shared" si="114"/>
        <v>0</v>
      </c>
      <c r="P283" s="508">
        <f t="shared" si="114"/>
        <v>90</v>
      </c>
      <c r="Q283" s="508">
        <f t="shared" si="114"/>
        <v>0</v>
      </c>
      <c r="R283" s="508">
        <f t="shared" si="114"/>
        <v>90</v>
      </c>
      <c r="S283" s="508">
        <f t="shared" si="114"/>
        <v>0</v>
      </c>
      <c r="T283" s="508">
        <f t="shared" si="114"/>
        <v>90</v>
      </c>
    </row>
    <row r="284" spans="1:20" s="14" customFormat="1" ht="38.25">
      <c r="A284" s="345" t="s">
        <v>339</v>
      </c>
      <c r="B284" s="499" t="s">
        <v>169</v>
      </c>
      <c r="C284" s="500" t="s">
        <v>128</v>
      </c>
      <c r="D284" s="500" t="s">
        <v>159</v>
      </c>
      <c r="E284" s="354" t="s">
        <v>159</v>
      </c>
      <c r="F284" s="354" t="s">
        <v>207</v>
      </c>
      <c r="G284" s="296" t="s">
        <v>207</v>
      </c>
      <c r="H284" s="296" t="s">
        <v>207</v>
      </c>
      <c r="I284" s="313" t="s">
        <v>2</v>
      </c>
      <c r="J284" s="296" t="s">
        <v>207</v>
      </c>
      <c r="K284" s="501" t="s">
        <v>213</v>
      </c>
      <c r="L284" s="507">
        <v>151</v>
      </c>
      <c r="M284" s="508">
        <v>0</v>
      </c>
      <c r="N284" s="508">
        <v>90</v>
      </c>
      <c r="O284" s="508">
        <v>0</v>
      </c>
      <c r="P284" s="508">
        <v>90</v>
      </c>
      <c r="Q284" s="508">
        <v>0</v>
      </c>
      <c r="R284" s="508">
        <v>90</v>
      </c>
      <c r="S284" s="508">
        <v>0</v>
      </c>
      <c r="T284" s="508">
        <v>90</v>
      </c>
    </row>
    <row r="285" spans="1:20" s="35" customFormat="1" ht="12.75">
      <c r="A285" s="533" t="s">
        <v>134</v>
      </c>
      <c r="B285" s="499" t="s">
        <v>169</v>
      </c>
      <c r="C285" s="500" t="s">
        <v>130</v>
      </c>
      <c r="D285" s="500"/>
      <c r="E285" s="342"/>
      <c r="F285" s="342"/>
      <c r="G285" s="296"/>
      <c r="H285" s="296"/>
      <c r="I285" s="342"/>
      <c r="J285" s="342"/>
      <c r="K285" s="505"/>
      <c r="L285" s="534">
        <f aca="true" t="shared" si="115" ref="L285:M289">L286</f>
        <v>875</v>
      </c>
      <c r="M285" s="535">
        <f t="shared" si="115"/>
        <v>0</v>
      </c>
      <c r="N285" s="535" t="e">
        <f aca="true" t="shared" si="116" ref="N285:T286">N286</f>
        <v>#REF!</v>
      </c>
      <c r="O285" s="535" t="e">
        <f t="shared" si="116"/>
        <v>#REF!</v>
      </c>
      <c r="P285" s="535" t="e">
        <f t="shared" si="116"/>
        <v>#REF!</v>
      </c>
      <c r="Q285" s="535" t="e">
        <f t="shared" si="116"/>
        <v>#REF!</v>
      </c>
      <c r="R285" s="535">
        <f>R286+R300</f>
        <v>1385.9</v>
      </c>
      <c r="S285" s="535">
        <f>S286+S300</f>
        <v>0</v>
      </c>
      <c r="T285" s="535">
        <f>T286+T300</f>
        <v>1385.9</v>
      </c>
    </row>
    <row r="286" spans="1:20" s="35" customFormat="1" ht="12.75">
      <c r="A286" s="533" t="s">
        <v>146</v>
      </c>
      <c r="B286" s="499" t="s">
        <v>169</v>
      </c>
      <c r="C286" s="500" t="s">
        <v>130</v>
      </c>
      <c r="D286" s="500" t="s">
        <v>133</v>
      </c>
      <c r="E286" s="342"/>
      <c r="F286" s="342"/>
      <c r="G286" s="296"/>
      <c r="H286" s="296"/>
      <c r="I286" s="342"/>
      <c r="J286" s="296"/>
      <c r="K286" s="505"/>
      <c r="L286" s="534">
        <f t="shared" si="115"/>
        <v>875</v>
      </c>
      <c r="M286" s="535">
        <f t="shared" si="115"/>
        <v>0</v>
      </c>
      <c r="N286" s="535" t="e">
        <f t="shared" si="116"/>
        <v>#REF!</v>
      </c>
      <c r="O286" s="535" t="e">
        <f t="shared" si="116"/>
        <v>#REF!</v>
      </c>
      <c r="P286" s="535" t="e">
        <f t="shared" si="116"/>
        <v>#REF!</v>
      </c>
      <c r="Q286" s="535" t="e">
        <f t="shared" si="116"/>
        <v>#REF!</v>
      </c>
      <c r="R286" s="535">
        <f t="shared" si="116"/>
        <v>1356.7</v>
      </c>
      <c r="S286" s="535">
        <f t="shared" si="116"/>
        <v>0</v>
      </c>
      <c r="T286" s="535">
        <f t="shared" si="116"/>
        <v>1356.7</v>
      </c>
    </row>
    <row r="287" spans="1:20" s="35" customFormat="1" ht="55.5" customHeight="1">
      <c r="A287" s="340" t="s">
        <v>20</v>
      </c>
      <c r="B287" s="499" t="s">
        <v>169</v>
      </c>
      <c r="C287" s="500" t="s">
        <v>130</v>
      </c>
      <c r="D287" s="500" t="s">
        <v>133</v>
      </c>
      <c r="E287" s="354" t="s">
        <v>128</v>
      </c>
      <c r="F287" s="342" t="s">
        <v>207</v>
      </c>
      <c r="G287" s="296" t="s">
        <v>207</v>
      </c>
      <c r="H287" s="296" t="s">
        <v>207</v>
      </c>
      <c r="I287" s="296" t="s">
        <v>208</v>
      </c>
      <c r="J287" s="296" t="s">
        <v>207</v>
      </c>
      <c r="K287" s="506"/>
      <c r="L287" s="534">
        <f t="shared" si="115"/>
        <v>875</v>
      </c>
      <c r="M287" s="535">
        <f t="shared" si="115"/>
        <v>0</v>
      </c>
      <c r="N287" s="535" t="e">
        <f>N288+#REF!</f>
        <v>#REF!</v>
      </c>
      <c r="O287" s="535" t="e">
        <f>O288+#REF!</f>
        <v>#REF!</v>
      </c>
      <c r="P287" s="535" t="e">
        <f>P288+#REF!+P291</f>
        <v>#REF!</v>
      </c>
      <c r="Q287" s="535" t="e">
        <f>Q288+#REF!+Q291</f>
        <v>#REF!</v>
      </c>
      <c r="R287" s="535">
        <f>R288+R291+R294+R297</f>
        <v>1356.7</v>
      </c>
      <c r="S287" s="535">
        <f>S288+S291+S294+S297</f>
        <v>0</v>
      </c>
      <c r="T287" s="535">
        <f>T288+T291+T294+T297</f>
        <v>1356.7</v>
      </c>
    </row>
    <row r="288" spans="1:20" s="14" customFormat="1" ht="25.5">
      <c r="A288" s="509" t="s">
        <v>296</v>
      </c>
      <c r="B288" s="499" t="s">
        <v>169</v>
      </c>
      <c r="C288" s="500" t="s">
        <v>130</v>
      </c>
      <c r="D288" s="500" t="s">
        <v>133</v>
      </c>
      <c r="E288" s="354" t="s">
        <v>128</v>
      </c>
      <c r="F288" s="296" t="s">
        <v>207</v>
      </c>
      <c r="G288" s="296" t="s">
        <v>207</v>
      </c>
      <c r="H288" s="296" t="s">
        <v>207</v>
      </c>
      <c r="I288" s="296" t="s">
        <v>276</v>
      </c>
      <c r="J288" s="296" t="s">
        <v>207</v>
      </c>
      <c r="K288" s="506"/>
      <c r="L288" s="507">
        <f t="shared" si="115"/>
        <v>875</v>
      </c>
      <c r="M288" s="508">
        <f t="shared" si="115"/>
        <v>0</v>
      </c>
      <c r="N288" s="508">
        <f aca="true" t="shared" si="117" ref="N288:T289">N289</f>
        <v>28000</v>
      </c>
      <c r="O288" s="508">
        <f t="shared" si="117"/>
        <v>0</v>
      </c>
      <c r="P288" s="508">
        <f t="shared" si="117"/>
        <v>28000</v>
      </c>
      <c r="Q288" s="508">
        <f t="shared" si="117"/>
        <v>0</v>
      </c>
      <c r="R288" s="508">
        <f t="shared" si="117"/>
        <v>342</v>
      </c>
      <c r="S288" s="508">
        <f t="shared" si="117"/>
        <v>0</v>
      </c>
      <c r="T288" s="508">
        <f t="shared" si="117"/>
        <v>342</v>
      </c>
    </row>
    <row r="289" spans="1:20" s="14" customFormat="1" ht="25.5">
      <c r="A289" s="504" t="s">
        <v>401</v>
      </c>
      <c r="B289" s="499" t="s">
        <v>169</v>
      </c>
      <c r="C289" s="500" t="s">
        <v>130</v>
      </c>
      <c r="D289" s="500" t="s">
        <v>133</v>
      </c>
      <c r="E289" s="354" t="s">
        <v>128</v>
      </c>
      <c r="F289" s="354" t="s">
        <v>207</v>
      </c>
      <c r="G289" s="296" t="s">
        <v>207</v>
      </c>
      <c r="H289" s="296" t="s">
        <v>207</v>
      </c>
      <c r="I289" s="296" t="s">
        <v>276</v>
      </c>
      <c r="J289" s="296" t="s">
        <v>207</v>
      </c>
      <c r="K289" s="506" t="s">
        <v>268</v>
      </c>
      <c r="L289" s="507">
        <f t="shared" si="115"/>
        <v>875</v>
      </c>
      <c r="M289" s="508">
        <f t="shared" si="115"/>
        <v>0</v>
      </c>
      <c r="N289" s="508">
        <f t="shared" si="117"/>
        <v>28000</v>
      </c>
      <c r="O289" s="508">
        <f t="shared" si="117"/>
        <v>0</v>
      </c>
      <c r="P289" s="508">
        <f t="shared" si="117"/>
        <v>28000</v>
      </c>
      <c r="Q289" s="508">
        <f t="shared" si="117"/>
        <v>0</v>
      </c>
      <c r="R289" s="508">
        <f t="shared" si="117"/>
        <v>342</v>
      </c>
      <c r="S289" s="508">
        <f t="shared" si="117"/>
        <v>0</v>
      </c>
      <c r="T289" s="508">
        <f t="shared" si="117"/>
        <v>342</v>
      </c>
    </row>
    <row r="290" spans="1:20" s="14" customFormat="1" ht="21" customHeight="1">
      <c r="A290" s="423" t="s">
        <v>270</v>
      </c>
      <c r="B290" s="499" t="s">
        <v>169</v>
      </c>
      <c r="C290" s="500" t="s">
        <v>130</v>
      </c>
      <c r="D290" s="500" t="s">
        <v>133</v>
      </c>
      <c r="E290" s="354" t="s">
        <v>128</v>
      </c>
      <c r="F290" s="354" t="s">
        <v>207</v>
      </c>
      <c r="G290" s="296" t="s">
        <v>207</v>
      </c>
      <c r="H290" s="296" t="s">
        <v>207</v>
      </c>
      <c r="I290" s="296" t="s">
        <v>276</v>
      </c>
      <c r="J290" s="296" t="s">
        <v>207</v>
      </c>
      <c r="K290" s="506" t="s">
        <v>269</v>
      </c>
      <c r="L290" s="507">
        <v>875</v>
      </c>
      <c r="M290" s="508">
        <v>0</v>
      </c>
      <c r="N290" s="508">
        <v>28000</v>
      </c>
      <c r="O290" s="508">
        <v>0</v>
      </c>
      <c r="P290" s="508">
        <v>28000</v>
      </c>
      <c r="Q290" s="508">
        <v>0</v>
      </c>
      <c r="R290" s="508">
        <v>342</v>
      </c>
      <c r="S290" s="508">
        <v>0</v>
      </c>
      <c r="T290" s="508">
        <f>S290+R290</f>
        <v>342</v>
      </c>
    </row>
    <row r="291" spans="1:20" s="14" customFormat="1" ht="25.5" customHeight="1" hidden="1">
      <c r="A291" s="509" t="s">
        <v>297</v>
      </c>
      <c r="B291" s="499" t="s">
        <v>169</v>
      </c>
      <c r="C291" s="500" t="s">
        <v>130</v>
      </c>
      <c r="D291" s="500" t="s">
        <v>133</v>
      </c>
      <c r="E291" s="296" t="s">
        <v>128</v>
      </c>
      <c r="F291" s="342" t="s">
        <v>207</v>
      </c>
      <c r="G291" s="296" t="s">
        <v>207</v>
      </c>
      <c r="H291" s="296" t="s">
        <v>207</v>
      </c>
      <c r="I291" s="296" t="s">
        <v>298</v>
      </c>
      <c r="J291" s="296" t="s">
        <v>207</v>
      </c>
      <c r="K291" s="506"/>
      <c r="L291" s="507"/>
      <c r="M291" s="508"/>
      <c r="N291" s="508">
        <f aca="true" t="shared" si="118" ref="N291:T292">N292</f>
        <v>1930</v>
      </c>
      <c r="O291" s="508">
        <f t="shared" si="118"/>
        <v>0</v>
      </c>
      <c r="P291" s="508">
        <f t="shared" si="118"/>
        <v>1930</v>
      </c>
      <c r="Q291" s="508">
        <f t="shared" si="118"/>
        <v>-1930</v>
      </c>
      <c r="R291" s="508">
        <f t="shared" si="118"/>
        <v>0</v>
      </c>
      <c r="S291" s="508">
        <f t="shared" si="118"/>
        <v>0</v>
      </c>
      <c r="T291" s="508">
        <f t="shared" si="118"/>
        <v>0</v>
      </c>
    </row>
    <row r="292" spans="1:20" s="14" customFormat="1" ht="25.5" customHeight="1" hidden="1">
      <c r="A292" s="504" t="s">
        <v>271</v>
      </c>
      <c r="B292" s="499" t="s">
        <v>169</v>
      </c>
      <c r="C292" s="500" t="s">
        <v>130</v>
      </c>
      <c r="D292" s="500" t="s">
        <v>133</v>
      </c>
      <c r="E292" s="296" t="s">
        <v>128</v>
      </c>
      <c r="F292" s="296" t="s">
        <v>207</v>
      </c>
      <c r="G292" s="296" t="s">
        <v>207</v>
      </c>
      <c r="H292" s="296" t="s">
        <v>207</v>
      </c>
      <c r="I292" s="296" t="s">
        <v>298</v>
      </c>
      <c r="J292" s="296" t="s">
        <v>207</v>
      </c>
      <c r="K292" s="506" t="s">
        <v>268</v>
      </c>
      <c r="L292" s="507"/>
      <c r="M292" s="508"/>
      <c r="N292" s="508">
        <f t="shared" si="118"/>
        <v>1930</v>
      </c>
      <c r="O292" s="508">
        <f t="shared" si="118"/>
        <v>0</v>
      </c>
      <c r="P292" s="508">
        <f t="shared" si="118"/>
        <v>1930</v>
      </c>
      <c r="Q292" s="508">
        <f t="shared" si="118"/>
        <v>-1930</v>
      </c>
      <c r="R292" s="508">
        <f t="shared" si="118"/>
        <v>0</v>
      </c>
      <c r="S292" s="508">
        <f t="shared" si="118"/>
        <v>0</v>
      </c>
      <c r="T292" s="508">
        <f t="shared" si="118"/>
        <v>0</v>
      </c>
    </row>
    <row r="293" spans="1:20" s="14" customFormat="1" ht="6" customHeight="1" hidden="1">
      <c r="A293" s="423" t="s">
        <v>270</v>
      </c>
      <c r="B293" s="499" t="s">
        <v>169</v>
      </c>
      <c r="C293" s="500" t="s">
        <v>130</v>
      </c>
      <c r="D293" s="500" t="s">
        <v>133</v>
      </c>
      <c r="E293" s="296" t="s">
        <v>128</v>
      </c>
      <c r="F293" s="354" t="s">
        <v>207</v>
      </c>
      <c r="G293" s="296" t="s">
        <v>207</v>
      </c>
      <c r="H293" s="296" t="s">
        <v>207</v>
      </c>
      <c r="I293" s="296" t="s">
        <v>298</v>
      </c>
      <c r="J293" s="296" t="s">
        <v>207</v>
      </c>
      <c r="K293" s="506" t="s">
        <v>269</v>
      </c>
      <c r="L293" s="507"/>
      <c r="M293" s="508"/>
      <c r="N293" s="508">
        <v>1930</v>
      </c>
      <c r="O293" s="508">
        <v>0</v>
      </c>
      <c r="P293" s="508">
        <v>1930</v>
      </c>
      <c r="Q293" s="508">
        <v>-1930</v>
      </c>
      <c r="R293" s="508">
        <f>Q293+P293</f>
        <v>0</v>
      </c>
      <c r="S293" s="508">
        <v>0</v>
      </c>
      <c r="T293" s="508">
        <v>0</v>
      </c>
    </row>
    <row r="294" spans="1:20" s="14" customFormat="1" ht="25.5">
      <c r="A294" s="509" t="s">
        <v>387</v>
      </c>
      <c r="B294" s="499" t="s">
        <v>169</v>
      </c>
      <c r="C294" s="500" t="s">
        <v>130</v>
      </c>
      <c r="D294" s="500" t="s">
        <v>133</v>
      </c>
      <c r="E294" s="296" t="s">
        <v>128</v>
      </c>
      <c r="F294" s="342" t="s">
        <v>207</v>
      </c>
      <c r="G294" s="296" t="s">
        <v>207</v>
      </c>
      <c r="H294" s="296" t="s">
        <v>207</v>
      </c>
      <c r="I294" s="296" t="s">
        <v>386</v>
      </c>
      <c r="J294" s="296" t="s">
        <v>207</v>
      </c>
      <c r="K294" s="506"/>
      <c r="L294" s="507"/>
      <c r="M294" s="508"/>
      <c r="N294" s="508"/>
      <c r="O294" s="508"/>
      <c r="P294" s="508"/>
      <c r="Q294" s="508"/>
      <c r="R294" s="508">
        <f aca="true" t="shared" si="119" ref="R294:T295">R295</f>
        <v>996.7</v>
      </c>
      <c r="S294" s="508">
        <f t="shared" si="119"/>
        <v>0</v>
      </c>
      <c r="T294" s="508">
        <f t="shared" si="119"/>
        <v>996.7</v>
      </c>
    </row>
    <row r="295" spans="1:20" s="14" customFormat="1" ht="25.5">
      <c r="A295" s="504" t="s">
        <v>401</v>
      </c>
      <c r="B295" s="499" t="s">
        <v>169</v>
      </c>
      <c r="C295" s="500" t="s">
        <v>130</v>
      </c>
      <c r="D295" s="500" t="s">
        <v>133</v>
      </c>
      <c r="E295" s="296" t="s">
        <v>128</v>
      </c>
      <c r="F295" s="296" t="s">
        <v>207</v>
      </c>
      <c r="G295" s="296" t="s">
        <v>207</v>
      </c>
      <c r="H295" s="296" t="s">
        <v>207</v>
      </c>
      <c r="I295" s="296" t="s">
        <v>386</v>
      </c>
      <c r="J295" s="296" t="s">
        <v>207</v>
      </c>
      <c r="K295" s="506" t="s">
        <v>268</v>
      </c>
      <c r="L295" s="507"/>
      <c r="M295" s="508"/>
      <c r="N295" s="508"/>
      <c r="O295" s="508"/>
      <c r="P295" s="508"/>
      <c r="Q295" s="508"/>
      <c r="R295" s="508">
        <f t="shared" si="119"/>
        <v>996.7</v>
      </c>
      <c r="S295" s="508">
        <f t="shared" si="119"/>
        <v>0</v>
      </c>
      <c r="T295" s="508">
        <f t="shared" si="119"/>
        <v>996.7</v>
      </c>
    </row>
    <row r="296" spans="1:20" s="14" customFormat="1" ht="12.75">
      <c r="A296" s="423" t="s">
        <v>270</v>
      </c>
      <c r="B296" s="499" t="s">
        <v>169</v>
      </c>
      <c r="C296" s="500" t="s">
        <v>130</v>
      </c>
      <c r="D296" s="500" t="s">
        <v>133</v>
      </c>
      <c r="E296" s="296" t="s">
        <v>128</v>
      </c>
      <c r="F296" s="354" t="s">
        <v>207</v>
      </c>
      <c r="G296" s="296" t="s">
        <v>207</v>
      </c>
      <c r="H296" s="296" t="s">
        <v>207</v>
      </c>
      <c r="I296" s="296" t="s">
        <v>386</v>
      </c>
      <c r="J296" s="296" t="s">
        <v>207</v>
      </c>
      <c r="K296" s="506" t="s">
        <v>269</v>
      </c>
      <c r="L296" s="507"/>
      <c r="M296" s="508"/>
      <c r="N296" s="508"/>
      <c r="O296" s="508"/>
      <c r="P296" s="508"/>
      <c r="Q296" s="508"/>
      <c r="R296" s="508">
        <v>996.7</v>
      </c>
      <c r="S296" s="508">
        <v>0</v>
      </c>
      <c r="T296" s="508">
        <f>S296+R296</f>
        <v>996.7</v>
      </c>
    </row>
    <row r="297" spans="1:20" s="14" customFormat="1" ht="25.5">
      <c r="A297" s="509" t="s">
        <v>297</v>
      </c>
      <c r="B297" s="499" t="s">
        <v>169</v>
      </c>
      <c r="C297" s="500" t="s">
        <v>130</v>
      </c>
      <c r="D297" s="500" t="s">
        <v>133</v>
      </c>
      <c r="E297" s="296" t="s">
        <v>128</v>
      </c>
      <c r="F297" s="342" t="s">
        <v>207</v>
      </c>
      <c r="G297" s="296" t="s">
        <v>207</v>
      </c>
      <c r="H297" s="296" t="s">
        <v>207</v>
      </c>
      <c r="I297" s="296" t="s">
        <v>298</v>
      </c>
      <c r="J297" s="296" t="s">
        <v>207</v>
      </c>
      <c r="K297" s="506"/>
      <c r="L297" s="507"/>
      <c r="M297" s="508"/>
      <c r="N297" s="508"/>
      <c r="O297" s="508"/>
      <c r="P297" s="508"/>
      <c r="Q297" s="508"/>
      <c r="R297" s="508">
        <f aca="true" t="shared" si="120" ref="R297:T298">R298</f>
        <v>18</v>
      </c>
      <c r="S297" s="508">
        <f t="shared" si="120"/>
        <v>0</v>
      </c>
      <c r="T297" s="508">
        <f t="shared" si="120"/>
        <v>18</v>
      </c>
    </row>
    <row r="298" spans="1:20" s="14" customFormat="1" ht="25.5">
      <c r="A298" s="504" t="s">
        <v>401</v>
      </c>
      <c r="B298" s="499" t="s">
        <v>169</v>
      </c>
      <c r="C298" s="500" t="s">
        <v>130</v>
      </c>
      <c r="D298" s="500" t="s">
        <v>133</v>
      </c>
      <c r="E298" s="296" t="s">
        <v>128</v>
      </c>
      <c r="F298" s="296" t="s">
        <v>207</v>
      </c>
      <c r="G298" s="296" t="s">
        <v>207</v>
      </c>
      <c r="H298" s="296" t="s">
        <v>207</v>
      </c>
      <c r="I298" s="296" t="s">
        <v>298</v>
      </c>
      <c r="J298" s="296" t="s">
        <v>207</v>
      </c>
      <c r="K298" s="506" t="s">
        <v>268</v>
      </c>
      <c r="L298" s="507"/>
      <c r="M298" s="508"/>
      <c r="N298" s="508"/>
      <c r="O298" s="508"/>
      <c r="P298" s="508"/>
      <c r="Q298" s="508"/>
      <c r="R298" s="508">
        <f t="shared" si="120"/>
        <v>18</v>
      </c>
      <c r="S298" s="508">
        <f t="shared" si="120"/>
        <v>0</v>
      </c>
      <c r="T298" s="508">
        <f t="shared" si="120"/>
        <v>18</v>
      </c>
    </row>
    <row r="299" spans="1:20" s="14" customFormat="1" ht="12.75">
      <c r="A299" s="423" t="s">
        <v>270</v>
      </c>
      <c r="B299" s="499" t="s">
        <v>169</v>
      </c>
      <c r="C299" s="500" t="s">
        <v>130</v>
      </c>
      <c r="D299" s="500" t="s">
        <v>133</v>
      </c>
      <c r="E299" s="296" t="s">
        <v>128</v>
      </c>
      <c r="F299" s="354" t="s">
        <v>207</v>
      </c>
      <c r="G299" s="296" t="s">
        <v>207</v>
      </c>
      <c r="H299" s="296" t="s">
        <v>207</v>
      </c>
      <c r="I299" s="296" t="s">
        <v>298</v>
      </c>
      <c r="J299" s="296" t="s">
        <v>207</v>
      </c>
      <c r="K299" s="506" t="s">
        <v>269</v>
      </c>
      <c r="L299" s="507"/>
      <c r="M299" s="508"/>
      <c r="N299" s="508"/>
      <c r="O299" s="508"/>
      <c r="P299" s="508"/>
      <c r="Q299" s="508"/>
      <c r="R299" s="508">
        <v>18</v>
      </c>
      <c r="S299" s="508">
        <v>0</v>
      </c>
      <c r="T299" s="508">
        <f>S299+R299</f>
        <v>18</v>
      </c>
    </row>
    <row r="300" spans="1:20" s="14" customFormat="1" ht="12.75">
      <c r="A300" s="345" t="s">
        <v>279</v>
      </c>
      <c r="B300" s="499" t="s">
        <v>169</v>
      </c>
      <c r="C300" s="500" t="s">
        <v>130</v>
      </c>
      <c r="D300" s="500" t="s">
        <v>129</v>
      </c>
      <c r="E300" s="296"/>
      <c r="F300" s="354"/>
      <c r="G300" s="296"/>
      <c r="H300" s="296"/>
      <c r="I300" s="296"/>
      <c r="J300" s="296"/>
      <c r="K300" s="506"/>
      <c r="L300" s="507"/>
      <c r="M300" s="508"/>
      <c r="N300" s="508"/>
      <c r="O300" s="508"/>
      <c r="P300" s="508"/>
      <c r="Q300" s="508"/>
      <c r="R300" s="508">
        <f aca="true" t="shared" si="121" ref="R300:T303">R301</f>
        <v>29.2</v>
      </c>
      <c r="S300" s="508">
        <f t="shared" si="121"/>
        <v>0</v>
      </c>
      <c r="T300" s="508">
        <f t="shared" si="121"/>
        <v>29.2</v>
      </c>
    </row>
    <row r="301" spans="1:20" s="14" customFormat="1" ht="12.75">
      <c r="A301" s="345" t="s">
        <v>394</v>
      </c>
      <c r="B301" s="499" t="s">
        <v>169</v>
      </c>
      <c r="C301" s="500" t="s">
        <v>130</v>
      </c>
      <c r="D301" s="500" t="s">
        <v>129</v>
      </c>
      <c r="E301" s="296" t="s">
        <v>393</v>
      </c>
      <c r="F301" s="354" t="s">
        <v>207</v>
      </c>
      <c r="G301" s="296" t="s">
        <v>207</v>
      </c>
      <c r="H301" s="296" t="s">
        <v>207</v>
      </c>
      <c r="I301" s="296" t="s">
        <v>208</v>
      </c>
      <c r="J301" s="296" t="s">
        <v>207</v>
      </c>
      <c r="K301" s="506"/>
      <c r="L301" s="507"/>
      <c r="M301" s="508"/>
      <c r="N301" s="508"/>
      <c r="O301" s="508"/>
      <c r="P301" s="508"/>
      <c r="Q301" s="508"/>
      <c r="R301" s="508">
        <f t="shared" si="121"/>
        <v>29.2</v>
      </c>
      <c r="S301" s="508">
        <f t="shared" si="121"/>
        <v>0</v>
      </c>
      <c r="T301" s="508">
        <f t="shared" si="121"/>
        <v>29.2</v>
      </c>
    </row>
    <row r="302" spans="1:20" s="14" customFormat="1" ht="12.75">
      <c r="A302" s="345" t="s">
        <v>342</v>
      </c>
      <c r="B302" s="499" t="s">
        <v>169</v>
      </c>
      <c r="C302" s="500" t="s">
        <v>130</v>
      </c>
      <c r="D302" s="500" t="s">
        <v>129</v>
      </c>
      <c r="E302" s="296" t="s">
        <v>393</v>
      </c>
      <c r="F302" s="354" t="s">
        <v>207</v>
      </c>
      <c r="G302" s="296" t="s">
        <v>207</v>
      </c>
      <c r="H302" s="296" t="s">
        <v>207</v>
      </c>
      <c r="I302" s="296" t="s">
        <v>341</v>
      </c>
      <c r="J302" s="296" t="s">
        <v>207</v>
      </c>
      <c r="K302" s="506"/>
      <c r="L302" s="507"/>
      <c r="M302" s="508"/>
      <c r="N302" s="508"/>
      <c r="O302" s="508"/>
      <c r="P302" s="508"/>
      <c r="Q302" s="508"/>
      <c r="R302" s="508">
        <f t="shared" si="121"/>
        <v>29.2</v>
      </c>
      <c r="S302" s="508">
        <f t="shared" si="121"/>
        <v>0</v>
      </c>
      <c r="T302" s="508">
        <f t="shared" si="121"/>
        <v>29.2</v>
      </c>
    </row>
    <row r="303" spans="1:20" s="14" customFormat="1" ht="12.75">
      <c r="A303" s="423" t="s">
        <v>160</v>
      </c>
      <c r="B303" s="499" t="s">
        <v>169</v>
      </c>
      <c r="C303" s="500" t="s">
        <v>130</v>
      </c>
      <c r="D303" s="500" t="s">
        <v>129</v>
      </c>
      <c r="E303" s="296" t="s">
        <v>393</v>
      </c>
      <c r="F303" s="354" t="s">
        <v>207</v>
      </c>
      <c r="G303" s="296" t="s">
        <v>207</v>
      </c>
      <c r="H303" s="296" t="s">
        <v>207</v>
      </c>
      <c r="I303" s="296" t="s">
        <v>341</v>
      </c>
      <c r="J303" s="296" t="s">
        <v>207</v>
      </c>
      <c r="K303" s="506" t="s">
        <v>174</v>
      </c>
      <c r="L303" s="507"/>
      <c r="M303" s="508"/>
      <c r="N303" s="508"/>
      <c r="O303" s="508"/>
      <c r="P303" s="508"/>
      <c r="Q303" s="508"/>
      <c r="R303" s="508">
        <f t="shared" si="121"/>
        <v>29.2</v>
      </c>
      <c r="S303" s="508">
        <f t="shared" si="121"/>
        <v>0</v>
      </c>
      <c r="T303" s="508">
        <f t="shared" si="121"/>
        <v>29.2</v>
      </c>
    </row>
    <row r="304" spans="1:20" s="14" customFormat="1" ht="12.75">
      <c r="A304" s="423" t="s">
        <v>175</v>
      </c>
      <c r="B304" s="499" t="s">
        <v>169</v>
      </c>
      <c r="C304" s="500" t="s">
        <v>130</v>
      </c>
      <c r="D304" s="500" t="s">
        <v>129</v>
      </c>
      <c r="E304" s="296" t="s">
        <v>393</v>
      </c>
      <c r="F304" s="354" t="s">
        <v>207</v>
      </c>
      <c r="G304" s="296" t="s">
        <v>207</v>
      </c>
      <c r="H304" s="296" t="s">
        <v>207</v>
      </c>
      <c r="I304" s="296" t="s">
        <v>341</v>
      </c>
      <c r="J304" s="296" t="s">
        <v>207</v>
      </c>
      <c r="K304" s="506" t="s">
        <v>221</v>
      </c>
      <c r="L304" s="507"/>
      <c r="M304" s="508"/>
      <c r="N304" s="508"/>
      <c r="O304" s="508"/>
      <c r="P304" s="508"/>
      <c r="Q304" s="508"/>
      <c r="R304" s="508">
        <v>29.2</v>
      </c>
      <c r="S304" s="508">
        <v>0</v>
      </c>
      <c r="T304" s="508">
        <f>S304+R304</f>
        <v>29.2</v>
      </c>
    </row>
    <row r="305" spans="1:20" s="35" customFormat="1" ht="12.75">
      <c r="A305" s="504" t="s">
        <v>135</v>
      </c>
      <c r="B305" s="499" t="s">
        <v>169</v>
      </c>
      <c r="C305" s="500" t="s">
        <v>131</v>
      </c>
      <c r="D305" s="500"/>
      <c r="E305" s="342"/>
      <c r="F305" s="342"/>
      <c r="G305" s="296"/>
      <c r="H305" s="296"/>
      <c r="I305" s="342"/>
      <c r="J305" s="342"/>
      <c r="K305" s="505"/>
      <c r="L305" s="507" t="e">
        <f aca="true" t="shared" si="122" ref="L305:Q305">L311</f>
        <v>#REF!</v>
      </c>
      <c r="M305" s="508" t="e">
        <f t="shared" si="122"/>
        <v>#REF!</v>
      </c>
      <c r="N305" s="508" t="e">
        <f t="shared" si="122"/>
        <v>#REF!</v>
      </c>
      <c r="O305" s="508" t="e">
        <f t="shared" si="122"/>
        <v>#REF!</v>
      </c>
      <c r="P305" s="508" t="e">
        <f t="shared" si="122"/>
        <v>#REF!</v>
      </c>
      <c r="Q305" s="508" t="e">
        <f t="shared" si="122"/>
        <v>#REF!</v>
      </c>
      <c r="R305" s="508">
        <f>R311+R306</f>
        <v>5121.2</v>
      </c>
      <c r="S305" s="508">
        <f>S311+S306</f>
        <v>0</v>
      </c>
      <c r="T305" s="508">
        <f>T311+T306</f>
        <v>5121.2</v>
      </c>
    </row>
    <row r="306" spans="1:20" s="35" customFormat="1" ht="12.75">
      <c r="A306" s="504" t="s">
        <v>147</v>
      </c>
      <c r="B306" s="499" t="s">
        <v>169</v>
      </c>
      <c r="C306" s="500" t="s">
        <v>131</v>
      </c>
      <c r="D306" s="500" t="s">
        <v>133</v>
      </c>
      <c r="E306" s="342"/>
      <c r="F306" s="342"/>
      <c r="G306" s="296"/>
      <c r="H306" s="296"/>
      <c r="I306" s="342"/>
      <c r="J306" s="342"/>
      <c r="K306" s="505"/>
      <c r="L306" s="507"/>
      <c r="M306" s="508"/>
      <c r="N306" s="508"/>
      <c r="O306" s="508"/>
      <c r="P306" s="508"/>
      <c r="Q306" s="508"/>
      <c r="R306" s="508">
        <f aca="true" t="shared" si="123" ref="R306:T309">R307</f>
        <v>4771.2</v>
      </c>
      <c r="S306" s="508">
        <f t="shared" si="123"/>
        <v>0</v>
      </c>
      <c r="T306" s="508">
        <f t="shared" si="123"/>
        <v>4771.2</v>
      </c>
    </row>
    <row r="307" spans="1:20" s="35" customFormat="1" ht="38.25">
      <c r="A307" s="345" t="s">
        <v>8</v>
      </c>
      <c r="B307" s="499" t="s">
        <v>169</v>
      </c>
      <c r="C307" s="500" t="s">
        <v>131</v>
      </c>
      <c r="D307" s="500" t="s">
        <v>133</v>
      </c>
      <c r="E307" s="342" t="s">
        <v>10</v>
      </c>
      <c r="F307" s="342" t="s">
        <v>207</v>
      </c>
      <c r="G307" s="296" t="s">
        <v>207</v>
      </c>
      <c r="H307" s="296" t="s">
        <v>207</v>
      </c>
      <c r="I307" s="342" t="s">
        <v>208</v>
      </c>
      <c r="J307" s="342" t="s">
        <v>207</v>
      </c>
      <c r="K307" s="505"/>
      <c r="L307" s="507"/>
      <c r="M307" s="508"/>
      <c r="N307" s="508"/>
      <c r="O307" s="508"/>
      <c r="P307" s="508"/>
      <c r="Q307" s="508"/>
      <c r="R307" s="508">
        <f t="shared" si="123"/>
        <v>4771.2</v>
      </c>
      <c r="S307" s="508">
        <f t="shared" si="123"/>
        <v>0</v>
      </c>
      <c r="T307" s="508">
        <f t="shared" si="123"/>
        <v>4771.2</v>
      </c>
    </row>
    <row r="308" spans="1:20" s="35" customFormat="1" ht="25.5">
      <c r="A308" s="345" t="s">
        <v>344</v>
      </c>
      <c r="B308" s="499" t="s">
        <v>169</v>
      </c>
      <c r="C308" s="500" t="s">
        <v>131</v>
      </c>
      <c r="D308" s="500" t="s">
        <v>133</v>
      </c>
      <c r="E308" s="296" t="s">
        <v>10</v>
      </c>
      <c r="F308" s="354" t="s">
        <v>207</v>
      </c>
      <c r="G308" s="296" t="s">
        <v>207</v>
      </c>
      <c r="H308" s="296" t="s">
        <v>207</v>
      </c>
      <c r="I308" s="313" t="s">
        <v>343</v>
      </c>
      <c r="J308" s="296" t="s">
        <v>207</v>
      </c>
      <c r="K308" s="501"/>
      <c r="L308" s="507"/>
      <c r="M308" s="508"/>
      <c r="N308" s="508"/>
      <c r="O308" s="508"/>
      <c r="P308" s="508"/>
      <c r="Q308" s="508"/>
      <c r="R308" s="508">
        <f t="shared" si="123"/>
        <v>4771.2</v>
      </c>
      <c r="S308" s="508">
        <f t="shared" si="123"/>
        <v>0</v>
      </c>
      <c r="T308" s="508">
        <f t="shared" si="123"/>
        <v>4771.2</v>
      </c>
    </row>
    <row r="309" spans="1:20" s="35" customFormat="1" ht="25.5">
      <c r="A309" s="504" t="s">
        <v>401</v>
      </c>
      <c r="B309" s="499" t="s">
        <v>169</v>
      </c>
      <c r="C309" s="500" t="s">
        <v>131</v>
      </c>
      <c r="D309" s="500" t="s">
        <v>133</v>
      </c>
      <c r="E309" s="296" t="s">
        <v>10</v>
      </c>
      <c r="F309" s="354" t="s">
        <v>207</v>
      </c>
      <c r="G309" s="296" t="s">
        <v>207</v>
      </c>
      <c r="H309" s="296" t="s">
        <v>207</v>
      </c>
      <c r="I309" s="313" t="s">
        <v>343</v>
      </c>
      <c r="J309" s="296" t="s">
        <v>207</v>
      </c>
      <c r="K309" s="501" t="s">
        <v>268</v>
      </c>
      <c r="L309" s="507"/>
      <c r="M309" s="508"/>
      <c r="N309" s="508"/>
      <c r="O309" s="508"/>
      <c r="P309" s="508"/>
      <c r="Q309" s="508"/>
      <c r="R309" s="508">
        <f t="shared" si="123"/>
        <v>4771.2</v>
      </c>
      <c r="S309" s="508">
        <f t="shared" si="123"/>
        <v>0</v>
      </c>
      <c r="T309" s="508">
        <f t="shared" si="123"/>
        <v>4771.2</v>
      </c>
    </row>
    <row r="310" spans="1:20" s="35" customFormat="1" ht="12.75">
      <c r="A310" s="423" t="s">
        <v>270</v>
      </c>
      <c r="B310" s="499" t="s">
        <v>169</v>
      </c>
      <c r="C310" s="500" t="s">
        <v>131</v>
      </c>
      <c r="D310" s="500" t="s">
        <v>133</v>
      </c>
      <c r="E310" s="296" t="s">
        <v>10</v>
      </c>
      <c r="F310" s="354" t="s">
        <v>207</v>
      </c>
      <c r="G310" s="296" t="s">
        <v>207</v>
      </c>
      <c r="H310" s="296" t="s">
        <v>207</v>
      </c>
      <c r="I310" s="313" t="s">
        <v>343</v>
      </c>
      <c r="J310" s="296" t="s">
        <v>207</v>
      </c>
      <c r="K310" s="501" t="s">
        <v>269</v>
      </c>
      <c r="L310" s="507"/>
      <c r="M310" s="508"/>
      <c r="N310" s="508"/>
      <c r="O310" s="508"/>
      <c r="P310" s="508"/>
      <c r="Q310" s="508"/>
      <c r="R310" s="508">
        <v>4771.2</v>
      </c>
      <c r="S310" s="508">
        <v>0</v>
      </c>
      <c r="T310" s="508">
        <f>S310+R310</f>
        <v>4771.2</v>
      </c>
    </row>
    <row r="311" spans="1:20" s="37" customFormat="1" ht="12.75">
      <c r="A311" s="510" t="s">
        <v>156</v>
      </c>
      <c r="B311" s="551">
        <v>331</v>
      </c>
      <c r="C311" s="511" t="s">
        <v>131</v>
      </c>
      <c r="D311" s="511" t="s">
        <v>131</v>
      </c>
      <c r="E311" s="352"/>
      <c r="F311" s="352"/>
      <c r="G311" s="296"/>
      <c r="H311" s="296"/>
      <c r="I311" s="352"/>
      <c r="J311" s="352"/>
      <c r="K311" s="512"/>
      <c r="L311" s="502" t="e">
        <f aca="true" t="shared" si="124" ref="L311:T311">L312+L331</f>
        <v>#REF!</v>
      </c>
      <c r="M311" s="503" t="e">
        <f t="shared" si="124"/>
        <v>#REF!</v>
      </c>
      <c r="N311" s="503" t="e">
        <f t="shared" si="124"/>
        <v>#REF!</v>
      </c>
      <c r="O311" s="503" t="e">
        <f t="shared" si="124"/>
        <v>#REF!</v>
      </c>
      <c r="P311" s="503" t="e">
        <f t="shared" si="124"/>
        <v>#REF!</v>
      </c>
      <c r="Q311" s="503" t="e">
        <f t="shared" si="124"/>
        <v>#REF!</v>
      </c>
      <c r="R311" s="503">
        <f t="shared" si="124"/>
        <v>350</v>
      </c>
      <c r="S311" s="503">
        <f t="shared" si="124"/>
        <v>0</v>
      </c>
      <c r="T311" s="503">
        <f t="shared" si="124"/>
        <v>350</v>
      </c>
    </row>
    <row r="312" spans="1:20" s="16" customFormat="1" ht="51">
      <c r="A312" s="340" t="s">
        <v>31</v>
      </c>
      <c r="B312" s="551">
        <v>331</v>
      </c>
      <c r="C312" s="511" t="s">
        <v>131</v>
      </c>
      <c r="D312" s="511" t="s">
        <v>131</v>
      </c>
      <c r="E312" s="295" t="s">
        <v>127</v>
      </c>
      <c r="F312" s="295" t="s">
        <v>207</v>
      </c>
      <c r="G312" s="296" t="s">
        <v>207</v>
      </c>
      <c r="H312" s="296" t="s">
        <v>207</v>
      </c>
      <c r="I312" s="295" t="s">
        <v>208</v>
      </c>
      <c r="J312" s="296" t="s">
        <v>207</v>
      </c>
      <c r="K312" s="513"/>
      <c r="L312" s="507" t="e">
        <f aca="true" t="shared" si="125" ref="L312:Q312">L319</f>
        <v>#REF!</v>
      </c>
      <c r="M312" s="508" t="e">
        <f t="shared" si="125"/>
        <v>#REF!</v>
      </c>
      <c r="N312" s="508" t="e">
        <f t="shared" si="125"/>
        <v>#REF!</v>
      </c>
      <c r="O312" s="508" t="e">
        <f t="shared" si="125"/>
        <v>#REF!</v>
      </c>
      <c r="P312" s="508" t="e">
        <f t="shared" si="125"/>
        <v>#REF!</v>
      </c>
      <c r="Q312" s="508" t="e">
        <f t="shared" si="125"/>
        <v>#REF!</v>
      </c>
      <c r="R312" s="508">
        <f>R313</f>
        <v>340</v>
      </c>
      <c r="S312" s="508">
        <f>S313</f>
        <v>0</v>
      </c>
      <c r="T312" s="508">
        <f>T313</f>
        <v>340</v>
      </c>
    </row>
    <row r="313" spans="1:20" s="16" customFormat="1" ht="12.75">
      <c r="A313" s="340" t="s">
        <v>24</v>
      </c>
      <c r="B313" s="551">
        <v>331</v>
      </c>
      <c r="C313" s="511" t="s">
        <v>131</v>
      </c>
      <c r="D313" s="511" t="s">
        <v>131</v>
      </c>
      <c r="E313" s="295" t="s">
        <v>127</v>
      </c>
      <c r="F313" s="295" t="s">
        <v>205</v>
      </c>
      <c r="G313" s="296" t="s">
        <v>207</v>
      </c>
      <c r="H313" s="296" t="s">
        <v>207</v>
      </c>
      <c r="I313" s="295" t="s">
        <v>208</v>
      </c>
      <c r="J313" s="296" t="s">
        <v>207</v>
      </c>
      <c r="K313" s="513"/>
      <c r="L313" s="507" t="e">
        <f aca="true" t="shared" si="126" ref="L313:Q313">L319</f>
        <v>#REF!</v>
      </c>
      <c r="M313" s="508" t="e">
        <f t="shared" si="126"/>
        <v>#REF!</v>
      </c>
      <c r="N313" s="508" t="e">
        <f t="shared" si="126"/>
        <v>#REF!</v>
      </c>
      <c r="O313" s="508" t="e">
        <f t="shared" si="126"/>
        <v>#REF!</v>
      </c>
      <c r="P313" s="508" t="e">
        <f t="shared" si="126"/>
        <v>#REF!</v>
      </c>
      <c r="Q313" s="508" t="e">
        <f t="shared" si="126"/>
        <v>#REF!</v>
      </c>
      <c r="R313" s="508">
        <f>R319+R314+R328</f>
        <v>340</v>
      </c>
      <c r="S313" s="508">
        <f>S319+S314+S328</f>
        <v>0</v>
      </c>
      <c r="T313" s="508">
        <f>T319+T314+T328</f>
        <v>340</v>
      </c>
    </row>
    <row r="314" spans="1:20" s="16" customFormat="1" ht="30" customHeight="1">
      <c r="A314" s="340" t="s">
        <v>350</v>
      </c>
      <c r="B314" s="551">
        <v>331</v>
      </c>
      <c r="C314" s="511" t="s">
        <v>131</v>
      </c>
      <c r="D314" s="511" t="s">
        <v>131</v>
      </c>
      <c r="E314" s="295" t="s">
        <v>127</v>
      </c>
      <c r="F314" s="295" t="s">
        <v>205</v>
      </c>
      <c r="G314" s="296" t="s">
        <v>207</v>
      </c>
      <c r="H314" s="296" t="s">
        <v>207</v>
      </c>
      <c r="I314" s="295" t="s">
        <v>349</v>
      </c>
      <c r="J314" s="296" t="s">
        <v>207</v>
      </c>
      <c r="K314" s="513"/>
      <c r="L314" s="507"/>
      <c r="M314" s="508"/>
      <c r="N314" s="508"/>
      <c r="O314" s="508"/>
      <c r="P314" s="508"/>
      <c r="Q314" s="508"/>
      <c r="R314" s="508">
        <f>R315+R317</f>
        <v>100</v>
      </c>
      <c r="S314" s="508">
        <f>S315+S317</f>
        <v>0</v>
      </c>
      <c r="T314" s="508">
        <f>T315+T317</f>
        <v>100</v>
      </c>
    </row>
    <row r="315" spans="1:20" s="16" customFormat="1" ht="25.5">
      <c r="A315" s="345" t="s">
        <v>102</v>
      </c>
      <c r="B315" s="551">
        <v>331</v>
      </c>
      <c r="C315" s="511" t="s">
        <v>131</v>
      </c>
      <c r="D315" s="511" t="s">
        <v>131</v>
      </c>
      <c r="E315" s="295" t="s">
        <v>127</v>
      </c>
      <c r="F315" s="295" t="s">
        <v>205</v>
      </c>
      <c r="G315" s="296" t="s">
        <v>207</v>
      </c>
      <c r="H315" s="296" t="s">
        <v>207</v>
      </c>
      <c r="I315" s="295" t="s">
        <v>349</v>
      </c>
      <c r="J315" s="296" t="s">
        <v>207</v>
      </c>
      <c r="K315" s="513" t="s">
        <v>103</v>
      </c>
      <c r="L315" s="507"/>
      <c r="M315" s="508"/>
      <c r="N315" s="508"/>
      <c r="O315" s="508"/>
      <c r="P315" s="508"/>
      <c r="Q315" s="508"/>
      <c r="R315" s="508">
        <f>R316</f>
        <v>50</v>
      </c>
      <c r="S315" s="508">
        <f>S316</f>
        <v>0</v>
      </c>
      <c r="T315" s="508">
        <f>T316</f>
        <v>50</v>
      </c>
    </row>
    <row r="316" spans="1:20" s="16" customFormat="1" ht="25.5">
      <c r="A316" s="345" t="s">
        <v>104</v>
      </c>
      <c r="B316" s="551">
        <v>331</v>
      </c>
      <c r="C316" s="511" t="s">
        <v>131</v>
      </c>
      <c r="D316" s="511" t="s">
        <v>131</v>
      </c>
      <c r="E316" s="295" t="s">
        <v>127</v>
      </c>
      <c r="F316" s="295" t="s">
        <v>205</v>
      </c>
      <c r="G316" s="296" t="s">
        <v>207</v>
      </c>
      <c r="H316" s="296" t="s">
        <v>207</v>
      </c>
      <c r="I316" s="295" t="s">
        <v>349</v>
      </c>
      <c r="J316" s="296" t="s">
        <v>207</v>
      </c>
      <c r="K316" s="513" t="s">
        <v>105</v>
      </c>
      <c r="L316" s="507"/>
      <c r="M316" s="508"/>
      <c r="N316" s="508"/>
      <c r="O316" s="508"/>
      <c r="P316" s="508"/>
      <c r="Q316" s="508"/>
      <c r="R316" s="508">
        <v>50</v>
      </c>
      <c r="S316" s="508">
        <v>0</v>
      </c>
      <c r="T316" s="508">
        <f>S316+R316</f>
        <v>50</v>
      </c>
    </row>
    <row r="317" spans="1:20" s="16" customFormat="1" ht="12.75">
      <c r="A317" s="345" t="s">
        <v>160</v>
      </c>
      <c r="B317" s="551">
        <v>331</v>
      </c>
      <c r="C317" s="511" t="s">
        <v>131</v>
      </c>
      <c r="D317" s="511" t="s">
        <v>131</v>
      </c>
      <c r="E317" s="295" t="s">
        <v>127</v>
      </c>
      <c r="F317" s="295" t="s">
        <v>205</v>
      </c>
      <c r="G317" s="296" t="s">
        <v>207</v>
      </c>
      <c r="H317" s="296" t="s">
        <v>207</v>
      </c>
      <c r="I317" s="295" t="s">
        <v>349</v>
      </c>
      <c r="J317" s="296" t="s">
        <v>207</v>
      </c>
      <c r="K317" s="513" t="s">
        <v>174</v>
      </c>
      <c r="L317" s="507"/>
      <c r="M317" s="508"/>
      <c r="N317" s="508"/>
      <c r="O317" s="508"/>
      <c r="P317" s="508"/>
      <c r="Q317" s="508"/>
      <c r="R317" s="508">
        <f>R318</f>
        <v>50</v>
      </c>
      <c r="S317" s="508">
        <f>S318</f>
        <v>0</v>
      </c>
      <c r="T317" s="508">
        <f>T318</f>
        <v>50</v>
      </c>
    </row>
    <row r="318" spans="1:20" s="16" customFormat="1" ht="12.75">
      <c r="A318" s="345" t="s">
        <v>119</v>
      </c>
      <c r="B318" s="551">
        <v>331</v>
      </c>
      <c r="C318" s="511" t="s">
        <v>131</v>
      </c>
      <c r="D318" s="511" t="s">
        <v>131</v>
      </c>
      <c r="E318" s="295" t="s">
        <v>127</v>
      </c>
      <c r="F318" s="295" t="s">
        <v>205</v>
      </c>
      <c r="G318" s="296" t="s">
        <v>207</v>
      </c>
      <c r="H318" s="296" t="s">
        <v>207</v>
      </c>
      <c r="I318" s="295" t="s">
        <v>349</v>
      </c>
      <c r="J318" s="296" t="s">
        <v>207</v>
      </c>
      <c r="K318" s="513" t="s">
        <v>124</v>
      </c>
      <c r="L318" s="507"/>
      <c r="M318" s="508"/>
      <c r="N318" s="508"/>
      <c r="O318" s="508"/>
      <c r="P318" s="508"/>
      <c r="Q318" s="508"/>
      <c r="R318" s="508">
        <v>50</v>
      </c>
      <c r="S318" s="508">
        <v>0</v>
      </c>
      <c r="T318" s="508">
        <f>S318+R318</f>
        <v>50</v>
      </c>
    </row>
    <row r="319" spans="1:20" s="15" customFormat="1" ht="12.75">
      <c r="A319" s="504" t="s">
        <v>33</v>
      </c>
      <c r="B319" s="551">
        <v>331</v>
      </c>
      <c r="C319" s="511" t="s">
        <v>131</v>
      </c>
      <c r="D319" s="511" t="s">
        <v>131</v>
      </c>
      <c r="E319" s="296" t="s">
        <v>127</v>
      </c>
      <c r="F319" s="296" t="s">
        <v>205</v>
      </c>
      <c r="G319" s="296" t="s">
        <v>207</v>
      </c>
      <c r="H319" s="296" t="s">
        <v>207</v>
      </c>
      <c r="I319" s="296" t="s">
        <v>37</v>
      </c>
      <c r="J319" s="296" t="s">
        <v>207</v>
      </c>
      <c r="K319" s="506"/>
      <c r="L319" s="507" t="e">
        <f aca="true" t="shared" si="127" ref="L319:Q319">L322+L324+L326</f>
        <v>#REF!</v>
      </c>
      <c r="M319" s="508" t="e">
        <f t="shared" si="127"/>
        <v>#REF!</v>
      </c>
      <c r="N319" s="508" t="e">
        <f t="shared" si="127"/>
        <v>#REF!</v>
      </c>
      <c r="O319" s="508" t="e">
        <f t="shared" si="127"/>
        <v>#REF!</v>
      </c>
      <c r="P319" s="508" t="e">
        <f t="shared" si="127"/>
        <v>#REF!</v>
      </c>
      <c r="Q319" s="508" t="e">
        <f t="shared" si="127"/>
        <v>#REF!</v>
      </c>
      <c r="R319" s="508">
        <f>R322+R324+R326+R320</f>
        <v>233.4</v>
      </c>
      <c r="S319" s="508">
        <f>S322+S324+S326+S320</f>
        <v>0</v>
      </c>
      <c r="T319" s="508">
        <f>T322+T324+T326+T320</f>
        <v>233.4</v>
      </c>
    </row>
    <row r="320" spans="1:20" s="15" customFormat="1" ht="51">
      <c r="A320" s="345" t="s">
        <v>123</v>
      </c>
      <c r="B320" s="551">
        <v>331</v>
      </c>
      <c r="C320" s="511" t="s">
        <v>131</v>
      </c>
      <c r="D320" s="511" t="s">
        <v>131</v>
      </c>
      <c r="E320" s="296" t="s">
        <v>127</v>
      </c>
      <c r="F320" s="296" t="s">
        <v>205</v>
      </c>
      <c r="G320" s="296" t="s">
        <v>207</v>
      </c>
      <c r="H320" s="296" t="s">
        <v>207</v>
      </c>
      <c r="I320" s="296" t="s">
        <v>37</v>
      </c>
      <c r="J320" s="296" t="s">
        <v>207</v>
      </c>
      <c r="K320" s="506" t="s">
        <v>110</v>
      </c>
      <c r="L320" s="507"/>
      <c r="M320" s="508"/>
      <c r="N320" s="508"/>
      <c r="O320" s="508"/>
      <c r="P320" s="508"/>
      <c r="Q320" s="508"/>
      <c r="R320" s="508">
        <f>R321</f>
        <v>79.5</v>
      </c>
      <c r="S320" s="508">
        <f>S321</f>
        <v>0</v>
      </c>
      <c r="T320" s="508">
        <f>T321</f>
        <v>79.5</v>
      </c>
    </row>
    <row r="321" spans="1:20" s="15" customFormat="1" ht="25.5">
      <c r="A321" s="345" t="s">
        <v>111</v>
      </c>
      <c r="B321" s="551">
        <v>331</v>
      </c>
      <c r="C321" s="511" t="s">
        <v>131</v>
      </c>
      <c r="D321" s="511" t="s">
        <v>131</v>
      </c>
      <c r="E321" s="296" t="s">
        <v>127</v>
      </c>
      <c r="F321" s="296" t="s">
        <v>205</v>
      </c>
      <c r="G321" s="296" t="s">
        <v>207</v>
      </c>
      <c r="H321" s="296" t="s">
        <v>207</v>
      </c>
      <c r="I321" s="296" t="s">
        <v>37</v>
      </c>
      <c r="J321" s="296" t="s">
        <v>207</v>
      </c>
      <c r="K321" s="506" t="s">
        <v>353</v>
      </c>
      <c r="L321" s="507"/>
      <c r="M321" s="508"/>
      <c r="N321" s="508"/>
      <c r="O321" s="508"/>
      <c r="P321" s="508"/>
      <c r="Q321" s="508"/>
      <c r="R321" s="508">
        <v>79.5</v>
      </c>
      <c r="S321" s="508">
        <v>0</v>
      </c>
      <c r="T321" s="508">
        <f>S321+R321</f>
        <v>79.5</v>
      </c>
    </row>
    <row r="322" spans="1:20" s="15" customFormat="1" ht="25.5">
      <c r="A322" s="345" t="s">
        <v>102</v>
      </c>
      <c r="B322" s="551">
        <v>331</v>
      </c>
      <c r="C322" s="511" t="s">
        <v>131</v>
      </c>
      <c r="D322" s="511" t="s">
        <v>131</v>
      </c>
      <c r="E322" s="296" t="s">
        <v>127</v>
      </c>
      <c r="F322" s="296" t="s">
        <v>205</v>
      </c>
      <c r="G322" s="296" t="s">
        <v>207</v>
      </c>
      <c r="H322" s="296" t="s">
        <v>207</v>
      </c>
      <c r="I322" s="296" t="s">
        <v>37</v>
      </c>
      <c r="J322" s="296" t="s">
        <v>207</v>
      </c>
      <c r="K322" s="506" t="s">
        <v>103</v>
      </c>
      <c r="L322" s="507">
        <f aca="true" t="shared" si="128" ref="L322:T322">L323</f>
        <v>90.5</v>
      </c>
      <c r="M322" s="508">
        <f t="shared" si="128"/>
        <v>0</v>
      </c>
      <c r="N322" s="508">
        <f t="shared" si="128"/>
        <v>80.5</v>
      </c>
      <c r="O322" s="508">
        <f t="shared" si="128"/>
        <v>0</v>
      </c>
      <c r="P322" s="508">
        <f t="shared" si="128"/>
        <v>80.5</v>
      </c>
      <c r="Q322" s="508">
        <f t="shared" si="128"/>
        <v>0</v>
      </c>
      <c r="R322" s="508">
        <f t="shared" si="128"/>
        <v>68.9</v>
      </c>
      <c r="S322" s="508">
        <f t="shared" si="128"/>
        <v>0</v>
      </c>
      <c r="T322" s="508">
        <f t="shared" si="128"/>
        <v>68.9</v>
      </c>
    </row>
    <row r="323" spans="1:20" s="15" customFormat="1" ht="25.5">
      <c r="A323" s="345" t="s">
        <v>104</v>
      </c>
      <c r="B323" s="551">
        <v>331</v>
      </c>
      <c r="C323" s="511" t="s">
        <v>131</v>
      </c>
      <c r="D323" s="511" t="s">
        <v>131</v>
      </c>
      <c r="E323" s="296" t="s">
        <v>127</v>
      </c>
      <c r="F323" s="296" t="s">
        <v>205</v>
      </c>
      <c r="G323" s="296" t="s">
        <v>207</v>
      </c>
      <c r="H323" s="296" t="s">
        <v>207</v>
      </c>
      <c r="I323" s="296" t="s">
        <v>37</v>
      </c>
      <c r="J323" s="296" t="s">
        <v>207</v>
      </c>
      <c r="K323" s="506" t="s">
        <v>105</v>
      </c>
      <c r="L323" s="507">
        <v>90.5</v>
      </c>
      <c r="M323" s="508">
        <v>0</v>
      </c>
      <c r="N323" s="508">
        <v>80.5</v>
      </c>
      <c r="O323" s="508">
        <v>0</v>
      </c>
      <c r="P323" s="508">
        <v>80.5</v>
      </c>
      <c r="Q323" s="508">
        <v>0</v>
      </c>
      <c r="R323" s="508">
        <v>68.9</v>
      </c>
      <c r="S323" s="508">
        <v>0</v>
      </c>
      <c r="T323" s="508">
        <f>S323+R323</f>
        <v>68.9</v>
      </c>
    </row>
    <row r="324" spans="1:20" s="15" customFormat="1" ht="15" customHeight="1">
      <c r="A324" s="552" t="s">
        <v>240</v>
      </c>
      <c r="B324" s="551">
        <v>331</v>
      </c>
      <c r="C324" s="511" t="s">
        <v>131</v>
      </c>
      <c r="D324" s="511" t="s">
        <v>131</v>
      </c>
      <c r="E324" s="296" t="s">
        <v>127</v>
      </c>
      <c r="F324" s="296" t="s">
        <v>205</v>
      </c>
      <c r="G324" s="296" t="s">
        <v>207</v>
      </c>
      <c r="H324" s="296" t="s">
        <v>207</v>
      </c>
      <c r="I324" s="296" t="s">
        <v>37</v>
      </c>
      <c r="J324" s="296" t="s">
        <v>207</v>
      </c>
      <c r="K324" s="512" t="s">
        <v>107</v>
      </c>
      <c r="L324" s="507" t="e">
        <f>L325+#REF!</f>
        <v>#REF!</v>
      </c>
      <c r="M324" s="508" t="e">
        <f>M325+#REF!</f>
        <v>#REF!</v>
      </c>
      <c r="N324" s="508" t="e">
        <f>N325+#REF!</f>
        <v>#REF!</v>
      </c>
      <c r="O324" s="508" t="e">
        <f>O325+#REF!</f>
        <v>#REF!</v>
      </c>
      <c r="P324" s="508" t="e">
        <f>P325+#REF!</f>
        <v>#REF!</v>
      </c>
      <c r="Q324" s="508" t="e">
        <f>Q325+#REF!</f>
        <v>#REF!</v>
      </c>
      <c r="R324" s="508">
        <f>R325</f>
        <v>15</v>
      </c>
      <c r="S324" s="508">
        <f>S325</f>
        <v>0</v>
      </c>
      <c r="T324" s="508">
        <f>T325</f>
        <v>15</v>
      </c>
    </row>
    <row r="325" spans="1:20" s="15" customFormat="1" ht="12.75">
      <c r="A325" s="345" t="s">
        <v>241</v>
      </c>
      <c r="B325" s="551">
        <v>331</v>
      </c>
      <c r="C325" s="511" t="s">
        <v>131</v>
      </c>
      <c r="D325" s="511" t="s">
        <v>131</v>
      </c>
      <c r="E325" s="296" t="s">
        <v>127</v>
      </c>
      <c r="F325" s="296" t="s">
        <v>205</v>
      </c>
      <c r="G325" s="296" t="s">
        <v>207</v>
      </c>
      <c r="H325" s="296" t="s">
        <v>207</v>
      </c>
      <c r="I325" s="296" t="s">
        <v>37</v>
      </c>
      <c r="J325" s="296" t="s">
        <v>207</v>
      </c>
      <c r="K325" s="512" t="s">
        <v>239</v>
      </c>
      <c r="L325" s="507">
        <v>15</v>
      </c>
      <c r="M325" s="508">
        <v>0</v>
      </c>
      <c r="N325" s="508">
        <v>15</v>
      </c>
      <c r="O325" s="508">
        <v>0</v>
      </c>
      <c r="P325" s="508">
        <v>15</v>
      </c>
      <c r="Q325" s="508">
        <v>0</v>
      </c>
      <c r="R325" s="508">
        <v>15</v>
      </c>
      <c r="S325" s="508">
        <v>0</v>
      </c>
      <c r="T325" s="508">
        <v>15</v>
      </c>
    </row>
    <row r="326" spans="1:20" s="15" customFormat="1" ht="25.5">
      <c r="A326" s="345" t="s">
        <v>47</v>
      </c>
      <c r="B326" s="551">
        <v>331</v>
      </c>
      <c r="C326" s="511" t="s">
        <v>131</v>
      </c>
      <c r="D326" s="511" t="s">
        <v>131</v>
      </c>
      <c r="E326" s="296" t="s">
        <v>127</v>
      </c>
      <c r="F326" s="296" t="s">
        <v>205</v>
      </c>
      <c r="G326" s="296" t="s">
        <v>207</v>
      </c>
      <c r="H326" s="296" t="s">
        <v>207</v>
      </c>
      <c r="I326" s="296" t="s">
        <v>37</v>
      </c>
      <c r="J326" s="296" t="s">
        <v>207</v>
      </c>
      <c r="K326" s="512" t="s">
        <v>231</v>
      </c>
      <c r="L326" s="507">
        <f aca="true" t="shared" si="129" ref="L326:T326">L327</f>
        <v>110</v>
      </c>
      <c r="M326" s="508">
        <f t="shared" si="129"/>
        <v>0</v>
      </c>
      <c r="N326" s="508">
        <f t="shared" si="129"/>
        <v>70</v>
      </c>
      <c r="O326" s="508">
        <f t="shared" si="129"/>
        <v>0</v>
      </c>
      <c r="P326" s="508">
        <f t="shared" si="129"/>
        <v>70</v>
      </c>
      <c r="Q326" s="508">
        <f t="shared" si="129"/>
        <v>0</v>
      </c>
      <c r="R326" s="508">
        <f t="shared" si="129"/>
        <v>70</v>
      </c>
      <c r="S326" s="508">
        <f t="shared" si="129"/>
        <v>0</v>
      </c>
      <c r="T326" s="508">
        <f t="shared" si="129"/>
        <v>70</v>
      </c>
    </row>
    <row r="327" spans="1:20" s="15" customFormat="1" ht="12.75">
      <c r="A327" s="345" t="s">
        <v>48</v>
      </c>
      <c r="B327" s="551">
        <v>331</v>
      </c>
      <c r="C327" s="511" t="s">
        <v>131</v>
      </c>
      <c r="D327" s="511" t="s">
        <v>131</v>
      </c>
      <c r="E327" s="296" t="s">
        <v>127</v>
      </c>
      <c r="F327" s="296" t="s">
        <v>205</v>
      </c>
      <c r="G327" s="296" t="s">
        <v>207</v>
      </c>
      <c r="H327" s="296" t="s">
        <v>207</v>
      </c>
      <c r="I327" s="296" t="s">
        <v>37</v>
      </c>
      <c r="J327" s="296" t="s">
        <v>207</v>
      </c>
      <c r="K327" s="512" t="s">
        <v>49</v>
      </c>
      <c r="L327" s="507">
        <v>110</v>
      </c>
      <c r="M327" s="508">
        <v>0</v>
      </c>
      <c r="N327" s="508">
        <v>70</v>
      </c>
      <c r="O327" s="508">
        <v>0</v>
      </c>
      <c r="P327" s="508">
        <v>70</v>
      </c>
      <c r="Q327" s="508">
        <v>0</v>
      </c>
      <c r="R327" s="508">
        <v>70</v>
      </c>
      <c r="S327" s="508">
        <v>0</v>
      </c>
      <c r="T327" s="508">
        <v>70</v>
      </c>
    </row>
    <row r="328" spans="1:20" s="15" customFormat="1" ht="24.75" customHeight="1">
      <c r="A328" s="345" t="s">
        <v>374</v>
      </c>
      <c r="B328" s="551">
        <v>331</v>
      </c>
      <c r="C328" s="511" t="s">
        <v>131</v>
      </c>
      <c r="D328" s="511" t="s">
        <v>131</v>
      </c>
      <c r="E328" s="296" t="s">
        <v>127</v>
      </c>
      <c r="F328" s="296" t="s">
        <v>205</v>
      </c>
      <c r="G328" s="296" t="s">
        <v>207</v>
      </c>
      <c r="H328" s="296" t="s">
        <v>207</v>
      </c>
      <c r="I328" s="295" t="s">
        <v>373</v>
      </c>
      <c r="J328" s="296" t="s">
        <v>207</v>
      </c>
      <c r="K328" s="512"/>
      <c r="L328" s="507"/>
      <c r="M328" s="508"/>
      <c r="N328" s="508"/>
      <c r="O328" s="508"/>
      <c r="P328" s="508"/>
      <c r="Q328" s="508"/>
      <c r="R328" s="508">
        <f aca="true" t="shared" si="130" ref="R328:T329">R329</f>
        <v>6.6</v>
      </c>
      <c r="S328" s="508">
        <f t="shared" si="130"/>
        <v>0</v>
      </c>
      <c r="T328" s="508">
        <f t="shared" si="130"/>
        <v>6.6</v>
      </c>
    </row>
    <row r="329" spans="1:20" s="15" customFormat="1" ht="25.5">
      <c r="A329" s="345" t="s">
        <v>102</v>
      </c>
      <c r="B329" s="551">
        <v>331</v>
      </c>
      <c r="C329" s="511" t="s">
        <v>131</v>
      </c>
      <c r="D329" s="511" t="s">
        <v>131</v>
      </c>
      <c r="E329" s="296" t="s">
        <v>127</v>
      </c>
      <c r="F329" s="296" t="s">
        <v>205</v>
      </c>
      <c r="G329" s="296" t="s">
        <v>207</v>
      </c>
      <c r="H329" s="296" t="s">
        <v>207</v>
      </c>
      <c r="I329" s="295" t="s">
        <v>373</v>
      </c>
      <c r="J329" s="296" t="s">
        <v>207</v>
      </c>
      <c r="K329" s="512" t="s">
        <v>103</v>
      </c>
      <c r="L329" s="507"/>
      <c r="M329" s="508"/>
      <c r="N329" s="508"/>
      <c r="O329" s="508"/>
      <c r="P329" s="508"/>
      <c r="Q329" s="508"/>
      <c r="R329" s="508">
        <f t="shared" si="130"/>
        <v>6.6</v>
      </c>
      <c r="S329" s="508">
        <f t="shared" si="130"/>
        <v>0</v>
      </c>
      <c r="T329" s="508">
        <f t="shared" si="130"/>
        <v>6.6</v>
      </c>
    </row>
    <row r="330" spans="1:20" s="15" customFormat="1" ht="25.5">
      <c r="A330" s="345" t="s">
        <v>104</v>
      </c>
      <c r="B330" s="551">
        <v>331</v>
      </c>
      <c r="C330" s="511" t="s">
        <v>131</v>
      </c>
      <c r="D330" s="511" t="s">
        <v>131</v>
      </c>
      <c r="E330" s="296" t="s">
        <v>127</v>
      </c>
      <c r="F330" s="296" t="s">
        <v>205</v>
      </c>
      <c r="G330" s="296" t="s">
        <v>207</v>
      </c>
      <c r="H330" s="296" t="s">
        <v>207</v>
      </c>
      <c r="I330" s="295" t="s">
        <v>373</v>
      </c>
      <c r="J330" s="296" t="s">
        <v>207</v>
      </c>
      <c r="K330" s="512" t="s">
        <v>105</v>
      </c>
      <c r="L330" s="507"/>
      <c r="M330" s="508"/>
      <c r="N330" s="508"/>
      <c r="O330" s="508"/>
      <c r="P330" s="508"/>
      <c r="Q330" s="508"/>
      <c r="R330" s="508">
        <v>6.6</v>
      </c>
      <c r="S330" s="508">
        <v>0</v>
      </c>
      <c r="T330" s="508">
        <f>S330+R330</f>
        <v>6.6</v>
      </c>
    </row>
    <row r="331" spans="1:20" s="16" customFormat="1" ht="38.25">
      <c r="A331" s="340" t="s">
        <v>44</v>
      </c>
      <c r="B331" s="551">
        <v>331</v>
      </c>
      <c r="C331" s="511" t="s">
        <v>131</v>
      </c>
      <c r="D331" s="511" t="s">
        <v>131</v>
      </c>
      <c r="E331" s="295" t="s">
        <v>131</v>
      </c>
      <c r="F331" s="295" t="s">
        <v>207</v>
      </c>
      <c r="G331" s="296" t="s">
        <v>207</v>
      </c>
      <c r="H331" s="296" t="s">
        <v>207</v>
      </c>
      <c r="I331" s="295" t="s">
        <v>208</v>
      </c>
      <c r="J331" s="296" t="s">
        <v>207</v>
      </c>
      <c r="K331" s="513"/>
      <c r="L331" s="507">
        <f aca="true" t="shared" si="131" ref="L331:T334">L332</f>
        <v>10</v>
      </c>
      <c r="M331" s="508">
        <f t="shared" si="131"/>
        <v>0</v>
      </c>
      <c r="N331" s="508">
        <f t="shared" si="131"/>
        <v>10</v>
      </c>
      <c r="O331" s="508">
        <f t="shared" si="131"/>
        <v>0</v>
      </c>
      <c r="P331" s="508">
        <f t="shared" si="131"/>
        <v>10</v>
      </c>
      <c r="Q331" s="508">
        <f t="shared" si="131"/>
        <v>0</v>
      </c>
      <c r="R331" s="508">
        <f t="shared" si="131"/>
        <v>10</v>
      </c>
      <c r="S331" s="508">
        <f t="shared" si="131"/>
        <v>0</v>
      </c>
      <c r="T331" s="508">
        <f t="shared" si="131"/>
        <v>10</v>
      </c>
    </row>
    <row r="332" spans="1:20" s="16" customFormat="1" ht="25.5">
      <c r="A332" s="423" t="s">
        <v>34</v>
      </c>
      <c r="B332" s="551">
        <v>331</v>
      </c>
      <c r="C332" s="511" t="s">
        <v>131</v>
      </c>
      <c r="D332" s="511" t="s">
        <v>131</v>
      </c>
      <c r="E332" s="352" t="s">
        <v>131</v>
      </c>
      <c r="F332" s="352" t="s">
        <v>205</v>
      </c>
      <c r="G332" s="296" t="s">
        <v>207</v>
      </c>
      <c r="H332" s="296" t="s">
        <v>207</v>
      </c>
      <c r="I332" s="352" t="s">
        <v>208</v>
      </c>
      <c r="J332" s="296" t="s">
        <v>207</v>
      </c>
      <c r="K332" s="512"/>
      <c r="L332" s="502">
        <f t="shared" si="131"/>
        <v>10</v>
      </c>
      <c r="M332" s="503">
        <f t="shared" si="131"/>
        <v>0</v>
      </c>
      <c r="N332" s="503">
        <f t="shared" si="131"/>
        <v>10</v>
      </c>
      <c r="O332" s="503">
        <f t="shared" si="131"/>
        <v>0</v>
      </c>
      <c r="P332" s="503">
        <f t="shared" si="131"/>
        <v>10</v>
      </c>
      <c r="Q332" s="503">
        <f t="shared" si="131"/>
        <v>0</v>
      </c>
      <c r="R332" s="503">
        <f t="shared" si="131"/>
        <v>10</v>
      </c>
      <c r="S332" s="503">
        <f t="shared" si="131"/>
        <v>0</v>
      </c>
      <c r="T332" s="503">
        <f t="shared" si="131"/>
        <v>10</v>
      </c>
    </row>
    <row r="333" spans="1:20" s="15" customFormat="1" ht="12.75">
      <c r="A333" s="423" t="s">
        <v>33</v>
      </c>
      <c r="B333" s="551">
        <v>331</v>
      </c>
      <c r="C333" s="511" t="s">
        <v>131</v>
      </c>
      <c r="D333" s="511" t="s">
        <v>131</v>
      </c>
      <c r="E333" s="352" t="s">
        <v>131</v>
      </c>
      <c r="F333" s="352" t="s">
        <v>205</v>
      </c>
      <c r="G333" s="296" t="s">
        <v>207</v>
      </c>
      <c r="H333" s="296" t="s">
        <v>207</v>
      </c>
      <c r="I333" s="352" t="s">
        <v>37</v>
      </c>
      <c r="J333" s="296" t="s">
        <v>207</v>
      </c>
      <c r="K333" s="512"/>
      <c r="L333" s="502">
        <f t="shared" si="131"/>
        <v>10</v>
      </c>
      <c r="M333" s="503">
        <f t="shared" si="131"/>
        <v>0</v>
      </c>
      <c r="N333" s="503">
        <f t="shared" si="131"/>
        <v>10</v>
      </c>
      <c r="O333" s="503">
        <f t="shared" si="131"/>
        <v>0</v>
      </c>
      <c r="P333" s="503">
        <f t="shared" si="131"/>
        <v>10</v>
      </c>
      <c r="Q333" s="503">
        <f t="shared" si="131"/>
        <v>0</v>
      </c>
      <c r="R333" s="503">
        <f t="shared" si="131"/>
        <v>10</v>
      </c>
      <c r="S333" s="503">
        <f t="shared" si="131"/>
        <v>0</v>
      </c>
      <c r="T333" s="503">
        <f t="shared" si="131"/>
        <v>10</v>
      </c>
    </row>
    <row r="334" spans="1:20" s="17" customFormat="1" ht="25.5">
      <c r="A334" s="423" t="s">
        <v>102</v>
      </c>
      <c r="B334" s="551">
        <v>331</v>
      </c>
      <c r="C334" s="511" t="s">
        <v>131</v>
      </c>
      <c r="D334" s="511" t="s">
        <v>131</v>
      </c>
      <c r="E334" s="352" t="s">
        <v>131</v>
      </c>
      <c r="F334" s="352" t="s">
        <v>205</v>
      </c>
      <c r="G334" s="296" t="s">
        <v>207</v>
      </c>
      <c r="H334" s="296" t="s">
        <v>207</v>
      </c>
      <c r="I334" s="352" t="s">
        <v>37</v>
      </c>
      <c r="J334" s="296" t="s">
        <v>207</v>
      </c>
      <c r="K334" s="512" t="s">
        <v>103</v>
      </c>
      <c r="L334" s="502">
        <f t="shared" si="131"/>
        <v>10</v>
      </c>
      <c r="M334" s="503">
        <f t="shared" si="131"/>
        <v>0</v>
      </c>
      <c r="N334" s="503">
        <f t="shared" si="131"/>
        <v>10</v>
      </c>
      <c r="O334" s="503">
        <f t="shared" si="131"/>
        <v>0</v>
      </c>
      <c r="P334" s="503">
        <f t="shared" si="131"/>
        <v>10</v>
      </c>
      <c r="Q334" s="503">
        <f t="shared" si="131"/>
        <v>0</v>
      </c>
      <c r="R334" s="503">
        <f t="shared" si="131"/>
        <v>10</v>
      </c>
      <c r="S334" s="503">
        <f t="shared" si="131"/>
        <v>0</v>
      </c>
      <c r="T334" s="503">
        <f t="shared" si="131"/>
        <v>10</v>
      </c>
    </row>
    <row r="335" spans="1:20" s="17" customFormat="1" ht="25.5">
      <c r="A335" s="423" t="s">
        <v>104</v>
      </c>
      <c r="B335" s="551">
        <v>331</v>
      </c>
      <c r="C335" s="511" t="s">
        <v>131</v>
      </c>
      <c r="D335" s="511" t="s">
        <v>131</v>
      </c>
      <c r="E335" s="352" t="s">
        <v>131</v>
      </c>
      <c r="F335" s="352" t="s">
        <v>205</v>
      </c>
      <c r="G335" s="296" t="s">
        <v>207</v>
      </c>
      <c r="H335" s="296" t="s">
        <v>207</v>
      </c>
      <c r="I335" s="352" t="s">
        <v>37</v>
      </c>
      <c r="J335" s="296" t="s">
        <v>207</v>
      </c>
      <c r="K335" s="512" t="s">
        <v>105</v>
      </c>
      <c r="L335" s="502">
        <v>10</v>
      </c>
      <c r="M335" s="503">
        <v>0</v>
      </c>
      <c r="N335" s="503">
        <v>10</v>
      </c>
      <c r="O335" s="503">
        <v>0</v>
      </c>
      <c r="P335" s="503">
        <v>10</v>
      </c>
      <c r="Q335" s="503">
        <v>0</v>
      </c>
      <c r="R335" s="503">
        <v>10</v>
      </c>
      <c r="S335" s="503">
        <v>0</v>
      </c>
      <c r="T335" s="503">
        <v>10</v>
      </c>
    </row>
    <row r="336" spans="1:20" s="17" customFormat="1" ht="12.75">
      <c r="A336" s="504" t="s">
        <v>80</v>
      </c>
      <c r="B336" s="499" t="s">
        <v>169</v>
      </c>
      <c r="C336" s="500" t="s">
        <v>132</v>
      </c>
      <c r="D336" s="500"/>
      <c r="E336" s="352"/>
      <c r="F336" s="352"/>
      <c r="G336" s="296"/>
      <c r="H336" s="296"/>
      <c r="I336" s="352"/>
      <c r="J336" s="352"/>
      <c r="K336" s="512"/>
      <c r="L336" s="502" t="e">
        <f aca="true" t="shared" si="132" ref="L336:T339">L337</f>
        <v>#REF!</v>
      </c>
      <c r="M336" s="503" t="e">
        <f t="shared" si="132"/>
        <v>#REF!</v>
      </c>
      <c r="N336" s="503" t="e">
        <f t="shared" si="132"/>
        <v>#REF!</v>
      </c>
      <c r="O336" s="503" t="e">
        <f t="shared" si="132"/>
        <v>#REF!</v>
      </c>
      <c r="P336" s="503" t="e">
        <f t="shared" si="132"/>
        <v>#REF!</v>
      </c>
      <c r="Q336" s="503" t="e">
        <f t="shared" si="132"/>
        <v>#REF!</v>
      </c>
      <c r="R336" s="503">
        <f t="shared" si="132"/>
        <v>261.5</v>
      </c>
      <c r="S336" s="503">
        <f t="shared" si="132"/>
        <v>0</v>
      </c>
      <c r="T336" s="503">
        <f t="shared" si="132"/>
        <v>261.5</v>
      </c>
    </row>
    <row r="337" spans="1:20" s="17" customFormat="1" ht="12.75">
      <c r="A337" s="504" t="s">
        <v>149</v>
      </c>
      <c r="B337" s="499" t="s">
        <v>169</v>
      </c>
      <c r="C337" s="500" t="s">
        <v>132</v>
      </c>
      <c r="D337" s="500" t="s">
        <v>126</v>
      </c>
      <c r="E337" s="352"/>
      <c r="F337" s="352"/>
      <c r="G337" s="296"/>
      <c r="H337" s="296"/>
      <c r="I337" s="352"/>
      <c r="J337" s="352"/>
      <c r="K337" s="512"/>
      <c r="L337" s="502" t="e">
        <f t="shared" si="132"/>
        <v>#REF!</v>
      </c>
      <c r="M337" s="503" t="e">
        <f t="shared" si="132"/>
        <v>#REF!</v>
      </c>
      <c r="N337" s="503" t="e">
        <f t="shared" si="132"/>
        <v>#REF!</v>
      </c>
      <c r="O337" s="503" t="e">
        <f t="shared" si="132"/>
        <v>#REF!</v>
      </c>
      <c r="P337" s="503" t="e">
        <f t="shared" si="132"/>
        <v>#REF!</v>
      </c>
      <c r="Q337" s="503" t="e">
        <f t="shared" si="132"/>
        <v>#REF!</v>
      </c>
      <c r="R337" s="503">
        <f t="shared" si="132"/>
        <v>261.5</v>
      </c>
      <c r="S337" s="503">
        <f t="shared" si="132"/>
        <v>0</v>
      </c>
      <c r="T337" s="503">
        <f t="shared" si="132"/>
        <v>261.5</v>
      </c>
    </row>
    <row r="338" spans="1:20" s="14" customFormat="1" ht="25.5">
      <c r="A338" s="345" t="s">
        <v>365</v>
      </c>
      <c r="B338" s="499" t="s">
        <v>169</v>
      </c>
      <c r="C338" s="500" t="s">
        <v>132</v>
      </c>
      <c r="D338" s="500" t="s">
        <v>126</v>
      </c>
      <c r="E338" s="295" t="s">
        <v>126</v>
      </c>
      <c r="F338" s="295" t="s">
        <v>207</v>
      </c>
      <c r="G338" s="296" t="s">
        <v>207</v>
      </c>
      <c r="H338" s="296" t="s">
        <v>207</v>
      </c>
      <c r="I338" s="295" t="s">
        <v>208</v>
      </c>
      <c r="J338" s="296" t="s">
        <v>207</v>
      </c>
      <c r="K338" s="513"/>
      <c r="L338" s="507" t="e">
        <f t="shared" si="132"/>
        <v>#REF!</v>
      </c>
      <c r="M338" s="508" t="e">
        <f t="shared" si="132"/>
        <v>#REF!</v>
      </c>
      <c r="N338" s="508" t="e">
        <f t="shared" si="132"/>
        <v>#REF!</v>
      </c>
      <c r="O338" s="508" t="e">
        <f t="shared" si="132"/>
        <v>#REF!</v>
      </c>
      <c r="P338" s="508" t="e">
        <f t="shared" si="132"/>
        <v>#REF!</v>
      </c>
      <c r="Q338" s="508" t="e">
        <f t="shared" si="132"/>
        <v>#REF!</v>
      </c>
      <c r="R338" s="508">
        <f t="shared" si="132"/>
        <v>261.5</v>
      </c>
      <c r="S338" s="508">
        <f t="shared" si="132"/>
        <v>0</v>
      </c>
      <c r="T338" s="508">
        <f t="shared" si="132"/>
        <v>261.5</v>
      </c>
    </row>
    <row r="339" spans="1:20" s="14" customFormat="1" ht="25.5">
      <c r="A339" s="340" t="s">
        <v>27</v>
      </c>
      <c r="B339" s="499" t="s">
        <v>169</v>
      </c>
      <c r="C339" s="500" t="s">
        <v>132</v>
      </c>
      <c r="D339" s="500" t="s">
        <v>126</v>
      </c>
      <c r="E339" s="295" t="s">
        <v>126</v>
      </c>
      <c r="F339" s="295" t="s">
        <v>209</v>
      </c>
      <c r="G339" s="296" t="s">
        <v>207</v>
      </c>
      <c r="H339" s="296" t="s">
        <v>207</v>
      </c>
      <c r="I339" s="295" t="s">
        <v>208</v>
      </c>
      <c r="J339" s="296" t="s">
        <v>207</v>
      </c>
      <c r="K339" s="513"/>
      <c r="L339" s="507" t="e">
        <f t="shared" si="132"/>
        <v>#REF!</v>
      </c>
      <c r="M339" s="508" t="e">
        <f t="shared" si="132"/>
        <v>#REF!</v>
      </c>
      <c r="N339" s="508" t="e">
        <f t="shared" si="132"/>
        <v>#REF!</v>
      </c>
      <c r="O339" s="508" t="e">
        <f t="shared" si="132"/>
        <v>#REF!</v>
      </c>
      <c r="P339" s="508" t="e">
        <f t="shared" si="132"/>
        <v>#REF!</v>
      </c>
      <c r="Q339" s="508" t="e">
        <f t="shared" si="132"/>
        <v>#REF!</v>
      </c>
      <c r="R339" s="508">
        <f t="shared" si="132"/>
        <v>261.5</v>
      </c>
      <c r="S339" s="508">
        <f t="shared" si="132"/>
        <v>0</v>
      </c>
      <c r="T339" s="508">
        <f t="shared" si="132"/>
        <v>261.5</v>
      </c>
    </row>
    <row r="340" spans="1:20" s="17" customFormat="1" ht="12.75">
      <c r="A340" s="345" t="s">
        <v>28</v>
      </c>
      <c r="B340" s="499" t="s">
        <v>169</v>
      </c>
      <c r="C340" s="500" t="s">
        <v>132</v>
      </c>
      <c r="D340" s="500" t="s">
        <v>126</v>
      </c>
      <c r="E340" s="295" t="s">
        <v>126</v>
      </c>
      <c r="F340" s="295" t="s">
        <v>209</v>
      </c>
      <c r="G340" s="296" t="s">
        <v>207</v>
      </c>
      <c r="H340" s="296" t="s">
        <v>207</v>
      </c>
      <c r="I340" s="295" t="s">
        <v>35</v>
      </c>
      <c r="J340" s="296" t="s">
        <v>207</v>
      </c>
      <c r="K340" s="513"/>
      <c r="L340" s="507" t="e">
        <f>L343+L345+#REF!</f>
        <v>#REF!</v>
      </c>
      <c r="M340" s="508" t="e">
        <f>M343+M345+#REF!</f>
        <v>#REF!</v>
      </c>
      <c r="N340" s="508" t="e">
        <f>N343+N345+#REF!</f>
        <v>#REF!</v>
      </c>
      <c r="O340" s="508" t="e">
        <f>O343+O345+#REF!</f>
        <v>#REF!</v>
      </c>
      <c r="P340" s="508" t="e">
        <f>P343+P345+#REF!</f>
        <v>#REF!</v>
      </c>
      <c r="Q340" s="508" t="e">
        <f>Q343+Q345+#REF!</f>
        <v>#REF!</v>
      </c>
      <c r="R340" s="508">
        <f>R343+R345+R341</f>
        <v>261.5</v>
      </c>
      <c r="S340" s="508">
        <f>S343+S345+S341</f>
        <v>0</v>
      </c>
      <c r="T340" s="508">
        <f>T343+T345+T341</f>
        <v>261.5</v>
      </c>
    </row>
    <row r="341" spans="1:20" s="17" customFormat="1" ht="54" customHeight="1">
      <c r="A341" s="345" t="s">
        <v>123</v>
      </c>
      <c r="B341" s="499" t="s">
        <v>169</v>
      </c>
      <c r="C341" s="500" t="s">
        <v>132</v>
      </c>
      <c r="D341" s="500" t="s">
        <v>126</v>
      </c>
      <c r="E341" s="295" t="s">
        <v>126</v>
      </c>
      <c r="F341" s="295" t="s">
        <v>209</v>
      </c>
      <c r="G341" s="296" t="s">
        <v>207</v>
      </c>
      <c r="H341" s="296" t="s">
        <v>207</v>
      </c>
      <c r="I341" s="295" t="s">
        <v>35</v>
      </c>
      <c r="J341" s="296" t="s">
        <v>207</v>
      </c>
      <c r="K341" s="513" t="s">
        <v>110</v>
      </c>
      <c r="L341" s="507"/>
      <c r="M341" s="508"/>
      <c r="N341" s="508"/>
      <c r="O341" s="508"/>
      <c r="P341" s="508"/>
      <c r="Q341" s="508"/>
      <c r="R341" s="508">
        <f>R342</f>
        <v>9</v>
      </c>
      <c r="S341" s="508">
        <f>S342</f>
        <v>0</v>
      </c>
      <c r="T341" s="508">
        <f>T342</f>
        <v>9</v>
      </c>
    </row>
    <row r="342" spans="1:20" s="17" customFormat="1" ht="25.5">
      <c r="A342" s="345" t="s">
        <v>111</v>
      </c>
      <c r="B342" s="499" t="s">
        <v>169</v>
      </c>
      <c r="C342" s="500" t="s">
        <v>132</v>
      </c>
      <c r="D342" s="500" t="s">
        <v>126</v>
      </c>
      <c r="E342" s="295" t="s">
        <v>126</v>
      </c>
      <c r="F342" s="295" t="s">
        <v>209</v>
      </c>
      <c r="G342" s="296" t="s">
        <v>207</v>
      </c>
      <c r="H342" s="296" t="s">
        <v>207</v>
      </c>
      <c r="I342" s="295" t="s">
        <v>35</v>
      </c>
      <c r="J342" s="296" t="s">
        <v>207</v>
      </c>
      <c r="K342" s="513" t="s">
        <v>353</v>
      </c>
      <c r="L342" s="507"/>
      <c r="M342" s="508"/>
      <c r="N342" s="508"/>
      <c r="O342" s="508"/>
      <c r="P342" s="508"/>
      <c r="Q342" s="508"/>
      <c r="R342" s="508">
        <v>9</v>
      </c>
      <c r="S342" s="508">
        <v>0</v>
      </c>
      <c r="T342" s="508">
        <f>S342+R342</f>
        <v>9</v>
      </c>
    </row>
    <row r="343" spans="1:20" s="17" customFormat="1" ht="25.5">
      <c r="A343" s="345" t="s">
        <v>102</v>
      </c>
      <c r="B343" s="499" t="s">
        <v>169</v>
      </c>
      <c r="C343" s="500" t="s">
        <v>132</v>
      </c>
      <c r="D343" s="500" t="s">
        <v>126</v>
      </c>
      <c r="E343" s="296" t="s">
        <v>126</v>
      </c>
      <c r="F343" s="296" t="s">
        <v>209</v>
      </c>
      <c r="G343" s="296" t="s">
        <v>207</v>
      </c>
      <c r="H343" s="296" t="s">
        <v>207</v>
      </c>
      <c r="I343" s="295" t="s">
        <v>35</v>
      </c>
      <c r="J343" s="296" t="s">
        <v>207</v>
      </c>
      <c r="K343" s="506" t="s">
        <v>103</v>
      </c>
      <c r="L343" s="502">
        <f aca="true" t="shared" si="133" ref="L343:T343">L344</f>
        <v>177</v>
      </c>
      <c r="M343" s="503">
        <f t="shared" si="133"/>
        <v>0</v>
      </c>
      <c r="N343" s="503">
        <f t="shared" si="133"/>
        <v>152.5</v>
      </c>
      <c r="O343" s="503">
        <f t="shared" si="133"/>
        <v>0</v>
      </c>
      <c r="P343" s="503">
        <f t="shared" si="133"/>
        <v>152.5</v>
      </c>
      <c r="Q343" s="503">
        <f t="shared" si="133"/>
        <v>0</v>
      </c>
      <c r="R343" s="503">
        <f t="shared" si="133"/>
        <v>152.5</v>
      </c>
      <c r="S343" s="503">
        <f t="shared" si="133"/>
        <v>0</v>
      </c>
      <c r="T343" s="503">
        <f t="shared" si="133"/>
        <v>152.5</v>
      </c>
    </row>
    <row r="344" spans="1:20" s="17" customFormat="1" ht="25.5">
      <c r="A344" s="345" t="s">
        <v>104</v>
      </c>
      <c r="B344" s="499" t="s">
        <v>169</v>
      </c>
      <c r="C344" s="500" t="s">
        <v>132</v>
      </c>
      <c r="D344" s="500" t="s">
        <v>126</v>
      </c>
      <c r="E344" s="296" t="s">
        <v>126</v>
      </c>
      <c r="F344" s="296" t="s">
        <v>209</v>
      </c>
      <c r="G344" s="296" t="s">
        <v>207</v>
      </c>
      <c r="H344" s="296" t="s">
        <v>207</v>
      </c>
      <c r="I344" s="295" t="s">
        <v>35</v>
      </c>
      <c r="J344" s="296" t="s">
        <v>207</v>
      </c>
      <c r="K344" s="506" t="s">
        <v>105</v>
      </c>
      <c r="L344" s="502">
        <v>177</v>
      </c>
      <c r="M344" s="503">
        <v>0</v>
      </c>
      <c r="N344" s="503">
        <v>152.5</v>
      </c>
      <c r="O344" s="503">
        <v>0</v>
      </c>
      <c r="P344" s="503">
        <v>152.5</v>
      </c>
      <c r="Q344" s="503">
        <v>0</v>
      </c>
      <c r="R344" s="503">
        <v>152.5</v>
      </c>
      <c r="S344" s="503">
        <v>0</v>
      </c>
      <c r="T344" s="503">
        <v>152.5</v>
      </c>
    </row>
    <row r="345" spans="1:20" s="17" customFormat="1" ht="12.75">
      <c r="A345" s="345" t="s">
        <v>160</v>
      </c>
      <c r="B345" s="499" t="s">
        <v>169</v>
      </c>
      <c r="C345" s="500" t="s">
        <v>132</v>
      </c>
      <c r="D345" s="500" t="s">
        <v>126</v>
      </c>
      <c r="E345" s="296" t="s">
        <v>126</v>
      </c>
      <c r="F345" s="296" t="s">
        <v>209</v>
      </c>
      <c r="G345" s="296" t="s">
        <v>207</v>
      </c>
      <c r="H345" s="296" t="s">
        <v>207</v>
      </c>
      <c r="I345" s="296" t="s">
        <v>35</v>
      </c>
      <c r="J345" s="296" t="s">
        <v>207</v>
      </c>
      <c r="K345" s="506" t="s">
        <v>174</v>
      </c>
      <c r="L345" s="502">
        <f aca="true" t="shared" si="134" ref="L345:T345">L346</f>
        <v>100</v>
      </c>
      <c r="M345" s="503">
        <f t="shared" si="134"/>
        <v>0</v>
      </c>
      <c r="N345" s="503">
        <f t="shared" si="134"/>
        <v>100</v>
      </c>
      <c r="O345" s="503">
        <f t="shared" si="134"/>
        <v>0</v>
      </c>
      <c r="P345" s="503">
        <f t="shared" si="134"/>
        <v>100</v>
      </c>
      <c r="Q345" s="503">
        <f t="shared" si="134"/>
        <v>0</v>
      </c>
      <c r="R345" s="503">
        <f t="shared" si="134"/>
        <v>100</v>
      </c>
      <c r="S345" s="503">
        <f t="shared" si="134"/>
        <v>0</v>
      </c>
      <c r="T345" s="503">
        <f t="shared" si="134"/>
        <v>100</v>
      </c>
    </row>
    <row r="346" spans="1:20" s="17" customFormat="1" ht="12.75">
      <c r="A346" s="345" t="s">
        <v>119</v>
      </c>
      <c r="B346" s="499" t="s">
        <v>169</v>
      </c>
      <c r="C346" s="500" t="s">
        <v>132</v>
      </c>
      <c r="D346" s="500" t="s">
        <v>126</v>
      </c>
      <c r="E346" s="296" t="s">
        <v>126</v>
      </c>
      <c r="F346" s="296" t="s">
        <v>209</v>
      </c>
      <c r="G346" s="296" t="s">
        <v>207</v>
      </c>
      <c r="H346" s="296" t="s">
        <v>207</v>
      </c>
      <c r="I346" s="296" t="s">
        <v>35</v>
      </c>
      <c r="J346" s="296" t="s">
        <v>207</v>
      </c>
      <c r="K346" s="506" t="s">
        <v>124</v>
      </c>
      <c r="L346" s="502">
        <v>100</v>
      </c>
      <c r="M346" s="503">
        <v>0</v>
      </c>
      <c r="N346" s="503">
        <v>100</v>
      </c>
      <c r="O346" s="503">
        <v>0</v>
      </c>
      <c r="P346" s="503">
        <v>100</v>
      </c>
      <c r="Q346" s="503">
        <v>0</v>
      </c>
      <c r="R346" s="503">
        <v>100</v>
      </c>
      <c r="S346" s="503">
        <v>0</v>
      </c>
      <c r="T346" s="503">
        <v>100</v>
      </c>
    </row>
    <row r="347" spans="1:22" s="35" customFormat="1" ht="12.75">
      <c r="A347" s="504" t="s">
        <v>136</v>
      </c>
      <c r="B347" s="499" t="s">
        <v>169</v>
      </c>
      <c r="C347" s="500" t="s">
        <v>145</v>
      </c>
      <c r="D347" s="500"/>
      <c r="E347" s="342"/>
      <c r="F347" s="342"/>
      <c r="G347" s="296"/>
      <c r="H347" s="296"/>
      <c r="I347" s="342"/>
      <c r="J347" s="342"/>
      <c r="K347" s="505"/>
      <c r="L347" s="534" t="e">
        <f>L348+L353+#REF!</f>
        <v>#REF!</v>
      </c>
      <c r="M347" s="535" t="e">
        <f>M348+M353+#REF!</f>
        <v>#REF!</v>
      </c>
      <c r="N347" s="535">
        <f aca="true" t="shared" si="135" ref="N347:T347">N348+N353+N384</f>
        <v>8853.1</v>
      </c>
      <c r="O347" s="535">
        <f t="shared" si="135"/>
        <v>0</v>
      </c>
      <c r="P347" s="535">
        <f t="shared" si="135"/>
        <v>8853.1</v>
      </c>
      <c r="Q347" s="535">
        <f t="shared" si="135"/>
        <v>0</v>
      </c>
      <c r="R347" s="535">
        <f t="shared" si="135"/>
        <v>14835.9</v>
      </c>
      <c r="S347" s="535">
        <f t="shared" si="135"/>
        <v>685.1</v>
      </c>
      <c r="T347" s="535">
        <f t="shared" si="135"/>
        <v>15521</v>
      </c>
      <c r="U347" s="166"/>
      <c r="V347" s="234"/>
    </row>
    <row r="348" spans="1:20" s="14" customFormat="1" ht="12.75">
      <c r="A348" s="504" t="s">
        <v>158</v>
      </c>
      <c r="B348" s="499" t="s">
        <v>169</v>
      </c>
      <c r="C348" s="500" t="s">
        <v>145</v>
      </c>
      <c r="D348" s="500" t="s">
        <v>126</v>
      </c>
      <c r="E348" s="342"/>
      <c r="F348" s="342"/>
      <c r="G348" s="296"/>
      <c r="H348" s="296"/>
      <c r="I348" s="342"/>
      <c r="J348" s="342"/>
      <c r="K348" s="505"/>
      <c r="L348" s="534">
        <f aca="true" t="shared" si="136" ref="L348:T351">L349</f>
        <v>3465.5</v>
      </c>
      <c r="M348" s="535">
        <f t="shared" si="136"/>
        <v>0</v>
      </c>
      <c r="N348" s="535">
        <f t="shared" si="136"/>
        <v>3465</v>
      </c>
      <c r="O348" s="535">
        <f t="shared" si="136"/>
        <v>0</v>
      </c>
      <c r="P348" s="535">
        <f t="shared" si="136"/>
        <v>3465</v>
      </c>
      <c r="Q348" s="535">
        <f t="shared" si="136"/>
        <v>0</v>
      </c>
      <c r="R348" s="535">
        <f t="shared" si="136"/>
        <v>3465</v>
      </c>
      <c r="S348" s="535">
        <f t="shared" si="136"/>
        <v>0</v>
      </c>
      <c r="T348" s="535">
        <f t="shared" si="136"/>
        <v>3465</v>
      </c>
    </row>
    <row r="349" spans="1:20" s="14" customFormat="1" ht="12.75">
      <c r="A349" s="345" t="s">
        <v>42</v>
      </c>
      <c r="B349" s="499" t="s">
        <v>169</v>
      </c>
      <c r="C349" s="500" t="s">
        <v>145</v>
      </c>
      <c r="D349" s="500" t="s">
        <v>126</v>
      </c>
      <c r="E349" s="296" t="s">
        <v>19</v>
      </c>
      <c r="F349" s="296" t="s">
        <v>207</v>
      </c>
      <c r="G349" s="296" t="s">
        <v>207</v>
      </c>
      <c r="H349" s="296" t="s">
        <v>207</v>
      </c>
      <c r="I349" s="296" t="s">
        <v>208</v>
      </c>
      <c r="J349" s="296" t="s">
        <v>207</v>
      </c>
      <c r="K349" s="506"/>
      <c r="L349" s="507">
        <f t="shared" si="136"/>
        <v>3465.5</v>
      </c>
      <c r="M349" s="508">
        <f t="shared" si="136"/>
        <v>0</v>
      </c>
      <c r="N349" s="508">
        <f t="shared" si="136"/>
        <v>3465</v>
      </c>
      <c r="O349" s="508">
        <f t="shared" si="136"/>
        <v>0</v>
      </c>
      <c r="P349" s="508">
        <f t="shared" si="136"/>
        <v>3465</v>
      </c>
      <c r="Q349" s="508">
        <f t="shared" si="136"/>
        <v>0</v>
      </c>
      <c r="R349" s="508">
        <f t="shared" si="136"/>
        <v>3465</v>
      </c>
      <c r="S349" s="508">
        <f t="shared" si="136"/>
        <v>0</v>
      </c>
      <c r="T349" s="508">
        <f t="shared" si="136"/>
        <v>3465</v>
      </c>
    </row>
    <row r="350" spans="1:20" s="14" customFormat="1" ht="12.75">
      <c r="A350" s="345" t="s">
        <v>23</v>
      </c>
      <c r="B350" s="499" t="s">
        <v>169</v>
      </c>
      <c r="C350" s="500" t="s">
        <v>145</v>
      </c>
      <c r="D350" s="500" t="s">
        <v>126</v>
      </c>
      <c r="E350" s="352" t="s">
        <v>19</v>
      </c>
      <c r="F350" s="296" t="s">
        <v>207</v>
      </c>
      <c r="G350" s="296" t="s">
        <v>207</v>
      </c>
      <c r="H350" s="296" t="s">
        <v>207</v>
      </c>
      <c r="I350" s="296" t="s">
        <v>43</v>
      </c>
      <c r="J350" s="296" t="s">
        <v>207</v>
      </c>
      <c r="K350" s="506"/>
      <c r="L350" s="507">
        <f t="shared" si="136"/>
        <v>3465.5</v>
      </c>
      <c r="M350" s="508">
        <f t="shared" si="136"/>
        <v>0</v>
      </c>
      <c r="N350" s="508">
        <f t="shared" si="136"/>
        <v>3465</v>
      </c>
      <c r="O350" s="508">
        <f t="shared" si="136"/>
        <v>0</v>
      </c>
      <c r="P350" s="508">
        <f t="shared" si="136"/>
        <v>3465</v>
      </c>
      <c r="Q350" s="508">
        <f t="shared" si="136"/>
        <v>0</v>
      </c>
      <c r="R350" s="508">
        <f t="shared" si="136"/>
        <v>3465</v>
      </c>
      <c r="S350" s="508">
        <f t="shared" si="136"/>
        <v>0</v>
      </c>
      <c r="T350" s="508">
        <f t="shared" si="136"/>
        <v>3465</v>
      </c>
    </row>
    <row r="351" spans="1:20" s="14" customFormat="1" ht="12.75">
      <c r="A351" s="345" t="s">
        <v>106</v>
      </c>
      <c r="B351" s="499" t="s">
        <v>169</v>
      </c>
      <c r="C351" s="500" t="s">
        <v>145</v>
      </c>
      <c r="D351" s="500" t="s">
        <v>126</v>
      </c>
      <c r="E351" s="296" t="s">
        <v>19</v>
      </c>
      <c r="F351" s="296" t="s">
        <v>207</v>
      </c>
      <c r="G351" s="296" t="s">
        <v>207</v>
      </c>
      <c r="H351" s="296" t="s">
        <v>207</v>
      </c>
      <c r="I351" s="296" t="s">
        <v>43</v>
      </c>
      <c r="J351" s="296" t="s">
        <v>207</v>
      </c>
      <c r="K351" s="506" t="s">
        <v>107</v>
      </c>
      <c r="L351" s="507">
        <f t="shared" si="136"/>
        <v>3465.5</v>
      </c>
      <c r="M351" s="508">
        <f t="shared" si="136"/>
        <v>0</v>
      </c>
      <c r="N351" s="508">
        <f t="shared" si="136"/>
        <v>3465</v>
      </c>
      <c r="O351" s="508">
        <f t="shared" si="136"/>
        <v>0</v>
      </c>
      <c r="P351" s="508">
        <f t="shared" si="136"/>
        <v>3465</v>
      </c>
      <c r="Q351" s="508">
        <f t="shared" si="136"/>
        <v>0</v>
      </c>
      <c r="R351" s="508">
        <f t="shared" si="136"/>
        <v>3465</v>
      </c>
      <c r="S351" s="508">
        <f t="shared" si="136"/>
        <v>0</v>
      </c>
      <c r="T351" s="508">
        <f t="shared" si="136"/>
        <v>3465</v>
      </c>
    </row>
    <row r="352" spans="1:20" s="18" customFormat="1" ht="25.5">
      <c r="A352" s="345" t="s">
        <v>108</v>
      </c>
      <c r="B352" s="499" t="s">
        <v>169</v>
      </c>
      <c r="C352" s="500" t="s">
        <v>145</v>
      </c>
      <c r="D352" s="500" t="s">
        <v>126</v>
      </c>
      <c r="E352" s="352" t="s">
        <v>19</v>
      </c>
      <c r="F352" s="296" t="s">
        <v>207</v>
      </c>
      <c r="G352" s="296" t="s">
        <v>207</v>
      </c>
      <c r="H352" s="296" t="s">
        <v>207</v>
      </c>
      <c r="I352" s="296" t="s">
        <v>43</v>
      </c>
      <c r="J352" s="296" t="s">
        <v>207</v>
      </c>
      <c r="K352" s="506" t="s">
        <v>109</v>
      </c>
      <c r="L352" s="507">
        <v>3465.5</v>
      </c>
      <c r="M352" s="508">
        <v>0</v>
      </c>
      <c r="N352" s="508">
        <v>3465</v>
      </c>
      <c r="O352" s="508">
        <v>0</v>
      </c>
      <c r="P352" s="508">
        <v>3465</v>
      </c>
      <c r="Q352" s="508">
        <v>0</v>
      </c>
      <c r="R352" s="508">
        <v>3465</v>
      </c>
      <c r="S352" s="508">
        <v>0</v>
      </c>
      <c r="T352" s="508">
        <v>3465</v>
      </c>
    </row>
    <row r="353" spans="1:20" s="35" customFormat="1" ht="12.75">
      <c r="A353" s="504" t="s">
        <v>155</v>
      </c>
      <c r="B353" s="499" t="s">
        <v>169</v>
      </c>
      <c r="C353" s="500" t="s">
        <v>145</v>
      </c>
      <c r="D353" s="500" t="s">
        <v>129</v>
      </c>
      <c r="E353" s="352"/>
      <c r="F353" s="352"/>
      <c r="G353" s="296"/>
      <c r="H353" s="296"/>
      <c r="I353" s="352"/>
      <c r="J353" s="352"/>
      <c r="K353" s="512"/>
      <c r="L353" s="534">
        <f aca="true" t="shared" si="137" ref="L353:Q353">L354+L367+L380</f>
        <v>1104.6999999999998</v>
      </c>
      <c r="M353" s="535">
        <f t="shared" si="137"/>
        <v>0</v>
      </c>
      <c r="N353" s="535">
        <f t="shared" si="137"/>
        <v>1155.5</v>
      </c>
      <c r="O353" s="535">
        <f t="shared" si="137"/>
        <v>0</v>
      </c>
      <c r="P353" s="535">
        <f t="shared" si="137"/>
        <v>1155.5</v>
      </c>
      <c r="Q353" s="535">
        <f t="shared" si="137"/>
        <v>0</v>
      </c>
      <c r="R353" s="535">
        <f>R354+R367+R380</f>
        <v>7090.5</v>
      </c>
      <c r="S353" s="535">
        <f>S354+S367+S380</f>
        <v>685.1</v>
      </c>
      <c r="T353" s="535">
        <f>T354+T367+T380</f>
        <v>7775.6</v>
      </c>
    </row>
    <row r="354" spans="1:20" s="14" customFormat="1" ht="25.5">
      <c r="A354" s="345" t="s">
        <v>45</v>
      </c>
      <c r="B354" s="499" t="s">
        <v>169</v>
      </c>
      <c r="C354" s="500" t="s">
        <v>145</v>
      </c>
      <c r="D354" s="500" t="s">
        <v>129</v>
      </c>
      <c r="E354" s="296" t="s">
        <v>132</v>
      </c>
      <c r="F354" s="296" t="s">
        <v>207</v>
      </c>
      <c r="G354" s="296" t="s">
        <v>207</v>
      </c>
      <c r="H354" s="296" t="s">
        <v>207</v>
      </c>
      <c r="I354" s="296" t="s">
        <v>208</v>
      </c>
      <c r="J354" s="296" t="s">
        <v>207</v>
      </c>
      <c r="K354" s="506"/>
      <c r="L354" s="507">
        <f>L361</f>
        <v>332.6</v>
      </c>
      <c r="M354" s="508">
        <f>M361</f>
        <v>0</v>
      </c>
      <c r="N354" s="508">
        <f>N361</f>
        <v>380</v>
      </c>
      <c r="O354" s="508">
        <f>O361</f>
        <v>0</v>
      </c>
      <c r="P354" s="508">
        <f>P361+P355</f>
        <v>380</v>
      </c>
      <c r="Q354" s="508">
        <f>Q361+Q355</f>
        <v>0</v>
      </c>
      <c r="R354" s="508">
        <f>R361+R355+R358+R364</f>
        <v>1606.6</v>
      </c>
      <c r="S354" s="508">
        <f>S358+S361+S364</f>
        <v>0</v>
      </c>
      <c r="T354" s="508">
        <f>T358+T361+T364</f>
        <v>1606.6</v>
      </c>
    </row>
    <row r="355" spans="1:20" s="14" customFormat="1" ht="38.25" customHeight="1" hidden="1">
      <c r="A355" s="504" t="s">
        <v>302</v>
      </c>
      <c r="B355" s="499" t="s">
        <v>169</v>
      </c>
      <c r="C355" s="500" t="s">
        <v>145</v>
      </c>
      <c r="D355" s="500" t="s">
        <v>129</v>
      </c>
      <c r="E355" s="296" t="s">
        <v>132</v>
      </c>
      <c r="F355" s="296" t="s">
        <v>207</v>
      </c>
      <c r="G355" s="296" t="s">
        <v>207</v>
      </c>
      <c r="H355" s="296" t="s">
        <v>207</v>
      </c>
      <c r="I355" s="296" t="s">
        <v>300</v>
      </c>
      <c r="J355" s="296" t="s">
        <v>207</v>
      </c>
      <c r="K355" s="506"/>
      <c r="L355" s="507">
        <f aca="true" t="shared" si="138" ref="L355:T356">L356</f>
        <v>332.6</v>
      </c>
      <c r="M355" s="508">
        <f t="shared" si="138"/>
        <v>0</v>
      </c>
      <c r="N355" s="508">
        <f t="shared" si="138"/>
        <v>380</v>
      </c>
      <c r="O355" s="508">
        <f t="shared" si="138"/>
        <v>0</v>
      </c>
      <c r="P355" s="508">
        <f t="shared" si="138"/>
        <v>380</v>
      </c>
      <c r="Q355" s="508">
        <f t="shared" si="138"/>
        <v>-380</v>
      </c>
      <c r="R355" s="508">
        <f t="shared" si="138"/>
        <v>0</v>
      </c>
      <c r="S355" s="508">
        <f t="shared" si="138"/>
        <v>-380</v>
      </c>
      <c r="T355" s="508">
        <f t="shared" si="138"/>
        <v>-380</v>
      </c>
    </row>
    <row r="356" spans="1:20" s="14" customFormat="1" ht="12.75" customHeight="1" hidden="1">
      <c r="A356" s="345" t="s">
        <v>106</v>
      </c>
      <c r="B356" s="499" t="s">
        <v>169</v>
      </c>
      <c r="C356" s="500" t="s">
        <v>145</v>
      </c>
      <c r="D356" s="500" t="s">
        <v>129</v>
      </c>
      <c r="E356" s="296" t="s">
        <v>132</v>
      </c>
      <c r="F356" s="296" t="s">
        <v>207</v>
      </c>
      <c r="G356" s="296" t="s">
        <v>207</v>
      </c>
      <c r="H356" s="296" t="s">
        <v>207</v>
      </c>
      <c r="I356" s="296" t="s">
        <v>300</v>
      </c>
      <c r="J356" s="296" t="s">
        <v>207</v>
      </c>
      <c r="K356" s="506" t="s">
        <v>107</v>
      </c>
      <c r="L356" s="507">
        <f t="shared" si="138"/>
        <v>332.6</v>
      </c>
      <c r="M356" s="508">
        <f t="shared" si="138"/>
        <v>0</v>
      </c>
      <c r="N356" s="508">
        <f t="shared" si="138"/>
        <v>380</v>
      </c>
      <c r="O356" s="508">
        <f t="shared" si="138"/>
        <v>0</v>
      </c>
      <c r="P356" s="508">
        <f t="shared" si="138"/>
        <v>380</v>
      </c>
      <c r="Q356" s="508">
        <f t="shared" si="138"/>
        <v>-380</v>
      </c>
      <c r="R356" s="508">
        <f t="shared" si="138"/>
        <v>0</v>
      </c>
      <c r="S356" s="508">
        <f t="shared" si="138"/>
        <v>-380</v>
      </c>
      <c r="T356" s="508">
        <f t="shared" si="138"/>
        <v>-380</v>
      </c>
    </row>
    <row r="357" spans="1:20" s="14" customFormat="1" ht="25.5" customHeight="1" hidden="1">
      <c r="A357" s="345" t="s">
        <v>108</v>
      </c>
      <c r="B357" s="499" t="s">
        <v>169</v>
      </c>
      <c r="C357" s="500" t="s">
        <v>145</v>
      </c>
      <c r="D357" s="500" t="s">
        <v>129</v>
      </c>
      <c r="E357" s="296" t="s">
        <v>132</v>
      </c>
      <c r="F357" s="296" t="s">
        <v>207</v>
      </c>
      <c r="G357" s="296" t="s">
        <v>207</v>
      </c>
      <c r="H357" s="296" t="s">
        <v>207</v>
      </c>
      <c r="I357" s="296" t="s">
        <v>300</v>
      </c>
      <c r="J357" s="296" t="s">
        <v>207</v>
      </c>
      <c r="K357" s="506" t="s">
        <v>109</v>
      </c>
      <c r="L357" s="507">
        <v>332.6</v>
      </c>
      <c r="M357" s="508">
        <v>0</v>
      </c>
      <c r="N357" s="508">
        <v>380</v>
      </c>
      <c r="O357" s="508">
        <v>0</v>
      </c>
      <c r="P357" s="508">
        <v>380</v>
      </c>
      <c r="Q357" s="508">
        <v>-380</v>
      </c>
      <c r="R357" s="508">
        <f>Q357+P357</f>
        <v>0</v>
      </c>
      <c r="S357" s="508">
        <f>R357+Q357</f>
        <v>-380</v>
      </c>
      <c r="T357" s="508">
        <f>S357+R357</f>
        <v>-380</v>
      </c>
    </row>
    <row r="358" spans="1:20" s="14" customFormat="1" ht="68.25" customHeight="1">
      <c r="A358" s="340" t="s">
        <v>400</v>
      </c>
      <c r="B358" s="499" t="s">
        <v>169</v>
      </c>
      <c r="C358" s="500" t="s">
        <v>145</v>
      </c>
      <c r="D358" s="500" t="s">
        <v>129</v>
      </c>
      <c r="E358" s="296" t="s">
        <v>132</v>
      </c>
      <c r="F358" s="296" t="s">
        <v>207</v>
      </c>
      <c r="G358" s="296" t="s">
        <v>207</v>
      </c>
      <c r="H358" s="296" t="s">
        <v>207</v>
      </c>
      <c r="I358" s="296" t="s">
        <v>351</v>
      </c>
      <c r="J358" s="296" t="s">
        <v>207</v>
      </c>
      <c r="K358" s="506"/>
      <c r="L358" s="507"/>
      <c r="M358" s="508"/>
      <c r="N358" s="508"/>
      <c r="O358" s="508"/>
      <c r="P358" s="508"/>
      <c r="Q358" s="508"/>
      <c r="R358" s="508">
        <f aca="true" t="shared" si="139" ref="R358:T359">R359</f>
        <v>599.8</v>
      </c>
      <c r="S358" s="508">
        <f t="shared" si="139"/>
        <v>0</v>
      </c>
      <c r="T358" s="508">
        <f t="shared" si="139"/>
        <v>599.8</v>
      </c>
    </row>
    <row r="359" spans="1:20" s="14" customFormat="1" ht="25.5" customHeight="1">
      <c r="A359" s="345" t="s">
        <v>106</v>
      </c>
      <c r="B359" s="499" t="s">
        <v>169</v>
      </c>
      <c r="C359" s="500" t="s">
        <v>145</v>
      </c>
      <c r="D359" s="500" t="s">
        <v>129</v>
      </c>
      <c r="E359" s="296" t="s">
        <v>132</v>
      </c>
      <c r="F359" s="296" t="s">
        <v>207</v>
      </c>
      <c r="G359" s="296" t="s">
        <v>207</v>
      </c>
      <c r="H359" s="296" t="s">
        <v>207</v>
      </c>
      <c r="I359" s="296" t="s">
        <v>351</v>
      </c>
      <c r="J359" s="296" t="s">
        <v>207</v>
      </c>
      <c r="K359" s="506" t="s">
        <v>107</v>
      </c>
      <c r="L359" s="507"/>
      <c r="M359" s="508"/>
      <c r="N359" s="508"/>
      <c r="O359" s="508"/>
      <c r="P359" s="508"/>
      <c r="Q359" s="508"/>
      <c r="R359" s="508">
        <f t="shared" si="139"/>
        <v>599.8</v>
      </c>
      <c r="S359" s="508">
        <f t="shared" si="139"/>
        <v>0</v>
      </c>
      <c r="T359" s="508">
        <f t="shared" si="139"/>
        <v>599.8</v>
      </c>
    </row>
    <row r="360" spans="1:20" s="14" customFormat="1" ht="25.5" customHeight="1">
      <c r="A360" s="345" t="s">
        <v>108</v>
      </c>
      <c r="B360" s="499" t="s">
        <v>169</v>
      </c>
      <c r="C360" s="500" t="s">
        <v>145</v>
      </c>
      <c r="D360" s="500" t="s">
        <v>129</v>
      </c>
      <c r="E360" s="296" t="s">
        <v>132</v>
      </c>
      <c r="F360" s="296" t="s">
        <v>207</v>
      </c>
      <c r="G360" s="296" t="s">
        <v>207</v>
      </c>
      <c r="H360" s="296" t="s">
        <v>207</v>
      </c>
      <c r="I360" s="296" t="s">
        <v>351</v>
      </c>
      <c r="J360" s="296" t="s">
        <v>207</v>
      </c>
      <c r="K360" s="506" t="s">
        <v>109</v>
      </c>
      <c r="L360" s="507"/>
      <c r="M360" s="508"/>
      <c r="N360" s="508"/>
      <c r="O360" s="508"/>
      <c r="P360" s="508"/>
      <c r="Q360" s="508"/>
      <c r="R360" s="508">
        <v>599.8</v>
      </c>
      <c r="S360" s="508">
        <v>0</v>
      </c>
      <c r="T360" s="508">
        <v>599.8</v>
      </c>
    </row>
    <row r="361" spans="1:20" s="14" customFormat="1" ht="39.75" customHeight="1">
      <c r="A361" s="504" t="s">
        <v>302</v>
      </c>
      <c r="B361" s="499" t="s">
        <v>169</v>
      </c>
      <c r="C361" s="500" t="s">
        <v>145</v>
      </c>
      <c r="D361" s="500" t="s">
        <v>129</v>
      </c>
      <c r="E361" s="296" t="s">
        <v>132</v>
      </c>
      <c r="F361" s="296" t="s">
        <v>207</v>
      </c>
      <c r="G361" s="296" t="s">
        <v>207</v>
      </c>
      <c r="H361" s="296" t="s">
        <v>207</v>
      </c>
      <c r="I361" s="296" t="s">
        <v>332</v>
      </c>
      <c r="J361" s="296" t="s">
        <v>207</v>
      </c>
      <c r="K361" s="506"/>
      <c r="L361" s="507">
        <f aca="true" t="shared" si="140" ref="L361:T362">L362</f>
        <v>332.6</v>
      </c>
      <c r="M361" s="508">
        <f t="shared" si="140"/>
        <v>0</v>
      </c>
      <c r="N361" s="508">
        <f t="shared" si="140"/>
        <v>380</v>
      </c>
      <c r="O361" s="508">
        <f t="shared" si="140"/>
        <v>0</v>
      </c>
      <c r="P361" s="508">
        <f t="shared" si="140"/>
        <v>0</v>
      </c>
      <c r="Q361" s="508">
        <f t="shared" si="140"/>
        <v>380</v>
      </c>
      <c r="R361" s="508">
        <f t="shared" si="140"/>
        <v>503.4</v>
      </c>
      <c r="S361" s="508">
        <f t="shared" si="140"/>
        <v>0</v>
      </c>
      <c r="T361" s="508">
        <f t="shared" si="140"/>
        <v>503.4</v>
      </c>
    </row>
    <row r="362" spans="1:20" s="14" customFormat="1" ht="12.75">
      <c r="A362" s="345" t="s">
        <v>106</v>
      </c>
      <c r="B362" s="499" t="s">
        <v>169</v>
      </c>
      <c r="C362" s="500" t="s">
        <v>145</v>
      </c>
      <c r="D362" s="500" t="s">
        <v>129</v>
      </c>
      <c r="E362" s="296" t="s">
        <v>132</v>
      </c>
      <c r="F362" s="296" t="s">
        <v>207</v>
      </c>
      <c r="G362" s="296" t="s">
        <v>207</v>
      </c>
      <c r="H362" s="296" t="s">
        <v>207</v>
      </c>
      <c r="I362" s="296" t="s">
        <v>332</v>
      </c>
      <c r="J362" s="296" t="s">
        <v>207</v>
      </c>
      <c r="K362" s="506" t="s">
        <v>107</v>
      </c>
      <c r="L362" s="507">
        <f t="shared" si="140"/>
        <v>332.6</v>
      </c>
      <c r="M362" s="508">
        <f t="shared" si="140"/>
        <v>0</v>
      </c>
      <c r="N362" s="508">
        <f t="shared" si="140"/>
        <v>380</v>
      </c>
      <c r="O362" s="508">
        <f t="shared" si="140"/>
        <v>0</v>
      </c>
      <c r="P362" s="508">
        <f t="shared" si="140"/>
        <v>0</v>
      </c>
      <c r="Q362" s="508">
        <f t="shared" si="140"/>
        <v>380</v>
      </c>
      <c r="R362" s="508">
        <f t="shared" si="140"/>
        <v>503.4</v>
      </c>
      <c r="S362" s="508">
        <f t="shared" si="140"/>
        <v>0</v>
      </c>
      <c r="T362" s="508">
        <f t="shared" si="140"/>
        <v>503.4</v>
      </c>
    </row>
    <row r="363" spans="1:20" s="14" customFormat="1" ht="25.5">
      <c r="A363" s="345" t="s">
        <v>108</v>
      </c>
      <c r="B363" s="499" t="s">
        <v>169</v>
      </c>
      <c r="C363" s="500" t="s">
        <v>145</v>
      </c>
      <c r="D363" s="500" t="s">
        <v>129</v>
      </c>
      <c r="E363" s="296" t="s">
        <v>132</v>
      </c>
      <c r="F363" s="296" t="s">
        <v>207</v>
      </c>
      <c r="G363" s="296" t="s">
        <v>207</v>
      </c>
      <c r="H363" s="296" t="s">
        <v>207</v>
      </c>
      <c r="I363" s="296" t="s">
        <v>332</v>
      </c>
      <c r="J363" s="296" t="s">
        <v>207</v>
      </c>
      <c r="K363" s="506" t="s">
        <v>109</v>
      </c>
      <c r="L363" s="507">
        <v>332.6</v>
      </c>
      <c r="M363" s="508">
        <v>0</v>
      </c>
      <c r="N363" s="508">
        <v>380</v>
      </c>
      <c r="O363" s="508">
        <v>0</v>
      </c>
      <c r="P363" s="508">
        <v>0</v>
      </c>
      <c r="Q363" s="508">
        <v>380</v>
      </c>
      <c r="R363" s="508">
        <v>503.4</v>
      </c>
      <c r="S363" s="508">
        <v>0</v>
      </c>
      <c r="T363" s="508">
        <f>S363+R363</f>
        <v>503.4</v>
      </c>
    </row>
    <row r="364" spans="1:20" s="14" customFormat="1" ht="41.25" customHeight="1">
      <c r="A364" s="345" t="s">
        <v>359</v>
      </c>
      <c r="B364" s="499" t="s">
        <v>169</v>
      </c>
      <c r="C364" s="500" t="s">
        <v>145</v>
      </c>
      <c r="D364" s="500" t="s">
        <v>129</v>
      </c>
      <c r="E364" s="296" t="s">
        <v>132</v>
      </c>
      <c r="F364" s="296" t="s">
        <v>207</v>
      </c>
      <c r="G364" s="296" t="s">
        <v>207</v>
      </c>
      <c r="H364" s="296" t="s">
        <v>207</v>
      </c>
      <c r="I364" s="296" t="s">
        <v>352</v>
      </c>
      <c r="J364" s="296" t="s">
        <v>207</v>
      </c>
      <c r="K364" s="506"/>
      <c r="L364" s="507"/>
      <c r="M364" s="508"/>
      <c r="N364" s="508"/>
      <c r="O364" s="508"/>
      <c r="P364" s="508"/>
      <c r="Q364" s="508"/>
      <c r="R364" s="508">
        <f aca="true" t="shared" si="141" ref="R364:T365">R365</f>
        <v>503.4</v>
      </c>
      <c r="S364" s="508">
        <f t="shared" si="141"/>
        <v>0</v>
      </c>
      <c r="T364" s="508">
        <f t="shared" si="141"/>
        <v>503.4</v>
      </c>
    </row>
    <row r="365" spans="1:20" s="14" customFormat="1" ht="12.75">
      <c r="A365" s="345" t="s">
        <v>106</v>
      </c>
      <c r="B365" s="499" t="s">
        <v>169</v>
      </c>
      <c r="C365" s="500" t="s">
        <v>145</v>
      </c>
      <c r="D365" s="500" t="s">
        <v>129</v>
      </c>
      <c r="E365" s="296" t="s">
        <v>132</v>
      </c>
      <c r="F365" s="296" t="s">
        <v>207</v>
      </c>
      <c r="G365" s="296" t="s">
        <v>207</v>
      </c>
      <c r="H365" s="296" t="s">
        <v>207</v>
      </c>
      <c r="I365" s="296" t="s">
        <v>352</v>
      </c>
      <c r="J365" s="296" t="s">
        <v>207</v>
      </c>
      <c r="K365" s="506" t="s">
        <v>107</v>
      </c>
      <c r="L365" s="507"/>
      <c r="M365" s="508"/>
      <c r="N365" s="508"/>
      <c r="O365" s="508"/>
      <c r="P365" s="508"/>
      <c r="Q365" s="508"/>
      <c r="R365" s="508">
        <f t="shared" si="141"/>
        <v>503.4</v>
      </c>
      <c r="S365" s="508">
        <f t="shared" si="141"/>
        <v>0</v>
      </c>
      <c r="T365" s="508">
        <f t="shared" si="141"/>
        <v>503.4</v>
      </c>
    </row>
    <row r="366" spans="1:20" s="14" customFormat="1" ht="25.5">
      <c r="A366" s="345" t="s">
        <v>108</v>
      </c>
      <c r="B366" s="499" t="s">
        <v>169</v>
      </c>
      <c r="C366" s="500" t="s">
        <v>145</v>
      </c>
      <c r="D366" s="500" t="s">
        <v>129</v>
      </c>
      <c r="E366" s="296" t="s">
        <v>132</v>
      </c>
      <c r="F366" s="296" t="s">
        <v>207</v>
      </c>
      <c r="G366" s="296" t="s">
        <v>207</v>
      </c>
      <c r="H366" s="296" t="s">
        <v>207</v>
      </c>
      <c r="I366" s="296" t="s">
        <v>352</v>
      </c>
      <c r="J366" s="296" t="s">
        <v>207</v>
      </c>
      <c r="K366" s="506" t="s">
        <v>109</v>
      </c>
      <c r="L366" s="507"/>
      <c r="M366" s="508"/>
      <c r="N366" s="508"/>
      <c r="O366" s="508"/>
      <c r="P366" s="508"/>
      <c r="Q366" s="508"/>
      <c r="R366" s="508">
        <v>503.4</v>
      </c>
      <c r="S366" s="508">
        <v>0</v>
      </c>
      <c r="T366" s="508">
        <v>503.4</v>
      </c>
    </row>
    <row r="367" spans="1:20" s="14" customFormat="1" ht="38.25">
      <c r="A367" s="345" t="s">
        <v>46</v>
      </c>
      <c r="B367" s="499" t="s">
        <v>169</v>
      </c>
      <c r="C367" s="500" t="s">
        <v>145</v>
      </c>
      <c r="D367" s="500" t="s">
        <v>129</v>
      </c>
      <c r="E367" s="296" t="s">
        <v>143</v>
      </c>
      <c r="F367" s="296" t="s">
        <v>207</v>
      </c>
      <c r="G367" s="296" t="s">
        <v>207</v>
      </c>
      <c r="H367" s="296" t="s">
        <v>207</v>
      </c>
      <c r="I367" s="296" t="s">
        <v>208</v>
      </c>
      <c r="J367" s="296" t="s">
        <v>207</v>
      </c>
      <c r="K367" s="506"/>
      <c r="L367" s="507">
        <f aca="true" t="shared" si="142" ref="L367:T375">L368</f>
        <v>757</v>
      </c>
      <c r="M367" s="508">
        <f t="shared" si="142"/>
        <v>0</v>
      </c>
      <c r="N367" s="508">
        <f t="shared" si="142"/>
        <v>757</v>
      </c>
      <c r="O367" s="508">
        <f t="shared" si="142"/>
        <v>0</v>
      </c>
      <c r="P367" s="508">
        <f>P368+P374</f>
        <v>757</v>
      </c>
      <c r="Q367" s="508">
        <f>Q368+Q374</f>
        <v>0</v>
      </c>
      <c r="R367" s="508">
        <f>R368+R374+R371+R377</f>
        <v>5465.4</v>
      </c>
      <c r="S367" s="508">
        <f>S371+S374+S377</f>
        <v>685.1</v>
      </c>
      <c r="T367" s="508">
        <f>T371+T374+T377</f>
        <v>6150.5</v>
      </c>
    </row>
    <row r="368" spans="1:20" s="14" customFormat="1" ht="38.25" customHeight="1" hidden="1">
      <c r="A368" s="504" t="s">
        <v>301</v>
      </c>
      <c r="B368" s="499" t="s">
        <v>169</v>
      </c>
      <c r="C368" s="500" t="s">
        <v>145</v>
      </c>
      <c r="D368" s="500" t="s">
        <v>129</v>
      </c>
      <c r="E368" s="296" t="s">
        <v>143</v>
      </c>
      <c r="F368" s="296" t="s">
        <v>207</v>
      </c>
      <c r="G368" s="296" t="s">
        <v>207</v>
      </c>
      <c r="H368" s="296" t="s">
        <v>207</v>
      </c>
      <c r="I368" s="296" t="s">
        <v>299</v>
      </c>
      <c r="J368" s="296" t="s">
        <v>207</v>
      </c>
      <c r="K368" s="506"/>
      <c r="L368" s="507">
        <f t="shared" si="142"/>
        <v>757</v>
      </c>
      <c r="M368" s="508">
        <f t="shared" si="142"/>
        <v>0</v>
      </c>
      <c r="N368" s="508">
        <f t="shared" si="142"/>
        <v>757</v>
      </c>
      <c r="O368" s="508">
        <f t="shared" si="142"/>
        <v>0</v>
      </c>
      <c r="P368" s="508">
        <f t="shared" si="142"/>
        <v>757</v>
      </c>
      <c r="Q368" s="508">
        <f t="shared" si="142"/>
        <v>-757</v>
      </c>
      <c r="R368" s="508">
        <f t="shared" si="142"/>
        <v>0</v>
      </c>
      <c r="S368" s="508">
        <f t="shared" si="142"/>
        <v>-757</v>
      </c>
      <c r="T368" s="508">
        <f t="shared" si="142"/>
        <v>-757</v>
      </c>
    </row>
    <row r="369" spans="1:20" s="14" customFormat="1" ht="12.75" customHeight="1" hidden="1">
      <c r="A369" s="345" t="s">
        <v>106</v>
      </c>
      <c r="B369" s="499" t="s">
        <v>169</v>
      </c>
      <c r="C369" s="500" t="s">
        <v>145</v>
      </c>
      <c r="D369" s="500" t="s">
        <v>129</v>
      </c>
      <c r="E369" s="296" t="s">
        <v>143</v>
      </c>
      <c r="F369" s="296" t="s">
        <v>207</v>
      </c>
      <c r="G369" s="296" t="s">
        <v>207</v>
      </c>
      <c r="H369" s="296" t="s">
        <v>207</v>
      </c>
      <c r="I369" s="296" t="s">
        <v>299</v>
      </c>
      <c r="J369" s="296" t="s">
        <v>207</v>
      </c>
      <c r="K369" s="506" t="s">
        <v>107</v>
      </c>
      <c r="L369" s="507">
        <f t="shared" si="142"/>
        <v>757</v>
      </c>
      <c r="M369" s="508">
        <f t="shared" si="142"/>
        <v>0</v>
      </c>
      <c r="N369" s="508">
        <f t="shared" si="142"/>
        <v>757</v>
      </c>
      <c r="O369" s="508">
        <f t="shared" si="142"/>
        <v>0</v>
      </c>
      <c r="P369" s="508">
        <f t="shared" si="142"/>
        <v>757</v>
      </c>
      <c r="Q369" s="508">
        <f t="shared" si="142"/>
        <v>-757</v>
      </c>
      <c r="R369" s="508">
        <f t="shared" si="142"/>
        <v>0</v>
      </c>
      <c r="S369" s="508">
        <f t="shared" si="142"/>
        <v>-757</v>
      </c>
      <c r="T369" s="508">
        <f t="shared" si="142"/>
        <v>-757</v>
      </c>
    </row>
    <row r="370" spans="1:20" s="14" customFormat="1" ht="25.5" customHeight="1" hidden="1">
      <c r="A370" s="345" t="s">
        <v>108</v>
      </c>
      <c r="B370" s="499" t="s">
        <v>169</v>
      </c>
      <c r="C370" s="500" t="s">
        <v>145</v>
      </c>
      <c r="D370" s="500" t="s">
        <v>129</v>
      </c>
      <c r="E370" s="296" t="s">
        <v>143</v>
      </c>
      <c r="F370" s="296" t="s">
        <v>207</v>
      </c>
      <c r="G370" s="296" t="s">
        <v>207</v>
      </c>
      <c r="H370" s="296" t="s">
        <v>207</v>
      </c>
      <c r="I370" s="296" t="s">
        <v>299</v>
      </c>
      <c r="J370" s="296" t="s">
        <v>207</v>
      </c>
      <c r="K370" s="506" t="s">
        <v>109</v>
      </c>
      <c r="L370" s="507">
        <v>757</v>
      </c>
      <c r="M370" s="508">
        <v>0</v>
      </c>
      <c r="N370" s="508">
        <v>757</v>
      </c>
      <c r="O370" s="508">
        <v>0</v>
      </c>
      <c r="P370" s="508">
        <v>757</v>
      </c>
      <c r="Q370" s="508">
        <v>-757</v>
      </c>
      <c r="R370" s="508">
        <f>Q370+P370</f>
        <v>0</v>
      </c>
      <c r="S370" s="508">
        <f>R370+Q370</f>
        <v>-757</v>
      </c>
      <c r="T370" s="508">
        <f>S370+R370</f>
        <v>-757</v>
      </c>
    </row>
    <row r="371" spans="1:20" s="14" customFormat="1" ht="43.5" customHeight="1">
      <c r="A371" s="345" t="s">
        <v>362</v>
      </c>
      <c r="B371" s="499" t="s">
        <v>169</v>
      </c>
      <c r="C371" s="500" t="s">
        <v>145</v>
      </c>
      <c r="D371" s="500" t="s">
        <v>129</v>
      </c>
      <c r="E371" s="296" t="s">
        <v>143</v>
      </c>
      <c r="F371" s="296" t="s">
        <v>207</v>
      </c>
      <c r="G371" s="296" t="s">
        <v>207</v>
      </c>
      <c r="H371" s="296" t="s">
        <v>207</v>
      </c>
      <c r="I371" s="296" t="s">
        <v>361</v>
      </c>
      <c r="J371" s="296" t="s">
        <v>207</v>
      </c>
      <c r="K371" s="506"/>
      <c r="L371" s="507"/>
      <c r="M371" s="508"/>
      <c r="N371" s="508"/>
      <c r="O371" s="508"/>
      <c r="P371" s="508"/>
      <c r="Q371" s="508"/>
      <c r="R371" s="508">
        <f aca="true" t="shared" si="143" ref="R371:T372">R372</f>
        <v>1982.8</v>
      </c>
      <c r="S371" s="508">
        <f t="shared" si="143"/>
        <v>192.1</v>
      </c>
      <c r="T371" s="508">
        <f t="shared" si="143"/>
        <v>2174.9</v>
      </c>
    </row>
    <row r="372" spans="1:20" s="14" customFormat="1" ht="25.5" customHeight="1">
      <c r="A372" s="345" t="s">
        <v>106</v>
      </c>
      <c r="B372" s="499" t="s">
        <v>169</v>
      </c>
      <c r="C372" s="500" t="s">
        <v>145</v>
      </c>
      <c r="D372" s="500" t="s">
        <v>129</v>
      </c>
      <c r="E372" s="296" t="s">
        <v>143</v>
      </c>
      <c r="F372" s="296" t="s">
        <v>207</v>
      </c>
      <c r="G372" s="296" t="s">
        <v>207</v>
      </c>
      <c r="H372" s="296" t="s">
        <v>207</v>
      </c>
      <c r="I372" s="296" t="s">
        <v>361</v>
      </c>
      <c r="J372" s="296" t="s">
        <v>207</v>
      </c>
      <c r="K372" s="506" t="s">
        <v>107</v>
      </c>
      <c r="L372" s="507"/>
      <c r="M372" s="508"/>
      <c r="N372" s="508"/>
      <c r="O372" s="508"/>
      <c r="P372" s="508"/>
      <c r="Q372" s="508"/>
      <c r="R372" s="508">
        <f t="shared" si="143"/>
        <v>1982.8</v>
      </c>
      <c r="S372" s="508">
        <f t="shared" si="143"/>
        <v>192.1</v>
      </c>
      <c r="T372" s="508">
        <f t="shared" si="143"/>
        <v>2174.9</v>
      </c>
    </row>
    <row r="373" spans="1:20" s="14" customFormat="1" ht="25.5" customHeight="1">
      <c r="A373" s="345" t="s">
        <v>108</v>
      </c>
      <c r="B373" s="499" t="s">
        <v>169</v>
      </c>
      <c r="C373" s="500" t="s">
        <v>145</v>
      </c>
      <c r="D373" s="500" t="s">
        <v>129</v>
      </c>
      <c r="E373" s="296" t="s">
        <v>143</v>
      </c>
      <c r="F373" s="296" t="s">
        <v>207</v>
      </c>
      <c r="G373" s="296" t="s">
        <v>207</v>
      </c>
      <c r="H373" s="296" t="s">
        <v>207</v>
      </c>
      <c r="I373" s="296" t="s">
        <v>361</v>
      </c>
      <c r="J373" s="296" t="s">
        <v>207</v>
      </c>
      <c r="K373" s="506" t="s">
        <v>109</v>
      </c>
      <c r="L373" s="507"/>
      <c r="M373" s="508"/>
      <c r="N373" s="508"/>
      <c r="O373" s="508"/>
      <c r="P373" s="508"/>
      <c r="Q373" s="508"/>
      <c r="R373" s="508">
        <v>1982.8</v>
      </c>
      <c r="S373" s="508">
        <v>192.1</v>
      </c>
      <c r="T373" s="508">
        <f>S373+R373</f>
        <v>2174.9</v>
      </c>
    </row>
    <row r="374" spans="1:20" s="14" customFormat="1" ht="38.25">
      <c r="A374" s="504" t="s">
        <v>301</v>
      </c>
      <c r="B374" s="499" t="s">
        <v>169</v>
      </c>
      <c r="C374" s="500" t="s">
        <v>145</v>
      </c>
      <c r="D374" s="500" t="s">
        <v>129</v>
      </c>
      <c r="E374" s="296" t="s">
        <v>143</v>
      </c>
      <c r="F374" s="296" t="s">
        <v>207</v>
      </c>
      <c r="G374" s="296" t="s">
        <v>207</v>
      </c>
      <c r="H374" s="296" t="s">
        <v>207</v>
      </c>
      <c r="I374" s="296" t="s">
        <v>333</v>
      </c>
      <c r="J374" s="296" t="s">
        <v>207</v>
      </c>
      <c r="K374" s="506"/>
      <c r="L374" s="507">
        <f t="shared" si="142"/>
        <v>757</v>
      </c>
      <c r="M374" s="508">
        <f t="shared" si="142"/>
        <v>0</v>
      </c>
      <c r="N374" s="508">
        <f t="shared" si="142"/>
        <v>757</v>
      </c>
      <c r="O374" s="508">
        <f t="shared" si="142"/>
        <v>0</v>
      </c>
      <c r="P374" s="508">
        <f t="shared" si="142"/>
        <v>0</v>
      </c>
      <c r="Q374" s="508">
        <f t="shared" si="142"/>
        <v>757</v>
      </c>
      <c r="R374" s="508">
        <f t="shared" si="142"/>
        <v>757</v>
      </c>
      <c r="S374" s="508">
        <f t="shared" si="142"/>
        <v>0</v>
      </c>
      <c r="T374" s="508">
        <f t="shared" si="142"/>
        <v>757</v>
      </c>
    </row>
    <row r="375" spans="1:20" s="14" customFormat="1" ht="12.75">
      <c r="A375" s="345" t="s">
        <v>106</v>
      </c>
      <c r="B375" s="499" t="s">
        <v>169</v>
      </c>
      <c r="C375" s="500" t="s">
        <v>145</v>
      </c>
      <c r="D375" s="500" t="s">
        <v>129</v>
      </c>
      <c r="E375" s="296" t="s">
        <v>143</v>
      </c>
      <c r="F375" s="296" t="s">
        <v>207</v>
      </c>
      <c r="G375" s="296" t="s">
        <v>207</v>
      </c>
      <c r="H375" s="296" t="s">
        <v>207</v>
      </c>
      <c r="I375" s="296" t="s">
        <v>333</v>
      </c>
      <c r="J375" s="296" t="s">
        <v>207</v>
      </c>
      <c r="K375" s="506" t="s">
        <v>107</v>
      </c>
      <c r="L375" s="507">
        <f t="shared" si="142"/>
        <v>757</v>
      </c>
      <c r="M375" s="508">
        <f t="shared" si="142"/>
        <v>0</v>
      </c>
      <c r="N375" s="508">
        <f t="shared" si="142"/>
        <v>757</v>
      </c>
      <c r="O375" s="508">
        <f t="shared" si="142"/>
        <v>0</v>
      </c>
      <c r="P375" s="508">
        <f t="shared" si="142"/>
        <v>0</v>
      </c>
      <c r="Q375" s="508">
        <f t="shared" si="142"/>
        <v>757</v>
      </c>
      <c r="R375" s="508">
        <f t="shared" si="142"/>
        <v>757</v>
      </c>
      <c r="S375" s="508">
        <f t="shared" si="142"/>
        <v>0</v>
      </c>
      <c r="T375" s="508">
        <f t="shared" si="142"/>
        <v>757</v>
      </c>
    </row>
    <row r="376" spans="1:20" s="14" customFormat="1" ht="25.5">
      <c r="A376" s="345" t="s">
        <v>108</v>
      </c>
      <c r="B376" s="499" t="s">
        <v>169</v>
      </c>
      <c r="C376" s="500" t="s">
        <v>145</v>
      </c>
      <c r="D376" s="500" t="s">
        <v>129</v>
      </c>
      <c r="E376" s="296" t="s">
        <v>143</v>
      </c>
      <c r="F376" s="296" t="s">
        <v>207</v>
      </c>
      <c r="G376" s="296" t="s">
        <v>207</v>
      </c>
      <c r="H376" s="296" t="s">
        <v>207</v>
      </c>
      <c r="I376" s="296" t="s">
        <v>333</v>
      </c>
      <c r="J376" s="296" t="s">
        <v>207</v>
      </c>
      <c r="K376" s="506" t="s">
        <v>109</v>
      </c>
      <c r="L376" s="507">
        <v>757</v>
      </c>
      <c r="M376" s="508">
        <v>0</v>
      </c>
      <c r="N376" s="508">
        <v>757</v>
      </c>
      <c r="O376" s="508">
        <v>0</v>
      </c>
      <c r="P376" s="508">
        <v>0</v>
      </c>
      <c r="Q376" s="508">
        <v>757</v>
      </c>
      <c r="R376" s="508">
        <v>757</v>
      </c>
      <c r="S376" s="508">
        <v>0</v>
      </c>
      <c r="T376" s="508">
        <v>757</v>
      </c>
    </row>
    <row r="377" spans="1:20" s="14" customFormat="1" ht="39" customHeight="1">
      <c r="A377" s="345" t="s">
        <v>364</v>
      </c>
      <c r="B377" s="499" t="s">
        <v>169</v>
      </c>
      <c r="C377" s="500" t="s">
        <v>145</v>
      </c>
      <c r="D377" s="500" t="s">
        <v>129</v>
      </c>
      <c r="E377" s="296" t="s">
        <v>143</v>
      </c>
      <c r="F377" s="296" t="s">
        <v>207</v>
      </c>
      <c r="G377" s="296" t="s">
        <v>207</v>
      </c>
      <c r="H377" s="296" t="s">
        <v>207</v>
      </c>
      <c r="I377" s="296" t="s">
        <v>363</v>
      </c>
      <c r="J377" s="296" t="s">
        <v>207</v>
      </c>
      <c r="K377" s="506"/>
      <c r="L377" s="507"/>
      <c r="M377" s="508"/>
      <c r="N377" s="508"/>
      <c r="O377" s="508"/>
      <c r="P377" s="508"/>
      <c r="Q377" s="508"/>
      <c r="R377" s="508">
        <f aca="true" t="shared" si="144" ref="R377:T378">R378</f>
        <v>2725.6</v>
      </c>
      <c r="S377" s="508">
        <f t="shared" si="144"/>
        <v>493</v>
      </c>
      <c r="T377" s="508">
        <f t="shared" si="144"/>
        <v>3218.6</v>
      </c>
    </row>
    <row r="378" spans="1:20" s="14" customFormat="1" ht="12.75">
      <c r="A378" s="345" t="s">
        <v>106</v>
      </c>
      <c r="B378" s="499" t="s">
        <v>169</v>
      </c>
      <c r="C378" s="500" t="s">
        <v>145</v>
      </c>
      <c r="D378" s="500" t="s">
        <v>129</v>
      </c>
      <c r="E378" s="296" t="s">
        <v>143</v>
      </c>
      <c r="F378" s="296" t="s">
        <v>207</v>
      </c>
      <c r="G378" s="296" t="s">
        <v>207</v>
      </c>
      <c r="H378" s="296" t="s">
        <v>207</v>
      </c>
      <c r="I378" s="296" t="s">
        <v>363</v>
      </c>
      <c r="J378" s="296" t="s">
        <v>207</v>
      </c>
      <c r="K378" s="506" t="s">
        <v>107</v>
      </c>
      <c r="L378" s="507"/>
      <c r="M378" s="508"/>
      <c r="N378" s="508"/>
      <c r="O378" s="508"/>
      <c r="P378" s="508"/>
      <c r="Q378" s="508"/>
      <c r="R378" s="508">
        <f t="shared" si="144"/>
        <v>2725.6</v>
      </c>
      <c r="S378" s="508">
        <f t="shared" si="144"/>
        <v>493</v>
      </c>
      <c r="T378" s="508">
        <f t="shared" si="144"/>
        <v>3218.6</v>
      </c>
    </row>
    <row r="379" spans="1:20" s="14" customFormat="1" ht="25.5">
      <c r="A379" s="345" t="s">
        <v>108</v>
      </c>
      <c r="B379" s="499" t="s">
        <v>169</v>
      </c>
      <c r="C379" s="500" t="s">
        <v>145</v>
      </c>
      <c r="D379" s="500" t="s">
        <v>129</v>
      </c>
      <c r="E379" s="296" t="s">
        <v>143</v>
      </c>
      <c r="F379" s="296" t="s">
        <v>207</v>
      </c>
      <c r="G379" s="296" t="s">
        <v>207</v>
      </c>
      <c r="H379" s="296" t="s">
        <v>207</v>
      </c>
      <c r="I379" s="296" t="s">
        <v>363</v>
      </c>
      <c r="J379" s="296" t="s">
        <v>207</v>
      </c>
      <c r="K379" s="506" t="s">
        <v>109</v>
      </c>
      <c r="L379" s="507"/>
      <c r="M379" s="508"/>
      <c r="N379" s="508"/>
      <c r="O379" s="508"/>
      <c r="P379" s="508"/>
      <c r="Q379" s="508"/>
      <c r="R379" s="508">
        <v>2725.6</v>
      </c>
      <c r="S379" s="508">
        <v>493</v>
      </c>
      <c r="T379" s="508">
        <f>S379+R379</f>
        <v>3218.6</v>
      </c>
    </row>
    <row r="380" spans="1:20" s="14" customFormat="1" ht="12.75">
      <c r="A380" s="345" t="s">
        <v>42</v>
      </c>
      <c r="B380" s="499" t="s">
        <v>169</v>
      </c>
      <c r="C380" s="500" t="s">
        <v>145</v>
      </c>
      <c r="D380" s="500" t="s">
        <v>129</v>
      </c>
      <c r="E380" s="296" t="s">
        <v>19</v>
      </c>
      <c r="F380" s="296" t="s">
        <v>207</v>
      </c>
      <c r="G380" s="296" t="s">
        <v>207</v>
      </c>
      <c r="H380" s="296" t="s">
        <v>207</v>
      </c>
      <c r="I380" s="296" t="s">
        <v>208</v>
      </c>
      <c r="J380" s="296" t="s">
        <v>207</v>
      </c>
      <c r="K380" s="506"/>
      <c r="L380" s="507">
        <f aca="true" t="shared" si="145" ref="L380:T382">L381</f>
        <v>15.1</v>
      </c>
      <c r="M380" s="508">
        <f t="shared" si="145"/>
        <v>0</v>
      </c>
      <c r="N380" s="508">
        <f t="shared" si="145"/>
        <v>18.5</v>
      </c>
      <c r="O380" s="508">
        <f t="shared" si="145"/>
        <v>0</v>
      </c>
      <c r="P380" s="508">
        <f t="shared" si="145"/>
        <v>18.5</v>
      </c>
      <c r="Q380" s="508">
        <f t="shared" si="145"/>
        <v>0</v>
      </c>
      <c r="R380" s="508">
        <f t="shared" si="145"/>
        <v>18.5</v>
      </c>
      <c r="S380" s="508">
        <f t="shared" si="145"/>
        <v>0</v>
      </c>
      <c r="T380" s="508">
        <f t="shared" si="145"/>
        <v>18.5</v>
      </c>
    </row>
    <row r="381" spans="1:20" s="14" customFormat="1" ht="51">
      <c r="A381" s="345" t="s">
        <v>93</v>
      </c>
      <c r="B381" s="499" t="s">
        <v>169</v>
      </c>
      <c r="C381" s="500" t="s">
        <v>145</v>
      </c>
      <c r="D381" s="500" t="s">
        <v>129</v>
      </c>
      <c r="E381" s="296" t="s">
        <v>19</v>
      </c>
      <c r="F381" s="296" t="s">
        <v>207</v>
      </c>
      <c r="G381" s="296" t="s">
        <v>207</v>
      </c>
      <c r="H381" s="296" t="s">
        <v>207</v>
      </c>
      <c r="I381" s="296" t="s">
        <v>125</v>
      </c>
      <c r="J381" s="296" t="s">
        <v>207</v>
      </c>
      <c r="K381" s="506"/>
      <c r="L381" s="507">
        <f t="shared" si="145"/>
        <v>15.1</v>
      </c>
      <c r="M381" s="508">
        <f t="shared" si="145"/>
        <v>0</v>
      </c>
      <c r="N381" s="508">
        <f t="shared" si="145"/>
        <v>18.5</v>
      </c>
      <c r="O381" s="508">
        <f t="shared" si="145"/>
        <v>0</v>
      </c>
      <c r="P381" s="508">
        <f t="shared" si="145"/>
        <v>18.5</v>
      </c>
      <c r="Q381" s="508">
        <f t="shared" si="145"/>
        <v>0</v>
      </c>
      <c r="R381" s="508">
        <f t="shared" si="145"/>
        <v>18.5</v>
      </c>
      <c r="S381" s="508">
        <f t="shared" si="145"/>
        <v>0</v>
      </c>
      <c r="T381" s="508">
        <f t="shared" si="145"/>
        <v>18.5</v>
      </c>
    </row>
    <row r="382" spans="1:20" s="14" customFormat="1" ht="12.75">
      <c r="A382" s="345" t="s">
        <v>106</v>
      </c>
      <c r="B382" s="499" t="s">
        <v>169</v>
      </c>
      <c r="C382" s="500" t="s">
        <v>145</v>
      </c>
      <c r="D382" s="500" t="s">
        <v>129</v>
      </c>
      <c r="E382" s="352" t="s">
        <v>19</v>
      </c>
      <c r="F382" s="296" t="s">
        <v>207</v>
      </c>
      <c r="G382" s="296" t="s">
        <v>207</v>
      </c>
      <c r="H382" s="296" t="s">
        <v>207</v>
      </c>
      <c r="I382" s="296" t="s">
        <v>125</v>
      </c>
      <c r="J382" s="296" t="s">
        <v>207</v>
      </c>
      <c r="K382" s="506" t="s">
        <v>107</v>
      </c>
      <c r="L382" s="507">
        <f t="shared" si="145"/>
        <v>15.1</v>
      </c>
      <c r="M382" s="508">
        <f t="shared" si="145"/>
        <v>0</v>
      </c>
      <c r="N382" s="508">
        <f t="shared" si="145"/>
        <v>18.5</v>
      </c>
      <c r="O382" s="508">
        <f t="shared" si="145"/>
        <v>0</v>
      </c>
      <c r="P382" s="508">
        <f t="shared" si="145"/>
        <v>18.5</v>
      </c>
      <c r="Q382" s="508">
        <f t="shared" si="145"/>
        <v>0</v>
      </c>
      <c r="R382" s="508">
        <f t="shared" si="145"/>
        <v>18.5</v>
      </c>
      <c r="S382" s="508">
        <f t="shared" si="145"/>
        <v>0</v>
      </c>
      <c r="T382" s="508">
        <f t="shared" si="145"/>
        <v>18.5</v>
      </c>
    </row>
    <row r="383" spans="1:20" s="14" customFormat="1" ht="25.5">
      <c r="A383" s="345" t="s">
        <v>108</v>
      </c>
      <c r="B383" s="499" t="s">
        <v>169</v>
      </c>
      <c r="C383" s="500" t="s">
        <v>145</v>
      </c>
      <c r="D383" s="500" t="s">
        <v>129</v>
      </c>
      <c r="E383" s="296" t="s">
        <v>19</v>
      </c>
      <c r="F383" s="296" t="s">
        <v>207</v>
      </c>
      <c r="G383" s="296" t="s">
        <v>207</v>
      </c>
      <c r="H383" s="296" t="s">
        <v>207</v>
      </c>
      <c r="I383" s="296" t="s">
        <v>125</v>
      </c>
      <c r="J383" s="296" t="s">
        <v>207</v>
      </c>
      <c r="K383" s="506" t="s">
        <v>109</v>
      </c>
      <c r="L383" s="507">
        <v>15.1</v>
      </c>
      <c r="M383" s="508">
        <v>0</v>
      </c>
      <c r="N383" s="508">
        <v>18.5</v>
      </c>
      <c r="O383" s="508">
        <v>0</v>
      </c>
      <c r="P383" s="508">
        <v>18.5</v>
      </c>
      <c r="Q383" s="508">
        <v>0</v>
      </c>
      <c r="R383" s="508">
        <v>18.5</v>
      </c>
      <c r="S383" s="508">
        <v>0</v>
      </c>
      <c r="T383" s="508">
        <v>18.5</v>
      </c>
    </row>
    <row r="384" spans="1:20" s="14" customFormat="1" ht="12.75">
      <c r="A384" s="504" t="s">
        <v>171</v>
      </c>
      <c r="B384" s="499" t="s">
        <v>169</v>
      </c>
      <c r="C384" s="500" t="s">
        <v>145</v>
      </c>
      <c r="D384" s="500" t="s">
        <v>128</v>
      </c>
      <c r="E384" s="296"/>
      <c r="F384" s="296"/>
      <c r="G384" s="296"/>
      <c r="H384" s="296"/>
      <c r="I384" s="296"/>
      <c r="J384" s="296"/>
      <c r="K384" s="506"/>
      <c r="L384" s="507"/>
      <c r="M384" s="508"/>
      <c r="N384" s="508">
        <f aca="true" t="shared" si="146" ref="N384:T384">N385</f>
        <v>4232.6</v>
      </c>
      <c r="O384" s="508">
        <f t="shared" si="146"/>
        <v>0</v>
      </c>
      <c r="P384" s="508">
        <f t="shared" si="146"/>
        <v>4232.6</v>
      </c>
      <c r="Q384" s="508">
        <f t="shared" si="146"/>
        <v>0</v>
      </c>
      <c r="R384" s="508">
        <f t="shared" si="146"/>
        <v>4280.4</v>
      </c>
      <c r="S384" s="508">
        <f t="shared" si="146"/>
        <v>0</v>
      </c>
      <c r="T384" s="508">
        <f t="shared" si="146"/>
        <v>4280.4</v>
      </c>
    </row>
    <row r="385" spans="1:20" s="14" customFormat="1" ht="12.75">
      <c r="A385" s="345" t="s">
        <v>42</v>
      </c>
      <c r="B385" s="499" t="s">
        <v>169</v>
      </c>
      <c r="C385" s="511" t="s">
        <v>145</v>
      </c>
      <c r="D385" s="511" t="s">
        <v>128</v>
      </c>
      <c r="E385" s="296" t="s">
        <v>19</v>
      </c>
      <c r="F385" s="296" t="s">
        <v>207</v>
      </c>
      <c r="G385" s="296" t="s">
        <v>207</v>
      </c>
      <c r="H385" s="296" t="s">
        <v>207</v>
      </c>
      <c r="I385" s="296" t="s">
        <v>208</v>
      </c>
      <c r="J385" s="296" t="s">
        <v>207</v>
      </c>
      <c r="K385" s="506"/>
      <c r="L385" s="507"/>
      <c r="M385" s="508"/>
      <c r="N385" s="508">
        <f aca="true" t="shared" si="147" ref="N385:T385">N389+N386</f>
        <v>4232.6</v>
      </c>
      <c r="O385" s="508">
        <f t="shared" si="147"/>
        <v>0</v>
      </c>
      <c r="P385" s="508">
        <f t="shared" si="147"/>
        <v>4232.6</v>
      </c>
      <c r="Q385" s="508">
        <f t="shared" si="147"/>
        <v>0</v>
      </c>
      <c r="R385" s="508">
        <f t="shared" si="147"/>
        <v>4280.4</v>
      </c>
      <c r="S385" s="508">
        <f t="shared" si="147"/>
        <v>0</v>
      </c>
      <c r="T385" s="508">
        <f t="shared" si="147"/>
        <v>4280.4</v>
      </c>
    </row>
    <row r="386" spans="1:20" s="14" customFormat="1" ht="38.25">
      <c r="A386" s="345" t="s">
        <v>258</v>
      </c>
      <c r="B386" s="499" t="s">
        <v>169</v>
      </c>
      <c r="C386" s="511" t="s">
        <v>145</v>
      </c>
      <c r="D386" s="511" t="s">
        <v>128</v>
      </c>
      <c r="E386" s="296" t="s">
        <v>19</v>
      </c>
      <c r="F386" s="296" t="s">
        <v>207</v>
      </c>
      <c r="G386" s="296" t="s">
        <v>207</v>
      </c>
      <c r="H386" s="296" t="s">
        <v>207</v>
      </c>
      <c r="I386" s="296" t="s">
        <v>122</v>
      </c>
      <c r="J386" s="296" t="s">
        <v>207</v>
      </c>
      <c r="K386" s="506"/>
      <c r="L386" s="507"/>
      <c r="M386" s="508"/>
      <c r="N386" s="508">
        <f aca="true" t="shared" si="148" ref="N386:T387">N387</f>
        <v>1453.7</v>
      </c>
      <c r="O386" s="508">
        <f t="shared" si="148"/>
        <v>0</v>
      </c>
      <c r="P386" s="508">
        <f t="shared" si="148"/>
        <v>1453.7</v>
      </c>
      <c r="Q386" s="508">
        <f t="shared" si="148"/>
        <v>0</v>
      </c>
      <c r="R386" s="508">
        <f t="shared" si="148"/>
        <v>1453.7</v>
      </c>
      <c r="S386" s="508">
        <f t="shared" si="148"/>
        <v>0</v>
      </c>
      <c r="T386" s="508">
        <f t="shared" si="148"/>
        <v>1453.7</v>
      </c>
    </row>
    <row r="387" spans="1:20" s="14" customFormat="1" ht="25.5">
      <c r="A387" s="504" t="s">
        <v>401</v>
      </c>
      <c r="B387" s="499" t="s">
        <v>169</v>
      </c>
      <c r="C387" s="511" t="s">
        <v>145</v>
      </c>
      <c r="D387" s="511" t="s">
        <v>128</v>
      </c>
      <c r="E387" s="352" t="s">
        <v>19</v>
      </c>
      <c r="F387" s="352" t="s">
        <v>207</v>
      </c>
      <c r="G387" s="296" t="s">
        <v>207</v>
      </c>
      <c r="H387" s="296" t="s">
        <v>207</v>
      </c>
      <c r="I387" s="553" t="s">
        <v>122</v>
      </c>
      <c r="J387" s="296" t="s">
        <v>207</v>
      </c>
      <c r="K387" s="512" t="s">
        <v>268</v>
      </c>
      <c r="L387" s="507"/>
      <c r="M387" s="508"/>
      <c r="N387" s="508">
        <f t="shared" si="148"/>
        <v>1453.7</v>
      </c>
      <c r="O387" s="508">
        <f t="shared" si="148"/>
        <v>0</v>
      </c>
      <c r="P387" s="508">
        <f t="shared" si="148"/>
        <v>1453.7</v>
      </c>
      <c r="Q387" s="508">
        <f t="shared" si="148"/>
        <v>0</v>
      </c>
      <c r="R387" s="508">
        <f t="shared" si="148"/>
        <v>1453.7</v>
      </c>
      <c r="S387" s="508">
        <f t="shared" si="148"/>
        <v>0</v>
      </c>
      <c r="T387" s="508">
        <f t="shared" si="148"/>
        <v>1453.7</v>
      </c>
    </row>
    <row r="388" spans="1:20" s="14" customFormat="1" ht="12.75">
      <c r="A388" s="423" t="s">
        <v>270</v>
      </c>
      <c r="B388" s="499" t="s">
        <v>169</v>
      </c>
      <c r="C388" s="511" t="s">
        <v>145</v>
      </c>
      <c r="D388" s="511" t="s">
        <v>128</v>
      </c>
      <c r="E388" s="296" t="s">
        <v>19</v>
      </c>
      <c r="F388" s="352" t="s">
        <v>207</v>
      </c>
      <c r="G388" s="296" t="s">
        <v>207</v>
      </c>
      <c r="H388" s="296" t="s">
        <v>207</v>
      </c>
      <c r="I388" s="553" t="s">
        <v>122</v>
      </c>
      <c r="J388" s="296" t="s">
        <v>207</v>
      </c>
      <c r="K388" s="512" t="s">
        <v>269</v>
      </c>
      <c r="L388" s="507"/>
      <c r="M388" s="508"/>
      <c r="N388" s="508">
        <v>1453.7</v>
      </c>
      <c r="O388" s="508">
        <v>0</v>
      </c>
      <c r="P388" s="508">
        <v>1453.7</v>
      </c>
      <c r="Q388" s="508">
        <v>0</v>
      </c>
      <c r="R388" s="508">
        <v>1453.7</v>
      </c>
      <c r="S388" s="508">
        <v>0</v>
      </c>
      <c r="T388" s="508">
        <v>1453.7</v>
      </c>
    </row>
    <row r="389" spans="1:20" s="14" customFormat="1" ht="51">
      <c r="A389" s="345" t="s">
        <v>265</v>
      </c>
      <c r="B389" s="499" t="s">
        <v>169</v>
      </c>
      <c r="C389" s="511" t="s">
        <v>145</v>
      </c>
      <c r="D389" s="511" t="s">
        <v>128</v>
      </c>
      <c r="E389" s="352" t="s">
        <v>19</v>
      </c>
      <c r="F389" s="352" t="s">
        <v>207</v>
      </c>
      <c r="G389" s="296" t="s">
        <v>207</v>
      </c>
      <c r="H389" s="296" t="s">
        <v>207</v>
      </c>
      <c r="I389" s="470" t="s">
        <v>264</v>
      </c>
      <c r="J389" s="296" t="s">
        <v>207</v>
      </c>
      <c r="K389" s="512"/>
      <c r="L389" s="507"/>
      <c r="M389" s="508"/>
      <c r="N389" s="508">
        <f aca="true" t="shared" si="149" ref="N389:T390">N390</f>
        <v>2778.9</v>
      </c>
      <c r="O389" s="508">
        <f t="shared" si="149"/>
        <v>0</v>
      </c>
      <c r="P389" s="508">
        <f t="shared" si="149"/>
        <v>2778.9</v>
      </c>
      <c r="Q389" s="508">
        <f t="shared" si="149"/>
        <v>0</v>
      </c>
      <c r="R389" s="508">
        <f t="shared" si="149"/>
        <v>2826.7</v>
      </c>
      <c r="S389" s="508">
        <f t="shared" si="149"/>
        <v>0</v>
      </c>
      <c r="T389" s="508">
        <f t="shared" si="149"/>
        <v>2826.7</v>
      </c>
    </row>
    <row r="390" spans="1:20" s="14" customFormat="1" ht="25.5">
      <c r="A390" s="504" t="s">
        <v>401</v>
      </c>
      <c r="B390" s="499" t="s">
        <v>169</v>
      </c>
      <c r="C390" s="511" t="s">
        <v>145</v>
      </c>
      <c r="D390" s="511" t="s">
        <v>128</v>
      </c>
      <c r="E390" s="296" t="s">
        <v>19</v>
      </c>
      <c r="F390" s="352" t="s">
        <v>207</v>
      </c>
      <c r="G390" s="296" t="s">
        <v>207</v>
      </c>
      <c r="H390" s="296" t="s">
        <v>207</v>
      </c>
      <c r="I390" s="470" t="s">
        <v>264</v>
      </c>
      <c r="J390" s="296" t="s">
        <v>207</v>
      </c>
      <c r="K390" s="512" t="s">
        <v>268</v>
      </c>
      <c r="L390" s="507"/>
      <c r="M390" s="508"/>
      <c r="N390" s="508">
        <f t="shared" si="149"/>
        <v>2778.9</v>
      </c>
      <c r="O390" s="508">
        <f t="shared" si="149"/>
        <v>0</v>
      </c>
      <c r="P390" s="508">
        <f t="shared" si="149"/>
        <v>2778.9</v>
      </c>
      <c r="Q390" s="508">
        <f t="shared" si="149"/>
        <v>0</v>
      </c>
      <c r="R390" s="508">
        <f t="shared" si="149"/>
        <v>2826.7</v>
      </c>
      <c r="S390" s="508">
        <f t="shared" si="149"/>
        <v>0</v>
      </c>
      <c r="T390" s="508">
        <f t="shared" si="149"/>
        <v>2826.7</v>
      </c>
    </row>
    <row r="391" spans="1:20" s="14" customFormat="1" ht="12.75">
      <c r="A391" s="423" t="s">
        <v>270</v>
      </c>
      <c r="B391" s="499" t="s">
        <v>169</v>
      </c>
      <c r="C391" s="511" t="s">
        <v>145</v>
      </c>
      <c r="D391" s="511" t="s">
        <v>128</v>
      </c>
      <c r="E391" s="352" t="s">
        <v>19</v>
      </c>
      <c r="F391" s="352" t="s">
        <v>207</v>
      </c>
      <c r="G391" s="296" t="s">
        <v>207</v>
      </c>
      <c r="H391" s="296" t="s">
        <v>207</v>
      </c>
      <c r="I391" s="470" t="s">
        <v>264</v>
      </c>
      <c r="J391" s="296" t="s">
        <v>207</v>
      </c>
      <c r="K391" s="512" t="s">
        <v>269</v>
      </c>
      <c r="L391" s="507"/>
      <c r="M391" s="508"/>
      <c r="N391" s="508">
        <v>2778.9</v>
      </c>
      <c r="O391" s="508">
        <v>0</v>
      </c>
      <c r="P391" s="508">
        <v>2778.9</v>
      </c>
      <c r="Q391" s="508">
        <v>0</v>
      </c>
      <c r="R391" s="508">
        <v>2826.7</v>
      </c>
      <c r="S391" s="508">
        <v>0</v>
      </c>
      <c r="T391" s="508">
        <f>S391+R391</f>
        <v>2826.7</v>
      </c>
    </row>
    <row r="392" spans="1:20" s="36" customFormat="1" ht="12.75">
      <c r="A392" s="533" t="s">
        <v>192</v>
      </c>
      <c r="B392" s="499" t="s">
        <v>169</v>
      </c>
      <c r="C392" s="511" t="s">
        <v>153</v>
      </c>
      <c r="D392" s="511"/>
      <c r="E392" s="352"/>
      <c r="F392" s="352"/>
      <c r="G392" s="296"/>
      <c r="H392" s="296"/>
      <c r="I392" s="352"/>
      <c r="J392" s="352"/>
      <c r="K392" s="512"/>
      <c r="L392" s="502" t="e">
        <f aca="true" t="shared" si="150" ref="L392:T395">L393</f>
        <v>#REF!</v>
      </c>
      <c r="M392" s="503" t="e">
        <f t="shared" si="150"/>
        <v>#REF!</v>
      </c>
      <c r="N392" s="503" t="e">
        <f t="shared" si="150"/>
        <v>#REF!</v>
      </c>
      <c r="O392" s="503" t="e">
        <f t="shared" si="150"/>
        <v>#REF!</v>
      </c>
      <c r="P392" s="503" t="e">
        <f t="shared" si="150"/>
        <v>#REF!</v>
      </c>
      <c r="Q392" s="503" t="e">
        <f t="shared" si="150"/>
        <v>#REF!</v>
      </c>
      <c r="R392" s="503">
        <f t="shared" si="150"/>
        <v>425</v>
      </c>
      <c r="S392" s="503">
        <f t="shared" si="150"/>
        <v>0</v>
      </c>
      <c r="T392" s="503">
        <f t="shared" si="150"/>
        <v>425</v>
      </c>
    </row>
    <row r="393" spans="1:20" s="36" customFormat="1" ht="12.75">
      <c r="A393" s="533" t="s">
        <v>191</v>
      </c>
      <c r="B393" s="499" t="s">
        <v>169</v>
      </c>
      <c r="C393" s="500" t="s">
        <v>153</v>
      </c>
      <c r="D393" s="500" t="s">
        <v>126</v>
      </c>
      <c r="E393" s="342"/>
      <c r="F393" s="342"/>
      <c r="G393" s="296"/>
      <c r="H393" s="296"/>
      <c r="I393" s="342"/>
      <c r="J393" s="342"/>
      <c r="K393" s="505"/>
      <c r="L393" s="502" t="e">
        <f t="shared" si="150"/>
        <v>#REF!</v>
      </c>
      <c r="M393" s="503" t="e">
        <f t="shared" si="150"/>
        <v>#REF!</v>
      </c>
      <c r="N393" s="503" t="e">
        <f t="shared" si="150"/>
        <v>#REF!</v>
      </c>
      <c r="O393" s="503" t="e">
        <f t="shared" si="150"/>
        <v>#REF!</v>
      </c>
      <c r="P393" s="503" t="e">
        <f t="shared" si="150"/>
        <v>#REF!</v>
      </c>
      <c r="Q393" s="503" t="e">
        <f t="shared" si="150"/>
        <v>#REF!</v>
      </c>
      <c r="R393" s="503">
        <f t="shared" si="150"/>
        <v>425</v>
      </c>
      <c r="S393" s="503">
        <f t="shared" si="150"/>
        <v>0</v>
      </c>
      <c r="T393" s="503">
        <f t="shared" si="150"/>
        <v>425</v>
      </c>
    </row>
    <row r="394" spans="1:20" s="15" customFormat="1" ht="51">
      <c r="A394" s="340" t="s">
        <v>31</v>
      </c>
      <c r="B394" s="499" t="s">
        <v>169</v>
      </c>
      <c r="C394" s="500" t="s">
        <v>153</v>
      </c>
      <c r="D394" s="500" t="s">
        <v>126</v>
      </c>
      <c r="E394" s="295" t="s">
        <v>127</v>
      </c>
      <c r="F394" s="295" t="s">
        <v>207</v>
      </c>
      <c r="G394" s="296" t="s">
        <v>207</v>
      </c>
      <c r="H394" s="296" t="s">
        <v>207</v>
      </c>
      <c r="I394" s="295" t="s">
        <v>208</v>
      </c>
      <c r="J394" s="296" t="s">
        <v>207</v>
      </c>
      <c r="K394" s="513"/>
      <c r="L394" s="507" t="e">
        <f t="shared" si="150"/>
        <v>#REF!</v>
      </c>
      <c r="M394" s="508" t="e">
        <f t="shared" si="150"/>
        <v>#REF!</v>
      </c>
      <c r="N394" s="508" t="e">
        <f t="shared" si="150"/>
        <v>#REF!</v>
      </c>
      <c r="O394" s="508" t="e">
        <f t="shared" si="150"/>
        <v>#REF!</v>
      </c>
      <c r="P394" s="508" t="e">
        <f t="shared" si="150"/>
        <v>#REF!</v>
      </c>
      <c r="Q394" s="508" t="e">
        <f t="shared" si="150"/>
        <v>#REF!</v>
      </c>
      <c r="R394" s="508">
        <f t="shared" si="150"/>
        <v>425</v>
      </c>
      <c r="S394" s="508">
        <f t="shared" si="150"/>
        <v>0</v>
      </c>
      <c r="T394" s="508">
        <f t="shared" si="150"/>
        <v>425</v>
      </c>
    </row>
    <row r="395" spans="1:20" s="15" customFormat="1" ht="25.5">
      <c r="A395" s="345" t="s">
        <v>32</v>
      </c>
      <c r="B395" s="499" t="s">
        <v>169</v>
      </c>
      <c r="C395" s="500" t="s">
        <v>153</v>
      </c>
      <c r="D395" s="500" t="s">
        <v>126</v>
      </c>
      <c r="E395" s="296" t="s">
        <v>127</v>
      </c>
      <c r="F395" s="296" t="s">
        <v>209</v>
      </c>
      <c r="G395" s="296" t="s">
        <v>207</v>
      </c>
      <c r="H395" s="296" t="s">
        <v>207</v>
      </c>
      <c r="I395" s="296" t="s">
        <v>208</v>
      </c>
      <c r="J395" s="296" t="s">
        <v>207</v>
      </c>
      <c r="K395" s="506"/>
      <c r="L395" s="507" t="e">
        <f t="shared" si="150"/>
        <v>#REF!</v>
      </c>
      <c r="M395" s="508" t="e">
        <f t="shared" si="150"/>
        <v>#REF!</v>
      </c>
      <c r="N395" s="508" t="e">
        <f t="shared" si="150"/>
        <v>#REF!</v>
      </c>
      <c r="O395" s="508" t="e">
        <f t="shared" si="150"/>
        <v>#REF!</v>
      </c>
      <c r="P395" s="508" t="e">
        <f t="shared" si="150"/>
        <v>#REF!</v>
      </c>
      <c r="Q395" s="508" t="e">
        <f t="shared" si="150"/>
        <v>#REF!</v>
      </c>
      <c r="R395" s="508">
        <f t="shared" si="150"/>
        <v>425</v>
      </c>
      <c r="S395" s="508">
        <f t="shared" si="150"/>
        <v>0</v>
      </c>
      <c r="T395" s="508">
        <f t="shared" si="150"/>
        <v>425</v>
      </c>
    </row>
    <row r="396" spans="1:20" s="15" customFormat="1" ht="12.75">
      <c r="A396" s="345" t="s">
        <v>99</v>
      </c>
      <c r="B396" s="499" t="s">
        <v>169</v>
      </c>
      <c r="C396" s="500" t="s">
        <v>153</v>
      </c>
      <c r="D396" s="500" t="s">
        <v>126</v>
      </c>
      <c r="E396" s="296" t="s">
        <v>127</v>
      </c>
      <c r="F396" s="296" t="s">
        <v>209</v>
      </c>
      <c r="G396" s="296" t="s">
        <v>207</v>
      </c>
      <c r="H396" s="296" t="s">
        <v>207</v>
      </c>
      <c r="I396" s="296" t="s">
        <v>41</v>
      </c>
      <c r="J396" s="296" t="s">
        <v>207</v>
      </c>
      <c r="K396" s="506"/>
      <c r="L396" s="507" t="e">
        <f>L399+#REF!+L401</f>
        <v>#REF!</v>
      </c>
      <c r="M396" s="508" t="e">
        <f>M399+#REF!+M401</f>
        <v>#REF!</v>
      </c>
      <c r="N396" s="508" t="e">
        <f>N399+#REF!+N401</f>
        <v>#REF!</v>
      </c>
      <c r="O396" s="508" t="e">
        <f>O399+#REF!+O401</f>
        <v>#REF!</v>
      </c>
      <c r="P396" s="508" t="e">
        <f>P399+#REF!+P401</f>
        <v>#REF!</v>
      </c>
      <c r="Q396" s="508" t="e">
        <f>Q399+#REF!+Q401</f>
        <v>#REF!</v>
      </c>
      <c r="R396" s="508">
        <f>R399+R401+R397</f>
        <v>425</v>
      </c>
      <c r="S396" s="508">
        <f>S399+S401+S397</f>
        <v>0</v>
      </c>
      <c r="T396" s="508">
        <f>T399+T401+T397</f>
        <v>425</v>
      </c>
    </row>
    <row r="397" spans="1:20" s="15" customFormat="1" ht="51">
      <c r="A397" s="345" t="s">
        <v>123</v>
      </c>
      <c r="B397" s="499" t="s">
        <v>169</v>
      </c>
      <c r="C397" s="500" t="s">
        <v>153</v>
      </c>
      <c r="D397" s="500" t="s">
        <v>126</v>
      </c>
      <c r="E397" s="296" t="s">
        <v>127</v>
      </c>
      <c r="F397" s="296" t="s">
        <v>209</v>
      </c>
      <c r="G397" s="296" t="s">
        <v>207</v>
      </c>
      <c r="H397" s="296" t="s">
        <v>207</v>
      </c>
      <c r="I397" s="296" t="s">
        <v>41</v>
      </c>
      <c r="J397" s="296" t="s">
        <v>207</v>
      </c>
      <c r="K397" s="506" t="s">
        <v>110</v>
      </c>
      <c r="L397" s="507"/>
      <c r="M397" s="508"/>
      <c r="N397" s="508"/>
      <c r="O397" s="508"/>
      <c r="P397" s="508"/>
      <c r="Q397" s="508"/>
      <c r="R397" s="508">
        <f>R398</f>
        <v>219.6</v>
      </c>
      <c r="S397" s="508">
        <f>S398</f>
        <v>0</v>
      </c>
      <c r="T397" s="508">
        <f>T398</f>
        <v>219.6</v>
      </c>
    </row>
    <row r="398" spans="1:22" s="15" customFormat="1" ht="25.5">
      <c r="A398" s="345" t="s">
        <v>111</v>
      </c>
      <c r="B398" s="499" t="s">
        <v>169</v>
      </c>
      <c r="C398" s="500" t="s">
        <v>153</v>
      </c>
      <c r="D398" s="500" t="s">
        <v>126</v>
      </c>
      <c r="E398" s="296" t="s">
        <v>127</v>
      </c>
      <c r="F398" s="296" t="s">
        <v>209</v>
      </c>
      <c r="G398" s="296" t="s">
        <v>207</v>
      </c>
      <c r="H398" s="296" t="s">
        <v>207</v>
      </c>
      <c r="I398" s="296" t="s">
        <v>41</v>
      </c>
      <c r="J398" s="296" t="s">
        <v>207</v>
      </c>
      <c r="K398" s="506" t="s">
        <v>353</v>
      </c>
      <c r="L398" s="507"/>
      <c r="M398" s="508"/>
      <c r="N398" s="508"/>
      <c r="O398" s="508"/>
      <c r="P398" s="508"/>
      <c r="Q398" s="508"/>
      <c r="R398" s="508">
        <v>219.6</v>
      </c>
      <c r="S398" s="508">
        <v>0</v>
      </c>
      <c r="T398" s="508">
        <f>S398+R398</f>
        <v>219.6</v>
      </c>
      <c r="U398" s="276"/>
      <c r="V398" s="276"/>
    </row>
    <row r="399" spans="1:20" s="15" customFormat="1" ht="25.5">
      <c r="A399" s="345" t="s">
        <v>102</v>
      </c>
      <c r="B399" s="499" t="s">
        <v>169</v>
      </c>
      <c r="C399" s="500" t="s">
        <v>153</v>
      </c>
      <c r="D399" s="500" t="s">
        <v>126</v>
      </c>
      <c r="E399" s="296" t="s">
        <v>127</v>
      </c>
      <c r="F399" s="296" t="s">
        <v>209</v>
      </c>
      <c r="G399" s="296" t="s">
        <v>207</v>
      </c>
      <c r="H399" s="296" t="s">
        <v>207</v>
      </c>
      <c r="I399" s="296" t="s">
        <v>41</v>
      </c>
      <c r="J399" s="296" t="s">
        <v>207</v>
      </c>
      <c r="K399" s="506" t="s">
        <v>103</v>
      </c>
      <c r="L399" s="507">
        <f aca="true" t="shared" si="151" ref="L399:T399">L400</f>
        <v>109.9</v>
      </c>
      <c r="M399" s="508">
        <f t="shared" si="151"/>
        <v>0</v>
      </c>
      <c r="N399" s="508">
        <f t="shared" si="151"/>
        <v>181.6</v>
      </c>
      <c r="O399" s="508">
        <f t="shared" si="151"/>
        <v>0</v>
      </c>
      <c r="P399" s="508">
        <f t="shared" si="151"/>
        <v>181.6</v>
      </c>
      <c r="Q399" s="508">
        <f t="shared" si="151"/>
        <v>0</v>
      </c>
      <c r="R399" s="508">
        <f t="shared" si="151"/>
        <v>181.6</v>
      </c>
      <c r="S399" s="508">
        <f t="shared" si="151"/>
        <v>0</v>
      </c>
      <c r="T399" s="508">
        <f t="shared" si="151"/>
        <v>181.6</v>
      </c>
    </row>
    <row r="400" spans="1:20" s="15" customFormat="1" ht="25.5">
      <c r="A400" s="345" t="s">
        <v>104</v>
      </c>
      <c r="B400" s="499" t="s">
        <v>169</v>
      </c>
      <c r="C400" s="500" t="s">
        <v>153</v>
      </c>
      <c r="D400" s="500" t="s">
        <v>126</v>
      </c>
      <c r="E400" s="296" t="s">
        <v>127</v>
      </c>
      <c r="F400" s="296" t="s">
        <v>209</v>
      </c>
      <c r="G400" s="296" t="s">
        <v>207</v>
      </c>
      <c r="H400" s="296" t="s">
        <v>207</v>
      </c>
      <c r="I400" s="296" t="s">
        <v>41</v>
      </c>
      <c r="J400" s="296" t="s">
        <v>207</v>
      </c>
      <c r="K400" s="506" t="s">
        <v>105</v>
      </c>
      <c r="L400" s="507">
        <v>109.9</v>
      </c>
      <c r="M400" s="508">
        <v>0</v>
      </c>
      <c r="N400" s="508">
        <v>181.6</v>
      </c>
      <c r="O400" s="508">
        <v>0</v>
      </c>
      <c r="P400" s="508">
        <v>181.6</v>
      </c>
      <c r="Q400" s="508">
        <v>0</v>
      </c>
      <c r="R400" s="508">
        <v>181.6</v>
      </c>
      <c r="S400" s="508">
        <v>0</v>
      </c>
      <c r="T400" s="508">
        <v>181.6</v>
      </c>
    </row>
    <row r="401" spans="1:20" s="15" customFormat="1" ht="24.75" customHeight="1">
      <c r="A401" s="345" t="s">
        <v>112</v>
      </c>
      <c r="B401" s="499" t="s">
        <v>169</v>
      </c>
      <c r="C401" s="500" t="s">
        <v>153</v>
      </c>
      <c r="D401" s="500" t="s">
        <v>126</v>
      </c>
      <c r="E401" s="296" t="s">
        <v>127</v>
      </c>
      <c r="F401" s="296" t="s">
        <v>209</v>
      </c>
      <c r="G401" s="296" t="s">
        <v>207</v>
      </c>
      <c r="H401" s="296" t="s">
        <v>207</v>
      </c>
      <c r="I401" s="296" t="s">
        <v>41</v>
      </c>
      <c r="J401" s="296" t="s">
        <v>207</v>
      </c>
      <c r="K401" s="506" t="s">
        <v>113</v>
      </c>
      <c r="L401" s="507">
        <f aca="true" t="shared" si="152" ref="L401:T401">L402</f>
        <v>30.1</v>
      </c>
      <c r="M401" s="508">
        <f t="shared" si="152"/>
        <v>0</v>
      </c>
      <c r="N401" s="508">
        <f t="shared" si="152"/>
        <v>29.4</v>
      </c>
      <c r="O401" s="508">
        <f t="shared" si="152"/>
        <v>0</v>
      </c>
      <c r="P401" s="508">
        <f t="shared" si="152"/>
        <v>29.4</v>
      </c>
      <c r="Q401" s="508">
        <f t="shared" si="152"/>
        <v>0</v>
      </c>
      <c r="R401" s="508">
        <f t="shared" si="152"/>
        <v>23.8</v>
      </c>
      <c r="S401" s="508">
        <f t="shared" si="152"/>
        <v>0</v>
      </c>
      <c r="T401" s="508">
        <f t="shared" si="152"/>
        <v>23.8</v>
      </c>
    </row>
    <row r="402" spans="1:21" s="15" customFormat="1" ht="13.5" thickBot="1">
      <c r="A402" s="554" t="s">
        <v>114</v>
      </c>
      <c r="B402" s="518" t="s">
        <v>169</v>
      </c>
      <c r="C402" s="555" t="s">
        <v>153</v>
      </c>
      <c r="D402" s="555" t="s">
        <v>126</v>
      </c>
      <c r="E402" s="522" t="s">
        <v>127</v>
      </c>
      <c r="F402" s="522" t="s">
        <v>209</v>
      </c>
      <c r="G402" s="522" t="s">
        <v>207</v>
      </c>
      <c r="H402" s="522" t="s">
        <v>207</v>
      </c>
      <c r="I402" s="522" t="s">
        <v>41</v>
      </c>
      <c r="J402" s="522" t="s">
        <v>207</v>
      </c>
      <c r="K402" s="556" t="s">
        <v>115</v>
      </c>
      <c r="L402" s="557">
        <v>30.1</v>
      </c>
      <c r="M402" s="558">
        <v>0</v>
      </c>
      <c r="N402" s="558">
        <v>29.4</v>
      </c>
      <c r="O402" s="558">
        <v>0</v>
      </c>
      <c r="P402" s="558">
        <v>29.4</v>
      </c>
      <c r="Q402" s="558">
        <v>0</v>
      </c>
      <c r="R402" s="558">
        <v>23.8</v>
      </c>
      <c r="S402" s="558">
        <v>0</v>
      </c>
      <c r="T402" s="558">
        <f>S402+R402</f>
        <v>23.8</v>
      </c>
      <c r="U402" s="276"/>
    </row>
    <row r="403" spans="1:20" s="17" customFormat="1" ht="12.75">
      <c r="A403" s="559" t="s">
        <v>150</v>
      </c>
      <c r="B403" s="560" t="s">
        <v>170</v>
      </c>
      <c r="C403" s="561"/>
      <c r="D403" s="561"/>
      <c r="E403" s="562"/>
      <c r="F403" s="562"/>
      <c r="G403" s="529"/>
      <c r="H403" s="529"/>
      <c r="I403" s="562"/>
      <c r="J403" s="562"/>
      <c r="K403" s="563"/>
      <c r="L403" s="531">
        <f aca="true" t="shared" si="153" ref="L403:T403">L404</f>
        <v>1911</v>
      </c>
      <c r="M403" s="532">
        <f t="shared" si="153"/>
        <v>175.3</v>
      </c>
      <c r="N403" s="532">
        <f t="shared" si="153"/>
        <v>2125.1</v>
      </c>
      <c r="O403" s="532">
        <f t="shared" si="153"/>
        <v>58.5</v>
      </c>
      <c r="P403" s="532">
        <f t="shared" si="153"/>
        <v>2183.6</v>
      </c>
      <c r="Q403" s="532">
        <f t="shared" si="153"/>
        <v>0</v>
      </c>
      <c r="R403" s="532">
        <f t="shared" si="153"/>
        <v>2232.8</v>
      </c>
      <c r="S403" s="532">
        <f t="shared" si="153"/>
        <v>0</v>
      </c>
      <c r="T403" s="532">
        <f t="shared" si="153"/>
        <v>2232.8</v>
      </c>
    </row>
    <row r="404" spans="1:20" s="35" customFormat="1" ht="12.75">
      <c r="A404" s="564" t="s">
        <v>141</v>
      </c>
      <c r="B404" s="342" t="s">
        <v>170</v>
      </c>
      <c r="C404" s="565" t="s">
        <v>126</v>
      </c>
      <c r="D404" s="500"/>
      <c r="E404" s="342"/>
      <c r="F404" s="342"/>
      <c r="G404" s="296"/>
      <c r="H404" s="296"/>
      <c r="I404" s="342"/>
      <c r="J404" s="342"/>
      <c r="K404" s="566"/>
      <c r="L404" s="534">
        <f aca="true" t="shared" si="154" ref="L404:R404">L405+L419</f>
        <v>1911</v>
      </c>
      <c r="M404" s="535">
        <f t="shared" si="154"/>
        <v>175.3</v>
      </c>
      <c r="N404" s="535">
        <f t="shared" si="154"/>
        <v>2125.1</v>
      </c>
      <c r="O404" s="535">
        <f t="shared" si="154"/>
        <v>58.5</v>
      </c>
      <c r="P404" s="535">
        <f t="shared" si="154"/>
        <v>2183.6</v>
      </c>
      <c r="Q404" s="535">
        <f t="shared" si="154"/>
        <v>0</v>
      </c>
      <c r="R404" s="535">
        <f t="shared" si="154"/>
        <v>2232.8</v>
      </c>
      <c r="S404" s="535">
        <f>S405+S419</f>
        <v>0</v>
      </c>
      <c r="T404" s="535">
        <f>T405+T419</f>
        <v>2232.8</v>
      </c>
    </row>
    <row r="405" spans="1:20" s="35" customFormat="1" ht="38.25">
      <c r="A405" s="567" t="s">
        <v>164</v>
      </c>
      <c r="B405" s="342" t="s">
        <v>170</v>
      </c>
      <c r="C405" s="565" t="s">
        <v>126</v>
      </c>
      <c r="D405" s="500" t="s">
        <v>129</v>
      </c>
      <c r="E405" s="342"/>
      <c r="F405" s="342"/>
      <c r="G405" s="296"/>
      <c r="H405" s="296"/>
      <c r="I405" s="342"/>
      <c r="J405" s="342"/>
      <c r="K405" s="566"/>
      <c r="L405" s="534">
        <f aca="true" t="shared" si="155" ref="L405:T405">L406</f>
        <v>1881</v>
      </c>
      <c r="M405" s="535">
        <f t="shared" si="155"/>
        <v>175.3</v>
      </c>
      <c r="N405" s="535">
        <f t="shared" si="155"/>
        <v>2095.1</v>
      </c>
      <c r="O405" s="535">
        <f t="shared" si="155"/>
        <v>-11.5</v>
      </c>
      <c r="P405" s="535">
        <f t="shared" si="155"/>
        <v>2083.6</v>
      </c>
      <c r="Q405" s="535">
        <f t="shared" si="155"/>
        <v>0</v>
      </c>
      <c r="R405" s="535">
        <f t="shared" si="155"/>
        <v>2215</v>
      </c>
      <c r="S405" s="535">
        <f t="shared" si="155"/>
        <v>0</v>
      </c>
      <c r="T405" s="535">
        <f t="shared" si="155"/>
        <v>2215</v>
      </c>
    </row>
    <row r="406" spans="1:20" s="14" customFormat="1" ht="25.5">
      <c r="A406" s="549" t="s">
        <v>59</v>
      </c>
      <c r="B406" s="342" t="s">
        <v>170</v>
      </c>
      <c r="C406" s="565" t="s">
        <v>126</v>
      </c>
      <c r="D406" s="500" t="s">
        <v>129</v>
      </c>
      <c r="E406" s="295" t="s">
        <v>12</v>
      </c>
      <c r="F406" s="295" t="s">
        <v>207</v>
      </c>
      <c r="G406" s="296" t="s">
        <v>207</v>
      </c>
      <c r="H406" s="296" t="s">
        <v>207</v>
      </c>
      <c r="I406" s="295" t="s">
        <v>208</v>
      </c>
      <c r="J406" s="296" t="s">
        <v>207</v>
      </c>
      <c r="K406" s="568"/>
      <c r="L406" s="507">
        <f aca="true" t="shared" si="156" ref="L406:R406">L407++L411</f>
        <v>1881</v>
      </c>
      <c r="M406" s="508">
        <f t="shared" si="156"/>
        <v>175.3</v>
      </c>
      <c r="N406" s="508">
        <f t="shared" si="156"/>
        <v>2095.1</v>
      </c>
      <c r="O406" s="508">
        <f t="shared" si="156"/>
        <v>-11.5</v>
      </c>
      <c r="P406" s="508">
        <f t="shared" si="156"/>
        <v>2083.6</v>
      </c>
      <c r="Q406" s="508">
        <f t="shared" si="156"/>
        <v>0</v>
      </c>
      <c r="R406" s="508">
        <f t="shared" si="156"/>
        <v>2215</v>
      </c>
      <c r="S406" s="508">
        <f>S407++S411</f>
        <v>0</v>
      </c>
      <c r="T406" s="508">
        <f>T407++T411</f>
        <v>2215</v>
      </c>
    </row>
    <row r="407" spans="1:20" s="14" customFormat="1" ht="25.5">
      <c r="A407" s="569" t="s">
        <v>60</v>
      </c>
      <c r="B407" s="342" t="s">
        <v>170</v>
      </c>
      <c r="C407" s="565" t="s">
        <v>126</v>
      </c>
      <c r="D407" s="500" t="s">
        <v>129</v>
      </c>
      <c r="E407" s="295" t="s">
        <v>12</v>
      </c>
      <c r="F407" s="295">
        <v>1</v>
      </c>
      <c r="G407" s="296" t="s">
        <v>207</v>
      </c>
      <c r="H407" s="296" t="s">
        <v>207</v>
      </c>
      <c r="I407" s="295" t="s">
        <v>208</v>
      </c>
      <c r="J407" s="296" t="s">
        <v>207</v>
      </c>
      <c r="K407" s="568"/>
      <c r="L407" s="507">
        <f aca="true" t="shared" si="157" ref="L407:T409">L408</f>
        <v>1018</v>
      </c>
      <c r="M407" s="508">
        <f t="shared" si="157"/>
        <v>175.3</v>
      </c>
      <c r="N407" s="508">
        <f t="shared" si="157"/>
        <v>1207.7</v>
      </c>
      <c r="O407" s="508">
        <f t="shared" si="157"/>
        <v>0</v>
      </c>
      <c r="P407" s="508">
        <f t="shared" si="157"/>
        <v>1207.7</v>
      </c>
      <c r="Q407" s="508">
        <f t="shared" si="157"/>
        <v>0</v>
      </c>
      <c r="R407" s="508">
        <f t="shared" si="157"/>
        <v>1387</v>
      </c>
      <c r="S407" s="508">
        <f t="shared" si="157"/>
        <v>0</v>
      </c>
      <c r="T407" s="508">
        <f t="shared" si="157"/>
        <v>1387</v>
      </c>
    </row>
    <row r="408" spans="1:20" s="14" customFormat="1" ht="25.5">
      <c r="A408" s="570" t="s">
        <v>61</v>
      </c>
      <c r="B408" s="342" t="s">
        <v>170</v>
      </c>
      <c r="C408" s="565" t="s">
        <v>126</v>
      </c>
      <c r="D408" s="500" t="s">
        <v>129</v>
      </c>
      <c r="E408" s="296" t="s">
        <v>12</v>
      </c>
      <c r="F408" s="296">
        <v>1</v>
      </c>
      <c r="G408" s="296" t="s">
        <v>207</v>
      </c>
      <c r="H408" s="296" t="s">
        <v>207</v>
      </c>
      <c r="I408" s="296" t="s">
        <v>57</v>
      </c>
      <c r="J408" s="296" t="s">
        <v>207</v>
      </c>
      <c r="K408" s="366"/>
      <c r="L408" s="507">
        <f t="shared" si="157"/>
        <v>1018</v>
      </c>
      <c r="M408" s="508">
        <f t="shared" si="157"/>
        <v>175.3</v>
      </c>
      <c r="N408" s="508">
        <f t="shared" si="157"/>
        <v>1207.7</v>
      </c>
      <c r="O408" s="508">
        <f t="shared" si="157"/>
        <v>0</v>
      </c>
      <c r="P408" s="508">
        <f t="shared" si="157"/>
        <v>1207.7</v>
      </c>
      <c r="Q408" s="508">
        <f t="shared" si="157"/>
        <v>0</v>
      </c>
      <c r="R408" s="508">
        <f t="shared" si="157"/>
        <v>1387</v>
      </c>
      <c r="S408" s="508">
        <f t="shared" si="157"/>
        <v>0</v>
      </c>
      <c r="T408" s="508">
        <f t="shared" si="157"/>
        <v>1387</v>
      </c>
    </row>
    <row r="409" spans="1:20" s="14" customFormat="1" ht="51">
      <c r="A409" s="549" t="s">
        <v>123</v>
      </c>
      <c r="B409" s="342" t="s">
        <v>170</v>
      </c>
      <c r="C409" s="565" t="s">
        <v>126</v>
      </c>
      <c r="D409" s="500" t="s">
        <v>129</v>
      </c>
      <c r="E409" s="296" t="s">
        <v>12</v>
      </c>
      <c r="F409" s="296" t="s">
        <v>209</v>
      </c>
      <c r="G409" s="296" t="s">
        <v>207</v>
      </c>
      <c r="H409" s="296" t="s">
        <v>207</v>
      </c>
      <c r="I409" s="296" t="s">
        <v>57</v>
      </c>
      <c r="J409" s="296" t="s">
        <v>207</v>
      </c>
      <c r="K409" s="366">
        <v>100</v>
      </c>
      <c r="L409" s="507">
        <f t="shared" si="157"/>
        <v>1018</v>
      </c>
      <c r="M409" s="508">
        <f t="shared" si="157"/>
        <v>175.3</v>
      </c>
      <c r="N409" s="508">
        <f t="shared" si="157"/>
        <v>1207.7</v>
      </c>
      <c r="O409" s="508">
        <f t="shared" si="157"/>
        <v>0</v>
      </c>
      <c r="P409" s="508">
        <f t="shared" si="157"/>
        <v>1207.7</v>
      </c>
      <c r="Q409" s="508">
        <f t="shared" si="157"/>
        <v>0</v>
      </c>
      <c r="R409" s="508">
        <f t="shared" si="157"/>
        <v>1387</v>
      </c>
      <c r="S409" s="508">
        <f t="shared" si="157"/>
        <v>0</v>
      </c>
      <c r="T409" s="508">
        <f t="shared" si="157"/>
        <v>1387</v>
      </c>
    </row>
    <row r="410" spans="1:20" s="14" customFormat="1" ht="25.5">
      <c r="A410" s="549" t="s">
        <v>111</v>
      </c>
      <c r="B410" s="342" t="s">
        <v>170</v>
      </c>
      <c r="C410" s="565" t="s">
        <v>126</v>
      </c>
      <c r="D410" s="500" t="s">
        <v>129</v>
      </c>
      <c r="E410" s="296" t="s">
        <v>12</v>
      </c>
      <c r="F410" s="296" t="s">
        <v>209</v>
      </c>
      <c r="G410" s="296" t="s">
        <v>207</v>
      </c>
      <c r="H410" s="296" t="s">
        <v>207</v>
      </c>
      <c r="I410" s="296" t="s">
        <v>57</v>
      </c>
      <c r="J410" s="296" t="s">
        <v>207</v>
      </c>
      <c r="K410" s="366">
        <v>120</v>
      </c>
      <c r="L410" s="507">
        <v>1018</v>
      </c>
      <c r="M410" s="508">
        <v>175.3</v>
      </c>
      <c r="N410" s="508">
        <v>1207.7</v>
      </c>
      <c r="O410" s="508">
        <v>0</v>
      </c>
      <c r="P410" s="508">
        <v>1207.7</v>
      </c>
      <c r="Q410" s="508">
        <v>0</v>
      </c>
      <c r="R410" s="508">
        <v>1387</v>
      </c>
      <c r="S410" s="508">
        <v>0</v>
      </c>
      <c r="T410" s="508">
        <f>S410+R410</f>
        <v>1387</v>
      </c>
    </row>
    <row r="411" spans="1:20" s="14" customFormat="1" ht="12.75">
      <c r="A411" s="569" t="s">
        <v>62</v>
      </c>
      <c r="B411" s="342" t="s">
        <v>170</v>
      </c>
      <c r="C411" s="565" t="s">
        <v>126</v>
      </c>
      <c r="D411" s="500" t="s">
        <v>129</v>
      </c>
      <c r="E411" s="295" t="s">
        <v>12</v>
      </c>
      <c r="F411" s="295" t="s">
        <v>205</v>
      </c>
      <c r="G411" s="296" t="s">
        <v>207</v>
      </c>
      <c r="H411" s="296" t="s">
        <v>207</v>
      </c>
      <c r="I411" s="295" t="s">
        <v>208</v>
      </c>
      <c r="J411" s="296" t="s">
        <v>207</v>
      </c>
      <c r="K411" s="568"/>
      <c r="L411" s="507">
        <f aca="true" t="shared" si="158" ref="L411:T411">L412</f>
        <v>863</v>
      </c>
      <c r="M411" s="508">
        <f t="shared" si="158"/>
        <v>0</v>
      </c>
      <c r="N411" s="508">
        <f t="shared" si="158"/>
        <v>887.4</v>
      </c>
      <c r="O411" s="508">
        <f t="shared" si="158"/>
        <v>-11.5</v>
      </c>
      <c r="P411" s="508">
        <f t="shared" si="158"/>
        <v>875.9</v>
      </c>
      <c r="Q411" s="508">
        <f t="shared" si="158"/>
        <v>0</v>
      </c>
      <c r="R411" s="508">
        <f t="shared" si="158"/>
        <v>828</v>
      </c>
      <c r="S411" s="508">
        <f t="shared" si="158"/>
        <v>0</v>
      </c>
      <c r="T411" s="508">
        <f t="shared" si="158"/>
        <v>828</v>
      </c>
    </row>
    <row r="412" spans="1:20" s="14" customFormat="1" ht="25.5">
      <c r="A412" s="570" t="s">
        <v>61</v>
      </c>
      <c r="B412" s="342" t="s">
        <v>170</v>
      </c>
      <c r="C412" s="565" t="s">
        <v>126</v>
      </c>
      <c r="D412" s="500" t="s">
        <v>129</v>
      </c>
      <c r="E412" s="296" t="s">
        <v>12</v>
      </c>
      <c r="F412" s="296" t="s">
        <v>205</v>
      </c>
      <c r="G412" s="296" t="s">
        <v>207</v>
      </c>
      <c r="H412" s="296" t="s">
        <v>207</v>
      </c>
      <c r="I412" s="296" t="s">
        <v>57</v>
      </c>
      <c r="J412" s="296" t="s">
        <v>207</v>
      </c>
      <c r="K412" s="366"/>
      <c r="L412" s="507">
        <f aca="true" t="shared" si="159" ref="L412:R412">L413+L415+L417</f>
        <v>863</v>
      </c>
      <c r="M412" s="508">
        <f t="shared" si="159"/>
        <v>0</v>
      </c>
      <c r="N412" s="508">
        <f t="shared" si="159"/>
        <v>887.4</v>
      </c>
      <c r="O412" s="508">
        <f t="shared" si="159"/>
        <v>-11.5</v>
      </c>
      <c r="P412" s="508">
        <f t="shared" si="159"/>
        <v>875.9</v>
      </c>
      <c r="Q412" s="508">
        <f t="shared" si="159"/>
        <v>0</v>
      </c>
      <c r="R412" s="508">
        <f t="shared" si="159"/>
        <v>828</v>
      </c>
      <c r="S412" s="508">
        <f>S413+S415+S417</f>
        <v>0</v>
      </c>
      <c r="T412" s="508">
        <f>T413+T415+T417</f>
        <v>828</v>
      </c>
    </row>
    <row r="413" spans="1:20" s="14" customFormat="1" ht="51">
      <c r="A413" s="549" t="s">
        <v>123</v>
      </c>
      <c r="B413" s="342" t="s">
        <v>170</v>
      </c>
      <c r="C413" s="565" t="s">
        <v>126</v>
      </c>
      <c r="D413" s="500" t="s">
        <v>129</v>
      </c>
      <c r="E413" s="296" t="s">
        <v>12</v>
      </c>
      <c r="F413" s="296" t="s">
        <v>205</v>
      </c>
      <c r="G413" s="296" t="s">
        <v>207</v>
      </c>
      <c r="H413" s="296" t="s">
        <v>207</v>
      </c>
      <c r="I413" s="296" t="s">
        <v>57</v>
      </c>
      <c r="J413" s="296" t="s">
        <v>207</v>
      </c>
      <c r="K413" s="366">
        <v>100</v>
      </c>
      <c r="L413" s="507">
        <f aca="true" t="shared" si="160" ref="L413:T413">L414</f>
        <v>745</v>
      </c>
      <c r="M413" s="508">
        <f t="shared" si="160"/>
        <v>0</v>
      </c>
      <c r="N413" s="508">
        <f t="shared" si="160"/>
        <v>768.5</v>
      </c>
      <c r="O413" s="508">
        <f t="shared" si="160"/>
        <v>-11.5</v>
      </c>
      <c r="P413" s="508">
        <f t="shared" si="160"/>
        <v>757</v>
      </c>
      <c r="Q413" s="508">
        <f t="shared" si="160"/>
        <v>0</v>
      </c>
      <c r="R413" s="508">
        <f t="shared" si="160"/>
        <v>709.1</v>
      </c>
      <c r="S413" s="508">
        <f t="shared" si="160"/>
        <v>-2.5</v>
      </c>
      <c r="T413" s="508">
        <f t="shared" si="160"/>
        <v>706.6</v>
      </c>
    </row>
    <row r="414" spans="1:20" s="14" customFormat="1" ht="25.5">
      <c r="A414" s="549" t="s">
        <v>111</v>
      </c>
      <c r="B414" s="342" t="s">
        <v>170</v>
      </c>
      <c r="C414" s="565" t="s">
        <v>126</v>
      </c>
      <c r="D414" s="500" t="s">
        <v>129</v>
      </c>
      <c r="E414" s="296" t="s">
        <v>12</v>
      </c>
      <c r="F414" s="296" t="s">
        <v>205</v>
      </c>
      <c r="G414" s="296" t="s">
        <v>207</v>
      </c>
      <c r="H414" s="296" t="s">
        <v>207</v>
      </c>
      <c r="I414" s="296" t="s">
        <v>57</v>
      </c>
      <c r="J414" s="296" t="s">
        <v>207</v>
      </c>
      <c r="K414" s="366">
        <v>120</v>
      </c>
      <c r="L414" s="507">
        <v>745</v>
      </c>
      <c r="M414" s="508">
        <v>0</v>
      </c>
      <c r="N414" s="508">
        <v>768.5</v>
      </c>
      <c r="O414" s="508">
        <v>-11.5</v>
      </c>
      <c r="P414" s="508">
        <f>O414+N414</f>
        <v>757</v>
      </c>
      <c r="Q414" s="508">
        <v>0</v>
      </c>
      <c r="R414" s="508">
        <v>709.1</v>
      </c>
      <c r="S414" s="508">
        <v>-2.5</v>
      </c>
      <c r="T414" s="508">
        <f>S414+R414</f>
        <v>706.6</v>
      </c>
    </row>
    <row r="415" spans="1:20" s="14" customFormat="1" ht="25.5">
      <c r="A415" s="549" t="s">
        <v>102</v>
      </c>
      <c r="B415" s="342" t="s">
        <v>170</v>
      </c>
      <c r="C415" s="565" t="s">
        <v>126</v>
      </c>
      <c r="D415" s="500" t="s">
        <v>129</v>
      </c>
      <c r="E415" s="296" t="s">
        <v>12</v>
      </c>
      <c r="F415" s="296" t="s">
        <v>205</v>
      </c>
      <c r="G415" s="296" t="s">
        <v>207</v>
      </c>
      <c r="H415" s="296" t="s">
        <v>207</v>
      </c>
      <c r="I415" s="296" t="s">
        <v>57</v>
      </c>
      <c r="J415" s="296" t="s">
        <v>207</v>
      </c>
      <c r="K415" s="366" t="s">
        <v>103</v>
      </c>
      <c r="L415" s="507">
        <f aca="true" t="shared" si="161" ref="L415:T415">L416</f>
        <v>117.4</v>
      </c>
      <c r="M415" s="508">
        <f t="shared" si="161"/>
        <v>0</v>
      </c>
      <c r="N415" s="508">
        <f t="shared" si="161"/>
        <v>118.3</v>
      </c>
      <c r="O415" s="508">
        <f t="shared" si="161"/>
        <v>0</v>
      </c>
      <c r="P415" s="508">
        <f t="shared" si="161"/>
        <v>118.3</v>
      </c>
      <c r="Q415" s="508">
        <f t="shared" si="161"/>
        <v>0</v>
      </c>
      <c r="R415" s="508">
        <f t="shared" si="161"/>
        <v>118.3</v>
      </c>
      <c r="S415" s="508">
        <f t="shared" si="161"/>
        <v>2.5</v>
      </c>
      <c r="T415" s="508">
        <f t="shared" si="161"/>
        <v>120.8</v>
      </c>
    </row>
    <row r="416" spans="1:20" s="14" customFormat="1" ht="25.5">
      <c r="A416" s="549" t="s">
        <v>104</v>
      </c>
      <c r="B416" s="342" t="s">
        <v>170</v>
      </c>
      <c r="C416" s="565" t="s">
        <v>126</v>
      </c>
      <c r="D416" s="500" t="s">
        <v>129</v>
      </c>
      <c r="E416" s="296" t="s">
        <v>12</v>
      </c>
      <c r="F416" s="296" t="s">
        <v>205</v>
      </c>
      <c r="G416" s="296" t="s">
        <v>207</v>
      </c>
      <c r="H416" s="296" t="s">
        <v>207</v>
      </c>
      <c r="I416" s="296" t="s">
        <v>57</v>
      </c>
      <c r="J416" s="296" t="s">
        <v>207</v>
      </c>
      <c r="K416" s="366" t="s">
        <v>105</v>
      </c>
      <c r="L416" s="507">
        <v>117.4</v>
      </c>
      <c r="M416" s="508">
        <v>0</v>
      </c>
      <c r="N416" s="508">
        <v>118.3</v>
      </c>
      <c r="O416" s="508">
        <v>0</v>
      </c>
      <c r="P416" s="508">
        <v>118.3</v>
      </c>
      <c r="Q416" s="508">
        <v>0</v>
      </c>
      <c r="R416" s="508">
        <v>118.3</v>
      </c>
      <c r="S416" s="508">
        <v>2.5</v>
      </c>
      <c r="T416" s="508">
        <f>S416+R416</f>
        <v>120.8</v>
      </c>
    </row>
    <row r="417" spans="1:20" s="14" customFormat="1" ht="12.75">
      <c r="A417" s="549" t="s">
        <v>112</v>
      </c>
      <c r="B417" s="342" t="s">
        <v>170</v>
      </c>
      <c r="C417" s="565" t="s">
        <v>126</v>
      </c>
      <c r="D417" s="500" t="s">
        <v>129</v>
      </c>
      <c r="E417" s="296" t="s">
        <v>12</v>
      </c>
      <c r="F417" s="296" t="s">
        <v>205</v>
      </c>
      <c r="G417" s="296" t="s">
        <v>207</v>
      </c>
      <c r="H417" s="296" t="s">
        <v>207</v>
      </c>
      <c r="I417" s="296" t="s">
        <v>57</v>
      </c>
      <c r="J417" s="296" t="s">
        <v>207</v>
      </c>
      <c r="K417" s="366" t="s">
        <v>113</v>
      </c>
      <c r="L417" s="507">
        <f aca="true" t="shared" si="162" ref="L417:T417">L418</f>
        <v>0.6</v>
      </c>
      <c r="M417" s="508">
        <f t="shared" si="162"/>
        <v>0</v>
      </c>
      <c r="N417" s="508">
        <f t="shared" si="162"/>
        <v>0.6</v>
      </c>
      <c r="O417" s="508">
        <f t="shared" si="162"/>
        <v>0</v>
      </c>
      <c r="P417" s="508">
        <f t="shared" si="162"/>
        <v>0.6</v>
      </c>
      <c r="Q417" s="508">
        <f t="shared" si="162"/>
        <v>0</v>
      </c>
      <c r="R417" s="508">
        <f t="shared" si="162"/>
        <v>0.6</v>
      </c>
      <c r="S417" s="508">
        <f t="shared" si="162"/>
        <v>0</v>
      </c>
      <c r="T417" s="508">
        <f t="shared" si="162"/>
        <v>0.6</v>
      </c>
    </row>
    <row r="418" spans="1:20" s="14" customFormat="1" ht="12.75">
      <c r="A418" s="549" t="s">
        <v>114</v>
      </c>
      <c r="B418" s="342" t="s">
        <v>170</v>
      </c>
      <c r="C418" s="565" t="s">
        <v>126</v>
      </c>
      <c r="D418" s="500" t="s">
        <v>129</v>
      </c>
      <c r="E418" s="296" t="s">
        <v>12</v>
      </c>
      <c r="F418" s="296" t="s">
        <v>205</v>
      </c>
      <c r="G418" s="296" t="s">
        <v>207</v>
      </c>
      <c r="H418" s="296" t="s">
        <v>207</v>
      </c>
      <c r="I418" s="296" t="s">
        <v>57</v>
      </c>
      <c r="J418" s="296" t="s">
        <v>207</v>
      </c>
      <c r="K418" s="366" t="s">
        <v>115</v>
      </c>
      <c r="L418" s="507">
        <v>0.6</v>
      </c>
      <c r="M418" s="508">
        <v>0</v>
      </c>
      <c r="N418" s="508">
        <v>0.6</v>
      </c>
      <c r="O418" s="508">
        <v>0</v>
      </c>
      <c r="P418" s="508">
        <v>0.6</v>
      </c>
      <c r="Q418" s="508">
        <v>0</v>
      </c>
      <c r="R418" s="508">
        <v>0.6</v>
      </c>
      <c r="S418" s="508">
        <v>0</v>
      </c>
      <c r="T418" s="508">
        <v>0.6</v>
      </c>
    </row>
    <row r="419" spans="1:20" s="35" customFormat="1" ht="12.75">
      <c r="A419" s="567" t="s">
        <v>157</v>
      </c>
      <c r="B419" s="342" t="s">
        <v>170</v>
      </c>
      <c r="C419" s="500" t="s">
        <v>126</v>
      </c>
      <c r="D419" s="500" t="s">
        <v>183</v>
      </c>
      <c r="E419" s="342"/>
      <c r="F419" s="342"/>
      <c r="G419" s="296"/>
      <c r="H419" s="296"/>
      <c r="I419" s="342"/>
      <c r="J419" s="342"/>
      <c r="K419" s="566"/>
      <c r="L419" s="534">
        <f aca="true" t="shared" si="163" ref="L419:T422">L420</f>
        <v>30</v>
      </c>
      <c r="M419" s="535">
        <f t="shared" si="163"/>
        <v>0</v>
      </c>
      <c r="N419" s="535">
        <f t="shared" si="163"/>
        <v>30</v>
      </c>
      <c r="O419" s="535">
        <f t="shared" si="163"/>
        <v>70</v>
      </c>
      <c r="P419" s="535">
        <f t="shared" si="163"/>
        <v>100</v>
      </c>
      <c r="Q419" s="535">
        <f t="shared" si="163"/>
        <v>0</v>
      </c>
      <c r="R419" s="535">
        <f t="shared" si="163"/>
        <v>17.8</v>
      </c>
      <c r="S419" s="535">
        <f t="shared" si="163"/>
        <v>0</v>
      </c>
      <c r="T419" s="535">
        <f t="shared" si="163"/>
        <v>17.8</v>
      </c>
    </row>
    <row r="420" spans="1:20" s="35" customFormat="1" ht="25.5">
      <c r="A420" s="571" t="s">
        <v>94</v>
      </c>
      <c r="B420" s="342" t="s">
        <v>170</v>
      </c>
      <c r="C420" s="500" t="s">
        <v>126</v>
      </c>
      <c r="D420" s="500" t="s">
        <v>183</v>
      </c>
      <c r="E420" s="296" t="s">
        <v>16</v>
      </c>
      <c r="F420" s="296" t="s">
        <v>207</v>
      </c>
      <c r="G420" s="296" t="s">
        <v>207</v>
      </c>
      <c r="H420" s="296" t="s">
        <v>207</v>
      </c>
      <c r="I420" s="296" t="s">
        <v>208</v>
      </c>
      <c r="J420" s="296" t="s">
        <v>207</v>
      </c>
      <c r="K420" s="566"/>
      <c r="L420" s="534">
        <f t="shared" si="163"/>
        <v>30</v>
      </c>
      <c r="M420" s="535">
        <f t="shared" si="163"/>
        <v>0</v>
      </c>
      <c r="N420" s="535">
        <f t="shared" si="163"/>
        <v>30</v>
      </c>
      <c r="O420" s="535">
        <f t="shared" si="163"/>
        <v>70</v>
      </c>
      <c r="P420" s="535">
        <f t="shared" si="163"/>
        <v>100</v>
      </c>
      <c r="Q420" s="535">
        <f t="shared" si="163"/>
        <v>0</v>
      </c>
      <c r="R420" s="535">
        <f t="shared" si="163"/>
        <v>17.8</v>
      </c>
      <c r="S420" s="535">
        <f t="shared" si="163"/>
        <v>0</v>
      </c>
      <c r="T420" s="535">
        <f t="shared" si="163"/>
        <v>17.8</v>
      </c>
    </row>
    <row r="421" spans="1:20" s="35" customFormat="1" ht="12.75">
      <c r="A421" s="567" t="s">
        <v>96</v>
      </c>
      <c r="B421" s="342" t="s">
        <v>170</v>
      </c>
      <c r="C421" s="500" t="s">
        <v>126</v>
      </c>
      <c r="D421" s="500" t="s">
        <v>183</v>
      </c>
      <c r="E421" s="296" t="s">
        <v>16</v>
      </c>
      <c r="F421" s="296" t="s">
        <v>207</v>
      </c>
      <c r="G421" s="296" t="s">
        <v>207</v>
      </c>
      <c r="H421" s="296" t="s">
        <v>207</v>
      </c>
      <c r="I421" s="296" t="s">
        <v>17</v>
      </c>
      <c r="J421" s="296" t="s">
        <v>207</v>
      </c>
      <c r="K421" s="366"/>
      <c r="L421" s="507">
        <f t="shared" si="163"/>
        <v>30</v>
      </c>
      <c r="M421" s="508">
        <f t="shared" si="163"/>
        <v>0</v>
      </c>
      <c r="N421" s="508">
        <f t="shared" si="163"/>
        <v>30</v>
      </c>
      <c r="O421" s="508">
        <f t="shared" si="163"/>
        <v>70</v>
      </c>
      <c r="P421" s="508">
        <f t="shared" si="163"/>
        <v>100</v>
      </c>
      <c r="Q421" s="508">
        <f t="shared" si="163"/>
        <v>0</v>
      </c>
      <c r="R421" s="508">
        <f t="shared" si="163"/>
        <v>17.8</v>
      </c>
      <c r="S421" s="508">
        <f t="shared" si="163"/>
        <v>0</v>
      </c>
      <c r="T421" s="508">
        <f t="shared" si="163"/>
        <v>17.8</v>
      </c>
    </row>
    <row r="422" spans="1:20" s="35" customFormat="1" ht="25.5">
      <c r="A422" s="549" t="s">
        <v>102</v>
      </c>
      <c r="B422" s="342" t="s">
        <v>170</v>
      </c>
      <c r="C422" s="500" t="s">
        <v>126</v>
      </c>
      <c r="D422" s="500" t="s">
        <v>183</v>
      </c>
      <c r="E422" s="296" t="s">
        <v>16</v>
      </c>
      <c r="F422" s="296" t="s">
        <v>207</v>
      </c>
      <c r="G422" s="296" t="s">
        <v>207</v>
      </c>
      <c r="H422" s="296" t="s">
        <v>207</v>
      </c>
      <c r="I422" s="296" t="s">
        <v>17</v>
      </c>
      <c r="J422" s="296" t="s">
        <v>207</v>
      </c>
      <c r="K422" s="366">
        <v>200</v>
      </c>
      <c r="L422" s="507">
        <f t="shared" si="163"/>
        <v>30</v>
      </c>
      <c r="M422" s="508">
        <f t="shared" si="163"/>
        <v>0</v>
      </c>
      <c r="N422" s="508">
        <f t="shared" si="163"/>
        <v>30</v>
      </c>
      <c r="O422" s="508">
        <f t="shared" si="163"/>
        <v>70</v>
      </c>
      <c r="P422" s="508">
        <f t="shared" si="163"/>
        <v>100</v>
      </c>
      <c r="Q422" s="508">
        <f t="shared" si="163"/>
        <v>0</v>
      </c>
      <c r="R422" s="508">
        <f t="shared" si="163"/>
        <v>17.8</v>
      </c>
      <c r="S422" s="508">
        <f t="shared" si="163"/>
        <v>0</v>
      </c>
      <c r="T422" s="508">
        <f t="shared" si="163"/>
        <v>17.8</v>
      </c>
    </row>
    <row r="423" spans="1:20" s="35" customFormat="1" ht="26.25" thickBot="1">
      <c r="A423" s="572" t="s">
        <v>104</v>
      </c>
      <c r="B423" s="573" t="s">
        <v>170</v>
      </c>
      <c r="C423" s="555" t="s">
        <v>126</v>
      </c>
      <c r="D423" s="555" t="s">
        <v>183</v>
      </c>
      <c r="E423" s="522" t="s">
        <v>16</v>
      </c>
      <c r="F423" s="522" t="s">
        <v>207</v>
      </c>
      <c r="G423" s="522" t="s">
        <v>207</v>
      </c>
      <c r="H423" s="522" t="s">
        <v>207</v>
      </c>
      <c r="I423" s="522" t="s">
        <v>17</v>
      </c>
      <c r="J423" s="522" t="s">
        <v>207</v>
      </c>
      <c r="K423" s="574">
        <v>240</v>
      </c>
      <c r="L423" s="557">
        <v>30</v>
      </c>
      <c r="M423" s="558">
        <v>0</v>
      </c>
      <c r="N423" s="558">
        <v>30</v>
      </c>
      <c r="O423" s="558">
        <v>70</v>
      </c>
      <c r="P423" s="558">
        <f>O423+N423</f>
        <v>100</v>
      </c>
      <c r="Q423" s="558">
        <v>0</v>
      </c>
      <c r="R423" s="558">
        <v>17.8</v>
      </c>
      <c r="S423" s="558">
        <v>0</v>
      </c>
      <c r="T423" s="558">
        <f>S423+R423</f>
        <v>17.8</v>
      </c>
    </row>
    <row r="424" spans="1:20" s="17" customFormat="1" ht="12.75">
      <c r="A424" s="575" t="s">
        <v>181</v>
      </c>
      <c r="B424" s="576" t="s">
        <v>179</v>
      </c>
      <c r="C424" s="561"/>
      <c r="D424" s="561"/>
      <c r="E424" s="562"/>
      <c r="F424" s="562"/>
      <c r="G424" s="529"/>
      <c r="H424" s="529"/>
      <c r="I424" s="562"/>
      <c r="J424" s="562"/>
      <c r="K424" s="563"/>
      <c r="L424" s="531" t="e">
        <f aca="true" t="shared" si="164" ref="L424:T424">L425+L441+L447</f>
        <v>#REF!</v>
      </c>
      <c r="M424" s="577" t="e">
        <f t="shared" si="164"/>
        <v>#REF!</v>
      </c>
      <c r="N424" s="532">
        <f t="shared" si="164"/>
        <v>25200.7</v>
      </c>
      <c r="O424" s="532">
        <f t="shared" si="164"/>
        <v>-1084.8</v>
      </c>
      <c r="P424" s="532">
        <f t="shared" si="164"/>
        <v>24115.9</v>
      </c>
      <c r="Q424" s="532">
        <f t="shared" si="164"/>
        <v>650</v>
      </c>
      <c r="R424" s="532">
        <f t="shared" si="164"/>
        <v>25503.899999999998</v>
      </c>
      <c r="S424" s="532">
        <f t="shared" si="164"/>
        <v>0</v>
      </c>
      <c r="T424" s="532">
        <f t="shared" si="164"/>
        <v>25503.899999999998</v>
      </c>
    </row>
    <row r="425" spans="1:20" s="35" customFormat="1" ht="12.75">
      <c r="A425" s="533" t="s">
        <v>141</v>
      </c>
      <c r="B425" s="499" t="s">
        <v>179</v>
      </c>
      <c r="C425" s="511" t="s">
        <v>126</v>
      </c>
      <c r="D425" s="511"/>
      <c r="E425" s="352"/>
      <c r="F425" s="352"/>
      <c r="G425" s="296"/>
      <c r="H425" s="296"/>
      <c r="I425" s="352"/>
      <c r="J425" s="352"/>
      <c r="K425" s="483"/>
      <c r="L425" s="534">
        <f aca="true" t="shared" si="165" ref="L425:T425">L426</f>
        <v>7251.599999999999</v>
      </c>
      <c r="M425" s="578">
        <f t="shared" si="165"/>
        <v>0</v>
      </c>
      <c r="N425" s="535">
        <f t="shared" si="165"/>
        <v>14549.3</v>
      </c>
      <c r="O425" s="535">
        <f t="shared" si="165"/>
        <v>-784.8</v>
      </c>
      <c r="P425" s="535">
        <f t="shared" si="165"/>
        <v>13764.5</v>
      </c>
      <c r="Q425" s="535">
        <f t="shared" si="165"/>
        <v>0</v>
      </c>
      <c r="R425" s="535">
        <f t="shared" si="165"/>
        <v>13764.499999999998</v>
      </c>
      <c r="S425" s="535">
        <f t="shared" si="165"/>
        <v>0</v>
      </c>
      <c r="T425" s="535">
        <f t="shared" si="165"/>
        <v>13764.499999999998</v>
      </c>
    </row>
    <row r="426" spans="1:20" s="35" customFormat="1" ht="12.75">
      <c r="A426" s="504" t="s">
        <v>157</v>
      </c>
      <c r="B426" s="499" t="s">
        <v>179</v>
      </c>
      <c r="C426" s="500" t="s">
        <v>126</v>
      </c>
      <c r="D426" s="500" t="s">
        <v>183</v>
      </c>
      <c r="E426" s="342"/>
      <c r="F426" s="342"/>
      <c r="G426" s="296"/>
      <c r="H426" s="296"/>
      <c r="I426" s="342"/>
      <c r="J426" s="342"/>
      <c r="K426" s="566"/>
      <c r="L426" s="534">
        <f aca="true" t="shared" si="166" ref="L426:R426">L433+L427</f>
        <v>7251.599999999999</v>
      </c>
      <c r="M426" s="578">
        <f t="shared" si="166"/>
        <v>0</v>
      </c>
      <c r="N426" s="535">
        <f t="shared" si="166"/>
        <v>14549.3</v>
      </c>
      <c r="O426" s="535">
        <f t="shared" si="166"/>
        <v>-784.8</v>
      </c>
      <c r="P426" s="535">
        <f t="shared" si="166"/>
        <v>13764.5</v>
      </c>
      <c r="Q426" s="535">
        <f t="shared" si="166"/>
        <v>0</v>
      </c>
      <c r="R426" s="535">
        <f t="shared" si="166"/>
        <v>13764.499999999998</v>
      </c>
      <c r="S426" s="535">
        <f>S433+S427</f>
        <v>0</v>
      </c>
      <c r="T426" s="535">
        <f>T433+T427</f>
        <v>13764.499999999998</v>
      </c>
    </row>
    <row r="427" spans="1:20" s="35" customFormat="1" ht="38.25">
      <c r="A427" s="340" t="s">
        <v>252</v>
      </c>
      <c r="B427" s="499" t="s">
        <v>179</v>
      </c>
      <c r="C427" s="500" t="s">
        <v>126</v>
      </c>
      <c r="D427" s="500" t="s">
        <v>183</v>
      </c>
      <c r="E427" s="304" t="s">
        <v>250</v>
      </c>
      <c r="F427" s="304" t="s">
        <v>207</v>
      </c>
      <c r="G427" s="296" t="s">
        <v>207</v>
      </c>
      <c r="H427" s="296" t="s">
        <v>207</v>
      </c>
      <c r="I427" s="304" t="s">
        <v>208</v>
      </c>
      <c r="J427" s="296" t="s">
        <v>207</v>
      </c>
      <c r="K427" s="366"/>
      <c r="L427" s="534">
        <f aca="true" t="shared" si="167" ref="L427:T427">L428</f>
        <v>300</v>
      </c>
      <c r="M427" s="578">
        <f t="shared" si="167"/>
        <v>0</v>
      </c>
      <c r="N427" s="535">
        <f t="shared" si="167"/>
        <v>1970</v>
      </c>
      <c r="O427" s="535">
        <f t="shared" si="167"/>
        <v>0</v>
      </c>
      <c r="P427" s="535">
        <f t="shared" si="167"/>
        <v>1970</v>
      </c>
      <c r="Q427" s="535">
        <f t="shared" si="167"/>
        <v>0</v>
      </c>
      <c r="R427" s="535">
        <f t="shared" si="167"/>
        <v>1970</v>
      </c>
      <c r="S427" s="535">
        <f t="shared" si="167"/>
        <v>0</v>
      </c>
      <c r="T427" s="535">
        <f t="shared" si="167"/>
        <v>1970</v>
      </c>
    </row>
    <row r="428" spans="1:20" s="35" customFormat="1" ht="25.5">
      <c r="A428" s="504" t="s">
        <v>95</v>
      </c>
      <c r="B428" s="499" t="s">
        <v>179</v>
      </c>
      <c r="C428" s="500" t="s">
        <v>126</v>
      </c>
      <c r="D428" s="500" t="s">
        <v>183</v>
      </c>
      <c r="E428" s="304" t="s">
        <v>250</v>
      </c>
      <c r="F428" s="304" t="s">
        <v>207</v>
      </c>
      <c r="G428" s="296" t="s">
        <v>207</v>
      </c>
      <c r="H428" s="296" t="s">
        <v>207</v>
      </c>
      <c r="I428" s="304" t="s">
        <v>39</v>
      </c>
      <c r="J428" s="296" t="s">
        <v>207</v>
      </c>
      <c r="K428" s="366"/>
      <c r="L428" s="534">
        <f aca="true" t="shared" si="168" ref="L428:R428">L429+L431</f>
        <v>300</v>
      </c>
      <c r="M428" s="578">
        <f t="shared" si="168"/>
        <v>0</v>
      </c>
      <c r="N428" s="535">
        <f t="shared" si="168"/>
        <v>1970</v>
      </c>
      <c r="O428" s="535">
        <f t="shared" si="168"/>
        <v>0</v>
      </c>
      <c r="P428" s="535">
        <f t="shared" si="168"/>
        <v>1970</v>
      </c>
      <c r="Q428" s="535">
        <f t="shared" si="168"/>
        <v>0</v>
      </c>
      <c r="R428" s="535">
        <f t="shared" si="168"/>
        <v>1970</v>
      </c>
      <c r="S428" s="535">
        <f>S429+S431</f>
        <v>0</v>
      </c>
      <c r="T428" s="535">
        <f>T429+T431</f>
        <v>1970</v>
      </c>
    </row>
    <row r="429" spans="1:20" s="35" customFormat="1" ht="25.5">
      <c r="A429" s="345" t="s">
        <v>102</v>
      </c>
      <c r="B429" s="499" t="s">
        <v>179</v>
      </c>
      <c r="C429" s="500" t="s">
        <v>126</v>
      </c>
      <c r="D429" s="500" t="s">
        <v>183</v>
      </c>
      <c r="E429" s="304" t="s">
        <v>250</v>
      </c>
      <c r="F429" s="304" t="s">
        <v>207</v>
      </c>
      <c r="G429" s="296" t="s">
        <v>207</v>
      </c>
      <c r="H429" s="296" t="s">
        <v>207</v>
      </c>
      <c r="I429" s="304" t="s">
        <v>39</v>
      </c>
      <c r="J429" s="296" t="s">
        <v>207</v>
      </c>
      <c r="K429" s="366">
        <v>200</v>
      </c>
      <c r="L429" s="534">
        <f aca="true" t="shared" si="169" ref="L429:T429">L430</f>
        <v>270</v>
      </c>
      <c r="M429" s="578">
        <f t="shared" si="169"/>
        <v>0</v>
      </c>
      <c r="N429" s="535">
        <f t="shared" si="169"/>
        <v>1770</v>
      </c>
      <c r="O429" s="535">
        <f t="shared" si="169"/>
        <v>0</v>
      </c>
      <c r="P429" s="535">
        <f t="shared" si="169"/>
        <v>1770</v>
      </c>
      <c r="Q429" s="535">
        <f t="shared" si="169"/>
        <v>0</v>
      </c>
      <c r="R429" s="535">
        <f t="shared" si="169"/>
        <v>1770</v>
      </c>
      <c r="S429" s="535">
        <f t="shared" si="169"/>
        <v>0</v>
      </c>
      <c r="T429" s="535">
        <f t="shared" si="169"/>
        <v>1770</v>
      </c>
    </row>
    <row r="430" spans="1:20" s="35" customFormat="1" ht="25.5">
      <c r="A430" s="345" t="s">
        <v>104</v>
      </c>
      <c r="B430" s="499" t="s">
        <v>179</v>
      </c>
      <c r="C430" s="500" t="s">
        <v>126</v>
      </c>
      <c r="D430" s="500" t="s">
        <v>183</v>
      </c>
      <c r="E430" s="304" t="s">
        <v>250</v>
      </c>
      <c r="F430" s="304" t="s">
        <v>207</v>
      </c>
      <c r="G430" s="296" t="s">
        <v>207</v>
      </c>
      <c r="H430" s="296" t="s">
        <v>207</v>
      </c>
      <c r="I430" s="304" t="s">
        <v>39</v>
      </c>
      <c r="J430" s="296" t="s">
        <v>207</v>
      </c>
      <c r="K430" s="366">
        <v>240</v>
      </c>
      <c r="L430" s="534">
        <v>270</v>
      </c>
      <c r="M430" s="578">
        <v>0</v>
      </c>
      <c r="N430" s="535">
        <f>870+900</f>
        <v>1770</v>
      </c>
      <c r="O430" s="535">
        <v>0</v>
      </c>
      <c r="P430" s="535">
        <f>870+900</f>
        <v>1770</v>
      </c>
      <c r="Q430" s="535">
        <v>0</v>
      </c>
      <c r="R430" s="535">
        <f>870+900</f>
        <v>1770</v>
      </c>
      <c r="S430" s="535">
        <v>0</v>
      </c>
      <c r="T430" s="535">
        <f>870+900</f>
        <v>1770</v>
      </c>
    </row>
    <row r="431" spans="1:20" s="35" customFormat="1" ht="12.75">
      <c r="A431" s="345" t="s">
        <v>112</v>
      </c>
      <c r="B431" s="499" t="s">
        <v>179</v>
      </c>
      <c r="C431" s="565" t="s">
        <v>126</v>
      </c>
      <c r="D431" s="500" t="s">
        <v>183</v>
      </c>
      <c r="E431" s="304" t="s">
        <v>250</v>
      </c>
      <c r="F431" s="304" t="s">
        <v>207</v>
      </c>
      <c r="G431" s="296" t="s">
        <v>207</v>
      </c>
      <c r="H431" s="296" t="s">
        <v>207</v>
      </c>
      <c r="I431" s="304" t="s">
        <v>39</v>
      </c>
      <c r="J431" s="296" t="s">
        <v>207</v>
      </c>
      <c r="K431" s="366" t="s">
        <v>113</v>
      </c>
      <c r="L431" s="534">
        <f aca="true" t="shared" si="170" ref="L431:T431">L432</f>
        <v>30</v>
      </c>
      <c r="M431" s="578">
        <f t="shared" si="170"/>
        <v>0</v>
      </c>
      <c r="N431" s="535">
        <f t="shared" si="170"/>
        <v>200</v>
      </c>
      <c r="O431" s="535">
        <f t="shared" si="170"/>
        <v>0</v>
      </c>
      <c r="P431" s="535">
        <f t="shared" si="170"/>
        <v>200</v>
      </c>
      <c r="Q431" s="535">
        <f t="shared" si="170"/>
        <v>0</v>
      </c>
      <c r="R431" s="535">
        <f t="shared" si="170"/>
        <v>200</v>
      </c>
      <c r="S431" s="535">
        <f t="shared" si="170"/>
        <v>0</v>
      </c>
      <c r="T431" s="535">
        <f t="shared" si="170"/>
        <v>200</v>
      </c>
    </row>
    <row r="432" spans="1:20" s="35" customFormat="1" ht="12.75">
      <c r="A432" s="345" t="s">
        <v>114</v>
      </c>
      <c r="B432" s="499" t="s">
        <v>179</v>
      </c>
      <c r="C432" s="565" t="s">
        <v>126</v>
      </c>
      <c r="D432" s="500" t="s">
        <v>183</v>
      </c>
      <c r="E432" s="304" t="s">
        <v>250</v>
      </c>
      <c r="F432" s="304" t="s">
        <v>207</v>
      </c>
      <c r="G432" s="296" t="s">
        <v>207</v>
      </c>
      <c r="H432" s="296" t="s">
        <v>207</v>
      </c>
      <c r="I432" s="304" t="s">
        <v>39</v>
      </c>
      <c r="J432" s="296" t="s">
        <v>207</v>
      </c>
      <c r="K432" s="366" t="s">
        <v>115</v>
      </c>
      <c r="L432" s="534">
        <v>30</v>
      </c>
      <c r="M432" s="578">
        <v>0</v>
      </c>
      <c r="N432" s="535">
        <v>200</v>
      </c>
      <c r="O432" s="535">
        <v>0</v>
      </c>
      <c r="P432" s="535">
        <v>200</v>
      </c>
      <c r="Q432" s="535">
        <v>0</v>
      </c>
      <c r="R432" s="535">
        <v>200</v>
      </c>
      <c r="S432" s="535">
        <v>0</v>
      </c>
      <c r="T432" s="535">
        <v>200</v>
      </c>
    </row>
    <row r="433" spans="1:20" s="35" customFormat="1" ht="25.5">
      <c r="A433" s="345" t="s">
        <v>64</v>
      </c>
      <c r="B433" s="499" t="s">
        <v>179</v>
      </c>
      <c r="C433" s="500" t="s">
        <v>126</v>
      </c>
      <c r="D433" s="500" t="s">
        <v>183</v>
      </c>
      <c r="E433" s="296" t="s">
        <v>14</v>
      </c>
      <c r="F433" s="296" t="s">
        <v>207</v>
      </c>
      <c r="G433" s="296" t="s">
        <v>207</v>
      </c>
      <c r="H433" s="296" t="s">
        <v>207</v>
      </c>
      <c r="I433" s="296" t="s">
        <v>208</v>
      </c>
      <c r="J433" s="296" t="s">
        <v>207</v>
      </c>
      <c r="K433" s="366"/>
      <c r="L433" s="534">
        <f aca="true" t="shared" si="171" ref="L433:T433">L434</f>
        <v>6951.599999999999</v>
      </c>
      <c r="M433" s="578">
        <f t="shared" si="171"/>
        <v>0</v>
      </c>
      <c r="N433" s="535">
        <f t="shared" si="171"/>
        <v>12579.3</v>
      </c>
      <c r="O433" s="535">
        <f t="shared" si="171"/>
        <v>-784.8</v>
      </c>
      <c r="P433" s="535">
        <f t="shared" si="171"/>
        <v>11794.5</v>
      </c>
      <c r="Q433" s="535">
        <f t="shared" si="171"/>
        <v>0</v>
      </c>
      <c r="R433" s="535">
        <f t="shared" si="171"/>
        <v>11794.499999999998</v>
      </c>
      <c r="S433" s="535">
        <f t="shared" si="171"/>
        <v>0</v>
      </c>
      <c r="T433" s="535">
        <f t="shared" si="171"/>
        <v>11794.499999999998</v>
      </c>
    </row>
    <row r="434" spans="1:20" s="35" customFormat="1" ht="25.5">
      <c r="A434" s="517" t="s">
        <v>61</v>
      </c>
      <c r="B434" s="499" t="s">
        <v>179</v>
      </c>
      <c r="C434" s="500" t="s">
        <v>126</v>
      </c>
      <c r="D434" s="500" t="s">
        <v>183</v>
      </c>
      <c r="E434" s="296" t="s">
        <v>14</v>
      </c>
      <c r="F434" s="296" t="s">
        <v>207</v>
      </c>
      <c r="G434" s="296" t="s">
        <v>207</v>
      </c>
      <c r="H434" s="296" t="s">
        <v>207</v>
      </c>
      <c r="I434" s="296" t="s">
        <v>57</v>
      </c>
      <c r="J434" s="296" t="s">
        <v>207</v>
      </c>
      <c r="K434" s="366"/>
      <c r="L434" s="507">
        <f aca="true" t="shared" si="172" ref="L434:Q434">L435+L437</f>
        <v>6951.599999999999</v>
      </c>
      <c r="M434" s="579">
        <f t="shared" si="172"/>
        <v>0</v>
      </c>
      <c r="N434" s="508">
        <f t="shared" si="172"/>
        <v>12579.3</v>
      </c>
      <c r="O434" s="508">
        <f t="shared" si="172"/>
        <v>-784.8</v>
      </c>
      <c r="P434" s="508">
        <f t="shared" si="172"/>
        <v>11794.5</v>
      </c>
      <c r="Q434" s="508">
        <f t="shared" si="172"/>
        <v>0</v>
      </c>
      <c r="R434" s="508">
        <f>R435+R437+R439</f>
        <v>11794.499999999998</v>
      </c>
      <c r="S434" s="508">
        <f>S435+S437+S439</f>
        <v>0</v>
      </c>
      <c r="T434" s="508">
        <f>T435+T437+T439</f>
        <v>11794.499999999998</v>
      </c>
    </row>
    <row r="435" spans="1:20" s="35" customFormat="1" ht="51">
      <c r="A435" s="345" t="s">
        <v>123</v>
      </c>
      <c r="B435" s="499" t="s">
        <v>179</v>
      </c>
      <c r="C435" s="500" t="s">
        <v>126</v>
      </c>
      <c r="D435" s="500" t="s">
        <v>183</v>
      </c>
      <c r="E435" s="296" t="s">
        <v>14</v>
      </c>
      <c r="F435" s="296" t="s">
        <v>207</v>
      </c>
      <c r="G435" s="296" t="s">
        <v>207</v>
      </c>
      <c r="H435" s="296" t="s">
        <v>207</v>
      </c>
      <c r="I435" s="296" t="s">
        <v>57</v>
      </c>
      <c r="J435" s="296" t="s">
        <v>207</v>
      </c>
      <c r="K435" s="366">
        <v>100</v>
      </c>
      <c r="L435" s="507">
        <f aca="true" t="shared" si="173" ref="L435:T435">L436</f>
        <v>6687.4</v>
      </c>
      <c r="M435" s="579">
        <f t="shared" si="173"/>
        <v>0</v>
      </c>
      <c r="N435" s="508">
        <f t="shared" si="173"/>
        <v>11383</v>
      </c>
      <c r="O435" s="508">
        <f t="shared" si="173"/>
        <v>-703.5999999999999</v>
      </c>
      <c r="P435" s="508">
        <f t="shared" si="173"/>
        <v>10679.4</v>
      </c>
      <c r="Q435" s="508">
        <f t="shared" si="173"/>
        <v>0</v>
      </c>
      <c r="R435" s="508">
        <f t="shared" si="173"/>
        <v>10679.4</v>
      </c>
      <c r="S435" s="508">
        <f t="shared" si="173"/>
        <v>0</v>
      </c>
      <c r="T435" s="508">
        <f t="shared" si="173"/>
        <v>10679.4</v>
      </c>
    </row>
    <row r="436" spans="1:20" s="35" customFormat="1" ht="25.5">
      <c r="A436" s="345" t="s">
        <v>111</v>
      </c>
      <c r="B436" s="499" t="s">
        <v>179</v>
      </c>
      <c r="C436" s="500" t="s">
        <v>126</v>
      </c>
      <c r="D436" s="500" t="s">
        <v>183</v>
      </c>
      <c r="E436" s="296" t="s">
        <v>14</v>
      </c>
      <c r="F436" s="296" t="s">
        <v>207</v>
      </c>
      <c r="G436" s="296" t="s">
        <v>207</v>
      </c>
      <c r="H436" s="296" t="s">
        <v>207</v>
      </c>
      <c r="I436" s="296" t="s">
        <v>57</v>
      </c>
      <c r="J436" s="296" t="s">
        <v>207</v>
      </c>
      <c r="K436" s="366">
        <v>120</v>
      </c>
      <c r="L436" s="507">
        <v>6687.4</v>
      </c>
      <c r="M436" s="579">
        <v>0</v>
      </c>
      <c r="N436" s="508">
        <v>11383</v>
      </c>
      <c r="O436" s="508">
        <f>-546.8-129.5-27.3</f>
        <v>-703.5999999999999</v>
      </c>
      <c r="P436" s="508">
        <f>O436+N436</f>
        <v>10679.4</v>
      </c>
      <c r="Q436" s="508">
        <v>0</v>
      </c>
      <c r="R436" s="508">
        <f>Q436+P436</f>
        <v>10679.4</v>
      </c>
      <c r="S436" s="508">
        <v>0</v>
      </c>
      <c r="T436" s="508">
        <v>10679.4</v>
      </c>
    </row>
    <row r="437" spans="1:20" s="35" customFormat="1" ht="25.5">
      <c r="A437" s="345" t="s">
        <v>102</v>
      </c>
      <c r="B437" s="499" t="s">
        <v>179</v>
      </c>
      <c r="C437" s="500" t="s">
        <v>126</v>
      </c>
      <c r="D437" s="500" t="s">
        <v>183</v>
      </c>
      <c r="E437" s="296" t="s">
        <v>14</v>
      </c>
      <c r="F437" s="296" t="s">
        <v>207</v>
      </c>
      <c r="G437" s="296" t="s">
        <v>207</v>
      </c>
      <c r="H437" s="296" t="s">
        <v>207</v>
      </c>
      <c r="I437" s="296" t="s">
        <v>57</v>
      </c>
      <c r="J437" s="296" t="s">
        <v>207</v>
      </c>
      <c r="K437" s="366">
        <v>200</v>
      </c>
      <c r="L437" s="507">
        <f aca="true" t="shared" si="174" ref="L437:T437">L438</f>
        <v>264.2</v>
      </c>
      <c r="M437" s="579">
        <f t="shared" si="174"/>
        <v>0</v>
      </c>
      <c r="N437" s="508">
        <f t="shared" si="174"/>
        <v>1196.3</v>
      </c>
      <c r="O437" s="508">
        <f t="shared" si="174"/>
        <v>-81.2</v>
      </c>
      <c r="P437" s="508">
        <f t="shared" si="174"/>
        <v>1115.1</v>
      </c>
      <c r="Q437" s="508">
        <f t="shared" si="174"/>
        <v>0</v>
      </c>
      <c r="R437" s="508">
        <f t="shared" si="174"/>
        <v>1070.8</v>
      </c>
      <c r="S437" s="508">
        <f t="shared" si="174"/>
        <v>0</v>
      </c>
      <c r="T437" s="508">
        <f t="shared" si="174"/>
        <v>1070.8</v>
      </c>
    </row>
    <row r="438" spans="1:20" s="35" customFormat="1" ht="25.5">
      <c r="A438" s="345" t="s">
        <v>104</v>
      </c>
      <c r="B438" s="499" t="s">
        <v>179</v>
      </c>
      <c r="C438" s="500" t="s">
        <v>126</v>
      </c>
      <c r="D438" s="500" t="s">
        <v>183</v>
      </c>
      <c r="E438" s="296" t="s">
        <v>14</v>
      </c>
      <c r="F438" s="296" t="s">
        <v>207</v>
      </c>
      <c r="G438" s="296" t="s">
        <v>207</v>
      </c>
      <c r="H438" s="296" t="s">
        <v>207</v>
      </c>
      <c r="I438" s="296" t="s">
        <v>57</v>
      </c>
      <c r="J438" s="296" t="s">
        <v>207</v>
      </c>
      <c r="K438" s="366">
        <v>240</v>
      </c>
      <c r="L438" s="507">
        <v>264.2</v>
      </c>
      <c r="M438" s="579">
        <v>0</v>
      </c>
      <c r="N438" s="508">
        <v>1196.3</v>
      </c>
      <c r="O438" s="508">
        <f>-81.3+0.1</f>
        <v>-81.2</v>
      </c>
      <c r="P438" s="508">
        <f>O438+N438</f>
        <v>1115.1</v>
      </c>
      <c r="Q438" s="508">
        <v>0</v>
      </c>
      <c r="R438" s="508">
        <v>1070.8</v>
      </c>
      <c r="S438" s="508">
        <v>0</v>
      </c>
      <c r="T438" s="508">
        <f>S438+R438</f>
        <v>1070.8</v>
      </c>
    </row>
    <row r="439" spans="1:20" s="35" customFormat="1" ht="12.75">
      <c r="A439" s="345" t="s">
        <v>112</v>
      </c>
      <c r="B439" s="499" t="s">
        <v>179</v>
      </c>
      <c r="C439" s="500" t="s">
        <v>126</v>
      </c>
      <c r="D439" s="500" t="s">
        <v>183</v>
      </c>
      <c r="E439" s="296" t="s">
        <v>14</v>
      </c>
      <c r="F439" s="296" t="s">
        <v>207</v>
      </c>
      <c r="G439" s="296" t="s">
        <v>207</v>
      </c>
      <c r="H439" s="296" t="s">
        <v>207</v>
      </c>
      <c r="I439" s="296" t="s">
        <v>57</v>
      </c>
      <c r="J439" s="296" t="s">
        <v>207</v>
      </c>
      <c r="K439" s="366" t="s">
        <v>113</v>
      </c>
      <c r="L439" s="507"/>
      <c r="M439" s="579"/>
      <c r="N439" s="508"/>
      <c r="O439" s="508"/>
      <c r="P439" s="508"/>
      <c r="Q439" s="508"/>
      <c r="R439" s="508">
        <f>R440</f>
        <v>44.3</v>
      </c>
      <c r="S439" s="508">
        <f>S440</f>
        <v>0</v>
      </c>
      <c r="T439" s="508">
        <f>T440</f>
        <v>44.3</v>
      </c>
    </row>
    <row r="440" spans="1:20" s="35" customFormat="1" ht="12.75">
      <c r="A440" s="345" t="s">
        <v>385</v>
      </c>
      <c r="B440" s="499" t="s">
        <v>179</v>
      </c>
      <c r="C440" s="500" t="s">
        <v>126</v>
      </c>
      <c r="D440" s="500" t="s">
        <v>183</v>
      </c>
      <c r="E440" s="296" t="s">
        <v>14</v>
      </c>
      <c r="F440" s="296" t="s">
        <v>207</v>
      </c>
      <c r="G440" s="296" t="s">
        <v>207</v>
      </c>
      <c r="H440" s="296" t="s">
        <v>207</v>
      </c>
      <c r="I440" s="296" t="s">
        <v>57</v>
      </c>
      <c r="J440" s="296" t="s">
        <v>207</v>
      </c>
      <c r="K440" s="366" t="s">
        <v>384</v>
      </c>
      <c r="L440" s="507"/>
      <c r="M440" s="579"/>
      <c r="N440" s="508"/>
      <c r="O440" s="508"/>
      <c r="P440" s="508"/>
      <c r="Q440" s="508"/>
      <c r="R440" s="508">
        <v>44.3</v>
      </c>
      <c r="S440" s="508">
        <v>0</v>
      </c>
      <c r="T440" s="508">
        <v>44.3</v>
      </c>
    </row>
    <row r="441" spans="1:20" s="35" customFormat="1" ht="12.75">
      <c r="A441" s="504" t="s">
        <v>144</v>
      </c>
      <c r="B441" s="580" t="s">
        <v>179</v>
      </c>
      <c r="C441" s="581" t="s">
        <v>128</v>
      </c>
      <c r="D441" s="582"/>
      <c r="E441" s="583"/>
      <c r="F441" s="296"/>
      <c r="G441" s="296"/>
      <c r="H441" s="296"/>
      <c r="I441" s="296"/>
      <c r="J441" s="296"/>
      <c r="K441" s="366"/>
      <c r="L441" s="507" t="e">
        <f>#REF!+L442</f>
        <v>#REF!</v>
      </c>
      <c r="M441" s="579" t="e">
        <f>#REF!+M442</f>
        <v>#REF!</v>
      </c>
      <c r="N441" s="508">
        <f aca="true" t="shared" si="175" ref="N441:T441">N442</f>
        <v>503</v>
      </c>
      <c r="O441" s="508">
        <f t="shared" si="175"/>
        <v>0</v>
      </c>
      <c r="P441" s="508">
        <f t="shared" si="175"/>
        <v>503</v>
      </c>
      <c r="Q441" s="508">
        <f t="shared" si="175"/>
        <v>0</v>
      </c>
      <c r="R441" s="508">
        <f t="shared" si="175"/>
        <v>503</v>
      </c>
      <c r="S441" s="508">
        <f t="shared" si="175"/>
        <v>0</v>
      </c>
      <c r="T441" s="508">
        <f t="shared" si="175"/>
        <v>503</v>
      </c>
    </row>
    <row r="442" spans="1:20" s="35" customFormat="1" ht="12.75">
      <c r="A442" s="504" t="s">
        <v>152</v>
      </c>
      <c r="B442" s="499" t="s">
        <v>179</v>
      </c>
      <c r="C442" s="500" t="s">
        <v>128</v>
      </c>
      <c r="D442" s="500" t="s">
        <v>159</v>
      </c>
      <c r="E442" s="342"/>
      <c r="F442" s="342"/>
      <c r="G442" s="296"/>
      <c r="H442" s="296"/>
      <c r="I442" s="342"/>
      <c r="J442" s="342"/>
      <c r="K442" s="566"/>
      <c r="L442" s="534">
        <f aca="true" t="shared" si="176" ref="L442:T445">L443</f>
        <v>313</v>
      </c>
      <c r="M442" s="578">
        <f t="shared" si="176"/>
        <v>0</v>
      </c>
      <c r="N442" s="535">
        <f t="shared" si="176"/>
        <v>503</v>
      </c>
      <c r="O442" s="535">
        <f t="shared" si="176"/>
        <v>0</v>
      </c>
      <c r="P442" s="535">
        <f t="shared" si="176"/>
        <v>503</v>
      </c>
      <c r="Q442" s="535">
        <f t="shared" si="176"/>
        <v>0</v>
      </c>
      <c r="R442" s="535">
        <f t="shared" si="176"/>
        <v>503</v>
      </c>
      <c r="S442" s="535">
        <f t="shared" si="176"/>
        <v>0</v>
      </c>
      <c r="T442" s="535">
        <f t="shared" si="176"/>
        <v>503</v>
      </c>
    </row>
    <row r="443" spans="1:20" s="14" customFormat="1" ht="38.25">
      <c r="A443" s="340" t="s">
        <v>252</v>
      </c>
      <c r="B443" s="499" t="s">
        <v>179</v>
      </c>
      <c r="C443" s="500" t="s">
        <v>128</v>
      </c>
      <c r="D443" s="500" t="s">
        <v>159</v>
      </c>
      <c r="E443" s="295" t="s">
        <v>250</v>
      </c>
      <c r="F443" s="295" t="s">
        <v>207</v>
      </c>
      <c r="G443" s="296" t="s">
        <v>207</v>
      </c>
      <c r="H443" s="296" t="s">
        <v>207</v>
      </c>
      <c r="I443" s="295" t="s">
        <v>208</v>
      </c>
      <c r="J443" s="296" t="s">
        <v>207</v>
      </c>
      <c r="K443" s="566"/>
      <c r="L443" s="534">
        <f t="shared" si="176"/>
        <v>313</v>
      </c>
      <c r="M443" s="578">
        <f t="shared" si="176"/>
        <v>0</v>
      </c>
      <c r="N443" s="535">
        <f t="shared" si="176"/>
        <v>503</v>
      </c>
      <c r="O443" s="535">
        <f t="shared" si="176"/>
        <v>0</v>
      </c>
      <c r="P443" s="535">
        <f t="shared" si="176"/>
        <v>503</v>
      </c>
      <c r="Q443" s="535">
        <f t="shared" si="176"/>
        <v>0</v>
      </c>
      <c r="R443" s="535">
        <f t="shared" si="176"/>
        <v>503</v>
      </c>
      <c r="S443" s="535">
        <f t="shared" si="176"/>
        <v>0</v>
      </c>
      <c r="T443" s="535">
        <f t="shared" si="176"/>
        <v>503</v>
      </c>
    </row>
    <row r="444" spans="1:21" s="14" customFormat="1" ht="12.75">
      <c r="A444" s="345" t="s">
        <v>154</v>
      </c>
      <c r="B444" s="499" t="s">
        <v>179</v>
      </c>
      <c r="C444" s="500" t="s">
        <v>128</v>
      </c>
      <c r="D444" s="500" t="s">
        <v>159</v>
      </c>
      <c r="E444" s="296" t="s">
        <v>250</v>
      </c>
      <c r="F444" s="296" t="s">
        <v>207</v>
      </c>
      <c r="G444" s="296" t="s">
        <v>207</v>
      </c>
      <c r="H444" s="296" t="s">
        <v>207</v>
      </c>
      <c r="I444" s="296" t="s">
        <v>216</v>
      </c>
      <c r="J444" s="296" t="s">
        <v>207</v>
      </c>
      <c r="K444" s="366"/>
      <c r="L444" s="507">
        <f t="shared" si="176"/>
        <v>313</v>
      </c>
      <c r="M444" s="579">
        <f t="shared" si="176"/>
        <v>0</v>
      </c>
      <c r="N444" s="508">
        <f t="shared" si="176"/>
        <v>503</v>
      </c>
      <c r="O444" s="508">
        <f t="shared" si="176"/>
        <v>0</v>
      </c>
      <c r="P444" s="508">
        <f t="shared" si="176"/>
        <v>503</v>
      </c>
      <c r="Q444" s="508">
        <f t="shared" si="176"/>
        <v>0</v>
      </c>
      <c r="R444" s="508">
        <f t="shared" si="176"/>
        <v>503</v>
      </c>
      <c r="S444" s="508">
        <f t="shared" si="176"/>
        <v>0</v>
      </c>
      <c r="T444" s="508">
        <f t="shared" si="176"/>
        <v>503</v>
      </c>
      <c r="U444" s="233"/>
    </row>
    <row r="445" spans="1:21" s="14" customFormat="1" ht="25.5">
      <c r="A445" s="345" t="s">
        <v>102</v>
      </c>
      <c r="B445" s="499" t="s">
        <v>179</v>
      </c>
      <c r="C445" s="500" t="s">
        <v>128</v>
      </c>
      <c r="D445" s="500" t="s">
        <v>159</v>
      </c>
      <c r="E445" s="296" t="s">
        <v>250</v>
      </c>
      <c r="F445" s="296" t="s">
        <v>207</v>
      </c>
      <c r="G445" s="296" t="s">
        <v>207</v>
      </c>
      <c r="H445" s="296" t="s">
        <v>207</v>
      </c>
      <c r="I445" s="296" t="s">
        <v>216</v>
      </c>
      <c r="J445" s="296" t="s">
        <v>207</v>
      </c>
      <c r="K445" s="366" t="s">
        <v>103</v>
      </c>
      <c r="L445" s="507">
        <f t="shared" si="176"/>
        <v>313</v>
      </c>
      <c r="M445" s="579">
        <f t="shared" si="176"/>
        <v>0</v>
      </c>
      <c r="N445" s="508">
        <f t="shared" si="176"/>
        <v>503</v>
      </c>
      <c r="O445" s="508">
        <f t="shared" si="176"/>
        <v>0</v>
      </c>
      <c r="P445" s="508">
        <f t="shared" si="176"/>
        <v>503</v>
      </c>
      <c r="Q445" s="508">
        <f t="shared" si="176"/>
        <v>0</v>
      </c>
      <c r="R445" s="508">
        <f t="shared" si="176"/>
        <v>503</v>
      </c>
      <c r="S445" s="508">
        <f t="shared" si="176"/>
        <v>0</v>
      </c>
      <c r="T445" s="508">
        <f t="shared" si="176"/>
        <v>503</v>
      </c>
      <c r="U445" s="233"/>
    </row>
    <row r="446" spans="1:21" s="14" customFormat="1" ht="25.5">
      <c r="A446" s="345" t="s">
        <v>104</v>
      </c>
      <c r="B446" s="499" t="s">
        <v>179</v>
      </c>
      <c r="C446" s="500" t="s">
        <v>128</v>
      </c>
      <c r="D446" s="500" t="s">
        <v>159</v>
      </c>
      <c r="E446" s="296" t="s">
        <v>250</v>
      </c>
      <c r="F446" s="296" t="s">
        <v>207</v>
      </c>
      <c r="G446" s="296" t="s">
        <v>207</v>
      </c>
      <c r="H446" s="296" t="s">
        <v>207</v>
      </c>
      <c r="I446" s="296" t="s">
        <v>216</v>
      </c>
      <c r="J446" s="296" t="s">
        <v>207</v>
      </c>
      <c r="K446" s="366" t="s">
        <v>105</v>
      </c>
      <c r="L446" s="507">
        <f>13+300</f>
        <v>313</v>
      </c>
      <c r="M446" s="579">
        <v>0</v>
      </c>
      <c r="N446" s="508">
        <f>490+13</f>
        <v>503</v>
      </c>
      <c r="O446" s="508">
        <v>0</v>
      </c>
      <c r="P446" s="508">
        <f>490+13</f>
        <v>503</v>
      </c>
      <c r="Q446" s="508">
        <v>0</v>
      </c>
      <c r="R446" s="508">
        <f>490+13</f>
        <v>503</v>
      </c>
      <c r="S446" s="508">
        <v>0</v>
      </c>
      <c r="T446" s="508">
        <f>S446+R446</f>
        <v>503</v>
      </c>
      <c r="U446" s="233"/>
    </row>
    <row r="447" spans="1:20" s="35" customFormat="1" ht="12.75">
      <c r="A447" s="533" t="s">
        <v>134</v>
      </c>
      <c r="B447" s="499" t="s">
        <v>179</v>
      </c>
      <c r="C447" s="500" t="s">
        <v>130</v>
      </c>
      <c r="D447" s="500"/>
      <c r="E447" s="342"/>
      <c r="F447" s="342"/>
      <c r="G447" s="296"/>
      <c r="H447" s="296"/>
      <c r="I447" s="342"/>
      <c r="J447" s="342"/>
      <c r="K447" s="566"/>
      <c r="L447" s="534">
        <f>L457</f>
        <v>2647.7</v>
      </c>
      <c r="M447" s="578">
        <f>M457</f>
        <v>0</v>
      </c>
      <c r="N447" s="535">
        <f aca="true" t="shared" si="177" ref="N447:T447">N448+N457+N479</f>
        <v>10148.400000000001</v>
      </c>
      <c r="O447" s="535">
        <f t="shared" si="177"/>
        <v>-300</v>
      </c>
      <c r="P447" s="535">
        <f t="shared" si="177"/>
        <v>9848.400000000001</v>
      </c>
      <c r="Q447" s="535">
        <f t="shared" si="177"/>
        <v>650</v>
      </c>
      <c r="R447" s="535">
        <f t="shared" si="177"/>
        <v>11236.4</v>
      </c>
      <c r="S447" s="535">
        <f t="shared" si="177"/>
        <v>0</v>
      </c>
      <c r="T447" s="535">
        <f t="shared" si="177"/>
        <v>11236.4</v>
      </c>
    </row>
    <row r="448" spans="1:20" s="35" customFormat="1" ht="12.75">
      <c r="A448" s="533" t="s">
        <v>200</v>
      </c>
      <c r="B448" s="499" t="s">
        <v>179</v>
      </c>
      <c r="C448" s="500" t="s">
        <v>130</v>
      </c>
      <c r="D448" s="500" t="s">
        <v>126</v>
      </c>
      <c r="E448" s="342"/>
      <c r="F448" s="342"/>
      <c r="G448" s="296"/>
      <c r="H448" s="296"/>
      <c r="I448" s="342"/>
      <c r="J448" s="342"/>
      <c r="K448" s="566"/>
      <c r="L448" s="534"/>
      <c r="M448" s="578"/>
      <c r="N448" s="535">
        <f aca="true" t="shared" si="178" ref="N448:T448">N453+N449</f>
        <v>5469.1</v>
      </c>
      <c r="O448" s="535">
        <f t="shared" si="178"/>
        <v>0</v>
      </c>
      <c r="P448" s="535">
        <f t="shared" si="178"/>
        <v>5469.1</v>
      </c>
      <c r="Q448" s="535">
        <f t="shared" si="178"/>
        <v>0</v>
      </c>
      <c r="R448" s="535">
        <f t="shared" si="178"/>
        <v>5469.1</v>
      </c>
      <c r="S448" s="535">
        <f t="shared" si="178"/>
        <v>0</v>
      </c>
      <c r="T448" s="535">
        <f t="shared" si="178"/>
        <v>5469.1</v>
      </c>
    </row>
    <row r="449" spans="1:20" s="35" customFormat="1" ht="38.25">
      <c r="A449" s="340" t="s">
        <v>252</v>
      </c>
      <c r="B449" s="499" t="s">
        <v>179</v>
      </c>
      <c r="C449" s="500" t="s">
        <v>130</v>
      </c>
      <c r="D449" s="500" t="s">
        <v>126</v>
      </c>
      <c r="E449" s="354" t="s">
        <v>250</v>
      </c>
      <c r="F449" s="354" t="s">
        <v>207</v>
      </c>
      <c r="G449" s="296" t="s">
        <v>207</v>
      </c>
      <c r="H449" s="296" t="s">
        <v>207</v>
      </c>
      <c r="I449" s="313" t="s">
        <v>208</v>
      </c>
      <c r="J449" s="296" t="s">
        <v>207</v>
      </c>
      <c r="K449" s="566"/>
      <c r="L449" s="534"/>
      <c r="M449" s="578"/>
      <c r="N449" s="535">
        <f aca="true" t="shared" si="179" ref="N449:T451">N450</f>
        <v>5210</v>
      </c>
      <c r="O449" s="535">
        <f t="shared" si="179"/>
        <v>0</v>
      </c>
      <c r="P449" s="535">
        <f t="shared" si="179"/>
        <v>5210</v>
      </c>
      <c r="Q449" s="535">
        <f t="shared" si="179"/>
        <v>0</v>
      </c>
      <c r="R449" s="535">
        <f t="shared" si="179"/>
        <v>5210</v>
      </c>
      <c r="S449" s="535">
        <f t="shared" si="179"/>
        <v>0</v>
      </c>
      <c r="T449" s="535">
        <f t="shared" si="179"/>
        <v>5210</v>
      </c>
    </row>
    <row r="450" spans="1:20" s="35" customFormat="1" ht="25.5">
      <c r="A450" s="584" t="s">
        <v>314</v>
      </c>
      <c r="B450" s="499" t="s">
        <v>179</v>
      </c>
      <c r="C450" s="500" t="s">
        <v>130</v>
      </c>
      <c r="D450" s="500" t="s">
        <v>126</v>
      </c>
      <c r="E450" s="354" t="s">
        <v>250</v>
      </c>
      <c r="F450" s="354" t="s">
        <v>207</v>
      </c>
      <c r="G450" s="296" t="s">
        <v>207</v>
      </c>
      <c r="H450" s="296" t="s">
        <v>207</v>
      </c>
      <c r="I450" s="313" t="s">
        <v>313</v>
      </c>
      <c r="J450" s="296" t="s">
        <v>207</v>
      </c>
      <c r="K450" s="566"/>
      <c r="L450" s="534"/>
      <c r="M450" s="578"/>
      <c r="N450" s="535">
        <f t="shared" si="179"/>
        <v>5210</v>
      </c>
      <c r="O450" s="535">
        <f t="shared" si="179"/>
        <v>0</v>
      </c>
      <c r="P450" s="535">
        <f t="shared" si="179"/>
        <v>5210</v>
      </c>
      <c r="Q450" s="535">
        <f t="shared" si="179"/>
        <v>0</v>
      </c>
      <c r="R450" s="535">
        <f t="shared" si="179"/>
        <v>5210</v>
      </c>
      <c r="S450" s="535">
        <f t="shared" si="179"/>
        <v>0</v>
      </c>
      <c r="T450" s="535">
        <f t="shared" si="179"/>
        <v>5210</v>
      </c>
    </row>
    <row r="451" spans="1:20" s="35" customFormat="1" ht="25.5">
      <c r="A451" s="345" t="s">
        <v>102</v>
      </c>
      <c r="B451" s="499" t="s">
        <v>179</v>
      </c>
      <c r="C451" s="500" t="s">
        <v>130</v>
      </c>
      <c r="D451" s="500" t="s">
        <v>126</v>
      </c>
      <c r="E451" s="354" t="s">
        <v>250</v>
      </c>
      <c r="F451" s="354" t="s">
        <v>207</v>
      </c>
      <c r="G451" s="296" t="s">
        <v>207</v>
      </c>
      <c r="H451" s="296" t="s">
        <v>207</v>
      </c>
      <c r="I451" s="313" t="s">
        <v>313</v>
      </c>
      <c r="J451" s="342" t="s">
        <v>207</v>
      </c>
      <c r="K451" s="566" t="s">
        <v>103</v>
      </c>
      <c r="L451" s="534"/>
      <c r="M451" s="578"/>
      <c r="N451" s="535">
        <f t="shared" si="179"/>
        <v>5210</v>
      </c>
      <c r="O451" s="535">
        <f t="shared" si="179"/>
        <v>0</v>
      </c>
      <c r="P451" s="535">
        <f t="shared" si="179"/>
        <v>5210</v>
      </c>
      <c r="Q451" s="535">
        <f t="shared" si="179"/>
        <v>0</v>
      </c>
      <c r="R451" s="535">
        <f t="shared" si="179"/>
        <v>5210</v>
      </c>
      <c r="S451" s="535">
        <f t="shared" si="179"/>
        <v>0</v>
      </c>
      <c r="T451" s="535">
        <f t="shared" si="179"/>
        <v>5210</v>
      </c>
    </row>
    <row r="452" spans="1:20" s="35" customFormat="1" ht="25.5">
      <c r="A452" s="345" t="s">
        <v>104</v>
      </c>
      <c r="B452" s="499" t="s">
        <v>179</v>
      </c>
      <c r="C452" s="500" t="s">
        <v>130</v>
      </c>
      <c r="D452" s="500" t="s">
        <v>126</v>
      </c>
      <c r="E452" s="354" t="s">
        <v>250</v>
      </c>
      <c r="F452" s="354" t="s">
        <v>207</v>
      </c>
      <c r="G452" s="296" t="s">
        <v>207</v>
      </c>
      <c r="H452" s="296" t="s">
        <v>207</v>
      </c>
      <c r="I452" s="313" t="s">
        <v>313</v>
      </c>
      <c r="J452" s="342" t="s">
        <v>207</v>
      </c>
      <c r="K452" s="566" t="s">
        <v>105</v>
      </c>
      <c r="L452" s="534"/>
      <c r="M452" s="578"/>
      <c r="N452" s="535">
        <v>5210</v>
      </c>
      <c r="O452" s="535">
        <v>0</v>
      </c>
      <c r="P452" s="535">
        <v>5210</v>
      </c>
      <c r="Q452" s="535">
        <v>0</v>
      </c>
      <c r="R452" s="535">
        <v>5210</v>
      </c>
      <c r="S452" s="535">
        <v>0</v>
      </c>
      <c r="T452" s="535">
        <v>5210</v>
      </c>
    </row>
    <row r="453" spans="1:20" s="35" customFormat="1" ht="12.75">
      <c r="A453" s="345" t="s">
        <v>309</v>
      </c>
      <c r="B453" s="499" t="s">
        <v>179</v>
      </c>
      <c r="C453" s="500" t="s">
        <v>130</v>
      </c>
      <c r="D453" s="500" t="s">
        <v>126</v>
      </c>
      <c r="E453" s="342" t="s">
        <v>304</v>
      </c>
      <c r="F453" s="342" t="s">
        <v>207</v>
      </c>
      <c r="G453" s="296" t="s">
        <v>207</v>
      </c>
      <c r="H453" s="296" t="s">
        <v>207</v>
      </c>
      <c r="I453" s="342" t="s">
        <v>208</v>
      </c>
      <c r="J453" s="342" t="s">
        <v>207</v>
      </c>
      <c r="K453" s="566"/>
      <c r="L453" s="534"/>
      <c r="M453" s="578"/>
      <c r="N453" s="535">
        <f aca="true" t="shared" si="180" ref="N453:T455">N454</f>
        <v>259.1</v>
      </c>
      <c r="O453" s="535">
        <f t="shared" si="180"/>
        <v>0</v>
      </c>
      <c r="P453" s="535">
        <f t="shared" si="180"/>
        <v>259.1</v>
      </c>
      <c r="Q453" s="535">
        <f t="shared" si="180"/>
        <v>0</v>
      </c>
      <c r="R453" s="535">
        <f t="shared" si="180"/>
        <v>259.1</v>
      </c>
      <c r="S453" s="535">
        <f t="shared" si="180"/>
        <v>0</v>
      </c>
      <c r="T453" s="535">
        <f t="shared" si="180"/>
        <v>259.1</v>
      </c>
    </row>
    <row r="454" spans="1:20" s="35" customFormat="1" ht="116.25" customHeight="1">
      <c r="A454" s="584" t="s">
        <v>306</v>
      </c>
      <c r="B454" s="499" t="s">
        <v>179</v>
      </c>
      <c r="C454" s="500" t="s">
        <v>130</v>
      </c>
      <c r="D454" s="500" t="s">
        <v>126</v>
      </c>
      <c r="E454" s="342" t="s">
        <v>304</v>
      </c>
      <c r="F454" s="342" t="s">
        <v>207</v>
      </c>
      <c r="G454" s="296" t="s">
        <v>207</v>
      </c>
      <c r="H454" s="296" t="s">
        <v>207</v>
      </c>
      <c r="I454" s="342" t="s">
        <v>305</v>
      </c>
      <c r="J454" s="342" t="s">
        <v>207</v>
      </c>
      <c r="K454" s="566"/>
      <c r="L454" s="534"/>
      <c r="M454" s="578"/>
      <c r="N454" s="535">
        <f t="shared" si="180"/>
        <v>259.1</v>
      </c>
      <c r="O454" s="535">
        <f t="shared" si="180"/>
        <v>0</v>
      </c>
      <c r="P454" s="535">
        <f t="shared" si="180"/>
        <v>259.1</v>
      </c>
      <c r="Q454" s="535">
        <f t="shared" si="180"/>
        <v>0</v>
      </c>
      <c r="R454" s="535">
        <f t="shared" si="180"/>
        <v>259.1</v>
      </c>
      <c r="S454" s="535">
        <f t="shared" si="180"/>
        <v>0</v>
      </c>
      <c r="T454" s="535">
        <f t="shared" si="180"/>
        <v>259.1</v>
      </c>
    </row>
    <row r="455" spans="1:20" s="35" customFormat="1" ht="12.75">
      <c r="A455" s="423" t="s">
        <v>160</v>
      </c>
      <c r="B455" s="499" t="s">
        <v>179</v>
      </c>
      <c r="C455" s="500" t="s">
        <v>130</v>
      </c>
      <c r="D455" s="500" t="s">
        <v>126</v>
      </c>
      <c r="E455" s="342" t="s">
        <v>304</v>
      </c>
      <c r="F455" s="342" t="s">
        <v>207</v>
      </c>
      <c r="G455" s="296" t="s">
        <v>207</v>
      </c>
      <c r="H455" s="296" t="s">
        <v>207</v>
      </c>
      <c r="I455" s="342" t="s">
        <v>305</v>
      </c>
      <c r="J455" s="342" t="s">
        <v>207</v>
      </c>
      <c r="K455" s="566" t="s">
        <v>174</v>
      </c>
      <c r="L455" s="534"/>
      <c r="M455" s="578"/>
      <c r="N455" s="535">
        <f t="shared" si="180"/>
        <v>259.1</v>
      </c>
      <c r="O455" s="535">
        <f t="shared" si="180"/>
        <v>0</v>
      </c>
      <c r="P455" s="535">
        <f t="shared" si="180"/>
        <v>259.1</v>
      </c>
      <c r="Q455" s="535">
        <f t="shared" si="180"/>
        <v>0</v>
      </c>
      <c r="R455" s="535">
        <f t="shared" si="180"/>
        <v>259.1</v>
      </c>
      <c r="S455" s="535">
        <f t="shared" si="180"/>
        <v>0</v>
      </c>
      <c r="T455" s="535">
        <f t="shared" si="180"/>
        <v>259.1</v>
      </c>
    </row>
    <row r="456" spans="1:20" s="35" customFormat="1" ht="12.75">
      <c r="A456" s="423" t="s">
        <v>175</v>
      </c>
      <c r="B456" s="499" t="s">
        <v>179</v>
      </c>
      <c r="C456" s="500" t="s">
        <v>130</v>
      </c>
      <c r="D456" s="500" t="s">
        <v>126</v>
      </c>
      <c r="E456" s="342" t="s">
        <v>304</v>
      </c>
      <c r="F456" s="342" t="s">
        <v>207</v>
      </c>
      <c r="G456" s="296" t="s">
        <v>207</v>
      </c>
      <c r="H456" s="296" t="s">
        <v>207</v>
      </c>
      <c r="I456" s="342" t="s">
        <v>305</v>
      </c>
      <c r="J456" s="342" t="s">
        <v>207</v>
      </c>
      <c r="K456" s="566" t="s">
        <v>221</v>
      </c>
      <c r="L456" s="534"/>
      <c r="M456" s="578"/>
      <c r="N456" s="535">
        <v>259.1</v>
      </c>
      <c r="O456" s="535">
        <v>0</v>
      </c>
      <c r="P456" s="535">
        <v>259.1</v>
      </c>
      <c r="Q456" s="535">
        <v>0</v>
      </c>
      <c r="R456" s="535">
        <v>259.1</v>
      </c>
      <c r="S456" s="535">
        <v>0</v>
      </c>
      <c r="T456" s="535">
        <v>259.1</v>
      </c>
    </row>
    <row r="457" spans="1:20" s="35" customFormat="1" ht="12.75">
      <c r="A457" s="533" t="s">
        <v>146</v>
      </c>
      <c r="B457" s="499" t="s">
        <v>179</v>
      </c>
      <c r="C457" s="500" t="s">
        <v>130</v>
      </c>
      <c r="D457" s="500" t="s">
        <v>133</v>
      </c>
      <c r="E457" s="342"/>
      <c r="F457" s="342"/>
      <c r="G457" s="296"/>
      <c r="H457" s="296"/>
      <c r="I457" s="342"/>
      <c r="J457" s="342"/>
      <c r="K457" s="566"/>
      <c r="L457" s="534">
        <f>L458</f>
        <v>2647.7</v>
      </c>
      <c r="M457" s="578">
        <f>M458</f>
        <v>0</v>
      </c>
      <c r="N457" s="535">
        <f aca="true" t="shared" si="181" ref="N457:T457">N458+N472</f>
        <v>1414.3</v>
      </c>
      <c r="O457" s="535">
        <f t="shared" si="181"/>
        <v>0</v>
      </c>
      <c r="P457" s="535">
        <f t="shared" si="181"/>
        <v>1414.3</v>
      </c>
      <c r="Q457" s="535">
        <f t="shared" si="181"/>
        <v>650</v>
      </c>
      <c r="R457" s="535">
        <f t="shared" si="181"/>
        <v>2802.2999999999997</v>
      </c>
      <c r="S457" s="535">
        <f t="shared" si="181"/>
        <v>0</v>
      </c>
      <c r="T457" s="535">
        <f t="shared" si="181"/>
        <v>2802.2999999999997</v>
      </c>
    </row>
    <row r="458" spans="1:20" s="14" customFormat="1" ht="39.75" customHeight="1">
      <c r="A458" s="585" t="s">
        <v>29</v>
      </c>
      <c r="B458" s="499" t="s">
        <v>179</v>
      </c>
      <c r="C458" s="500" t="s">
        <v>130</v>
      </c>
      <c r="D458" s="500" t="s">
        <v>133</v>
      </c>
      <c r="E458" s="295" t="s">
        <v>130</v>
      </c>
      <c r="F458" s="295" t="s">
        <v>207</v>
      </c>
      <c r="G458" s="296" t="s">
        <v>207</v>
      </c>
      <c r="H458" s="296" t="s">
        <v>207</v>
      </c>
      <c r="I458" s="295" t="s">
        <v>208</v>
      </c>
      <c r="J458" s="296" t="s">
        <v>207</v>
      </c>
      <c r="K458" s="366"/>
      <c r="L458" s="507">
        <f aca="true" t="shared" si="182" ref="L458:Q458">L467</f>
        <v>2647.7</v>
      </c>
      <c r="M458" s="579">
        <f t="shared" si="182"/>
        <v>0</v>
      </c>
      <c r="N458" s="508">
        <f t="shared" si="182"/>
        <v>1332.5</v>
      </c>
      <c r="O458" s="508">
        <f t="shared" si="182"/>
        <v>0</v>
      </c>
      <c r="P458" s="508">
        <f t="shared" si="182"/>
        <v>1332.5</v>
      </c>
      <c r="Q458" s="508">
        <f t="shared" si="182"/>
        <v>0</v>
      </c>
      <c r="R458" s="508">
        <f>R467+R464+R459</f>
        <v>2304.2</v>
      </c>
      <c r="S458" s="508">
        <f>S467+S464+S459</f>
        <v>0</v>
      </c>
      <c r="T458" s="508">
        <f>T467+T464+T459</f>
        <v>2304.2</v>
      </c>
    </row>
    <row r="459" spans="1:21" s="14" customFormat="1" ht="33.75" customHeight="1">
      <c r="A459" s="504" t="s">
        <v>389</v>
      </c>
      <c r="B459" s="499" t="s">
        <v>179</v>
      </c>
      <c r="C459" s="500" t="s">
        <v>130</v>
      </c>
      <c r="D459" s="500" t="s">
        <v>133</v>
      </c>
      <c r="E459" s="296" t="s">
        <v>130</v>
      </c>
      <c r="F459" s="296" t="s">
        <v>207</v>
      </c>
      <c r="G459" s="296" t="s">
        <v>207</v>
      </c>
      <c r="H459" s="296" t="s">
        <v>207</v>
      </c>
      <c r="I459" s="295" t="s">
        <v>388</v>
      </c>
      <c r="J459" s="296" t="s">
        <v>207</v>
      </c>
      <c r="K459" s="366"/>
      <c r="L459" s="507"/>
      <c r="M459" s="579"/>
      <c r="N459" s="508"/>
      <c r="O459" s="508"/>
      <c r="P459" s="508"/>
      <c r="Q459" s="508"/>
      <c r="R459" s="508">
        <f>R460+R462</f>
        <v>971.7</v>
      </c>
      <c r="S459" s="508">
        <f>S460+S462</f>
        <v>0</v>
      </c>
      <c r="T459" s="508">
        <f>T460+T462</f>
        <v>971.7</v>
      </c>
      <c r="U459" s="19"/>
    </row>
    <row r="460" spans="1:21" s="14" customFormat="1" ht="28.5" customHeight="1">
      <c r="A460" s="345" t="s">
        <v>102</v>
      </c>
      <c r="B460" s="499" t="s">
        <v>179</v>
      </c>
      <c r="C460" s="500" t="s">
        <v>130</v>
      </c>
      <c r="D460" s="500" t="s">
        <v>133</v>
      </c>
      <c r="E460" s="354" t="s">
        <v>130</v>
      </c>
      <c r="F460" s="354" t="s">
        <v>207</v>
      </c>
      <c r="G460" s="296" t="s">
        <v>207</v>
      </c>
      <c r="H460" s="296" t="s">
        <v>207</v>
      </c>
      <c r="I460" s="295" t="s">
        <v>388</v>
      </c>
      <c r="J460" s="296" t="s">
        <v>207</v>
      </c>
      <c r="K460" s="372" t="s">
        <v>103</v>
      </c>
      <c r="L460" s="507"/>
      <c r="M460" s="579"/>
      <c r="N460" s="508"/>
      <c r="O460" s="508"/>
      <c r="P460" s="508"/>
      <c r="Q460" s="508"/>
      <c r="R460" s="508">
        <f>R461</f>
        <v>524.9</v>
      </c>
      <c r="S460" s="508">
        <f>S461</f>
        <v>0</v>
      </c>
      <c r="T460" s="508">
        <f>T461</f>
        <v>524.9</v>
      </c>
      <c r="U460" s="19"/>
    </row>
    <row r="461" spans="1:21" s="14" customFormat="1" ht="39.75" customHeight="1">
      <c r="A461" s="345" t="s">
        <v>104</v>
      </c>
      <c r="B461" s="499" t="s">
        <v>179</v>
      </c>
      <c r="C461" s="500" t="s">
        <v>130</v>
      </c>
      <c r="D461" s="500" t="s">
        <v>133</v>
      </c>
      <c r="E461" s="354" t="s">
        <v>130</v>
      </c>
      <c r="F461" s="354" t="s">
        <v>207</v>
      </c>
      <c r="G461" s="296" t="s">
        <v>207</v>
      </c>
      <c r="H461" s="296" t="s">
        <v>207</v>
      </c>
      <c r="I461" s="295" t="s">
        <v>388</v>
      </c>
      <c r="J461" s="296" t="s">
        <v>207</v>
      </c>
      <c r="K461" s="372" t="s">
        <v>105</v>
      </c>
      <c r="L461" s="507"/>
      <c r="M461" s="579"/>
      <c r="N461" s="508"/>
      <c r="O461" s="508"/>
      <c r="P461" s="508"/>
      <c r="Q461" s="508"/>
      <c r="R461" s="508">
        <v>524.9</v>
      </c>
      <c r="S461" s="508">
        <v>0</v>
      </c>
      <c r="T461" s="508">
        <v>524.9</v>
      </c>
      <c r="U461" s="19"/>
    </row>
    <row r="462" spans="1:21" s="14" customFormat="1" ht="18" customHeight="1">
      <c r="A462" s="423" t="s">
        <v>160</v>
      </c>
      <c r="B462" s="499" t="s">
        <v>179</v>
      </c>
      <c r="C462" s="500" t="s">
        <v>130</v>
      </c>
      <c r="D462" s="500" t="s">
        <v>133</v>
      </c>
      <c r="E462" s="354" t="s">
        <v>130</v>
      </c>
      <c r="F462" s="354" t="s">
        <v>207</v>
      </c>
      <c r="G462" s="296" t="s">
        <v>207</v>
      </c>
      <c r="H462" s="296" t="s">
        <v>207</v>
      </c>
      <c r="I462" s="295" t="s">
        <v>388</v>
      </c>
      <c r="J462" s="296" t="s">
        <v>207</v>
      </c>
      <c r="K462" s="372" t="s">
        <v>174</v>
      </c>
      <c r="L462" s="507"/>
      <c r="M462" s="579"/>
      <c r="N462" s="508"/>
      <c r="O462" s="508"/>
      <c r="P462" s="508"/>
      <c r="Q462" s="508"/>
      <c r="R462" s="508">
        <f>R463</f>
        <v>446.8</v>
      </c>
      <c r="S462" s="508">
        <f>S463</f>
        <v>0</v>
      </c>
      <c r="T462" s="508">
        <f>T463</f>
        <v>446.8</v>
      </c>
      <c r="U462" s="19"/>
    </row>
    <row r="463" spans="1:21" s="14" customFormat="1" ht="17.25" customHeight="1">
      <c r="A463" s="423" t="s">
        <v>175</v>
      </c>
      <c r="B463" s="499" t="s">
        <v>179</v>
      </c>
      <c r="C463" s="500" t="s">
        <v>130</v>
      </c>
      <c r="D463" s="500" t="s">
        <v>133</v>
      </c>
      <c r="E463" s="354" t="s">
        <v>130</v>
      </c>
      <c r="F463" s="354" t="s">
        <v>207</v>
      </c>
      <c r="G463" s="296" t="s">
        <v>207</v>
      </c>
      <c r="H463" s="296" t="s">
        <v>207</v>
      </c>
      <c r="I463" s="295" t="s">
        <v>388</v>
      </c>
      <c r="J463" s="296" t="s">
        <v>207</v>
      </c>
      <c r="K463" s="372" t="s">
        <v>221</v>
      </c>
      <c r="L463" s="507"/>
      <c r="M463" s="579"/>
      <c r="N463" s="508"/>
      <c r="O463" s="508"/>
      <c r="P463" s="508"/>
      <c r="Q463" s="508"/>
      <c r="R463" s="508">
        <v>446.8</v>
      </c>
      <c r="S463" s="508">
        <v>0</v>
      </c>
      <c r="T463" s="508">
        <v>446.8</v>
      </c>
      <c r="U463" s="19"/>
    </row>
    <row r="464" spans="1:20" s="14" customFormat="1" ht="24" customHeight="1">
      <c r="A464" s="504" t="s">
        <v>383</v>
      </c>
      <c r="B464" s="499" t="s">
        <v>179</v>
      </c>
      <c r="C464" s="500" t="s">
        <v>130</v>
      </c>
      <c r="D464" s="500" t="s">
        <v>133</v>
      </c>
      <c r="E464" s="296" t="s">
        <v>130</v>
      </c>
      <c r="F464" s="296" t="s">
        <v>207</v>
      </c>
      <c r="G464" s="296" t="s">
        <v>207</v>
      </c>
      <c r="H464" s="296" t="s">
        <v>207</v>
      </c>
      <c r="I464" s="373">
        <v>8018</v>
      </c>
      <c r="J464" s="296" t="s">
        <v>207</v>
      </c>
      <c r="K464" s="366"/>
      <c r="L464" s="507"/>
      <c r="M464" s="579"/>
      <c r="N464" s="508"/>
      <c r="O464" s="508"/>
      <c r="P464" s="508"/>
      <c r="Q464" s="508"/>
      <c r="R464" s="508">
        <f aca="true" t="shared" si="183" ref="R464:T465">R465</f>
        <v>732.5</v>
      </c>
      <c r="S464" s="508">
        <f t="shared" si="183"/>
        <v>0</v>
      </c>
      <c r="T464" s="508">
        <f t="shared" si="183"/>
        <v>732.5</v>
      </c>
    </row>
    <row r="465" spans="1:20" s="14" customFormat="1" ht="33" customHeight="1">
      <c r="A465" s="345" t="s">
        <v>102</v>
      </c>
      <c r="B465" s="499" t="s">
        <v>179</v>
      </c>
      <c r="C465" s="500" t="s">
        <v>130</v>
      </c>
      <c r="D465" s="500" t="s">
        <v>133</v>
      </c>
      <c r="E465" s="354" t="s">
        <v>130</v>
      </c>
      <c r="F465" s="354" t="s">
        <v>207</v>
      </c>
      <c r="G465" s="296" t="s">
        <v>207</v>
      </c>
      <c r="H465" s="296" t="s">
        <v>207</v>
      </c>
      <c r="I465" s="373">
        <v>8018</v>
      </c>
      <c r="J465" s="296" t="s">
        <v>207</v>
      </c>
      <c r="K465" s="372" t="s">
        <v>103</v>
      </c>
      <c r="L465" s="507"/>
      <c r="M465" s="579"/>
      <c r="N465" s="508"/>
      <c r="O465" s="508"/>
      <c r="P465" s="508"/>
      <c r="Q465" s="508"/>
      <c r="R465" s="508">
        <f t="shared" si="183"/>
        <v>732.5</v>
      </c>
      <c r="S465" s="508">
        <f t="shared" si="183"/>
        <v>0</v>
      </c>
      <c r="T465" s="508">
        <f t="shared" si="183"/>
        <v>732.5</v>
      </c>
    </row>
    <row r="466" spans="1:20" s="14" customFormat="1" ht="35.25" customHeight="1">
      <c r="A466" s="345" t="s">
        <v>104</v>
      </c>
      <c r="B466" s="499" t="s">
        <v>179</v>
      </c>
      <c r="C466" s="500" t="s">
        <v>130</v>
      </c>
      <c r="D466" s="500" t="s">
        <v>133</v>
      </c>
      <c r="E466" s="354" t="s">
        <v>130</v>
      </c>
      <c r="F466" s="354" t="s">
        <v>207</v>
      </c>
      <c r="G466" s="296" t="s">
        <v>207</v>
      </c>
      <c r="H466" s="296" t="s">
        <v>207</v>
      </c>
      <c r="I466" s="373">
        <v>8018</v>
      </c>
      <c r="J466" s="296" t="s">
        <v>207</v>
      </c>
      <c r="K466" s="372" t="s">
        <v>105</v>
      </c>
      <c r="L466" s="507"/>
      <c r="M466" s="579"/>
      <c r="N466" s="508"/>
      <c r="O466" s="508"/>
      <c r="P466" s="508"/>
      <c r="Q466" s="508"/>
      <c r="R466" s="508">
        <v>732.5</v>
      </c>
      <c r="S466" s="508">
        <v>0</v>
      </c>
      <c r="T466" s="508">
        <v>732.5</v>
      </c>
    </row>
    <row r="467" spans="1:20" s="14" customFormat="1" ht="38.25">
      <c r="A467" s="504" t="s">
        <v>321</v>
      </c>
      <c r="B467" s="499" t="s">
        <v>179</v>
      </c>
      <c r="C467" s="500" t="s">
        <v>130</v>
      </c>
      <c r="D467" s="500" t="s">
        <v>133</v>
      </c>
      <c r="E467" s="296" t="s">
        <v>130</v>
      </c>
      <c r="F467" s="296" t="s">
        <v>207</v>
      </c>
      <c r="G467" s="296" t="s">
        <v>207</v>
      </c>
      <c r="H467" s="296" t="s">
        <v>207</v>
      </c>
      <c r="I467" s="373" t="s">
        <v>290</v>
      </c>
      <c r="J467" s="296" t="s">
        <v>207</v>
      </c>
      <c r="K467" s="366"/>
      <c r="L467" s="507">
        <f aca="true" t="shared" si="184" ref="L467:T468">L468</f>
        <v>2647.7</v>
      </c>
      <c r="M467" s="579">
        <f t="shared" si="184"/>
        <v>0</v>
      </c>
      <c r="N467" s="508">
        <f t="shared" si="184"/>
        <v>1332.5</v>
      </c>
      <c r="O467" s="508">
        <f t="shared" si="184"/>
        <v>0</v>
      </c>
      <c r="P467" s="508">
        <f t="shared" si="184"/>
        <v>1332.5</v>
      </c>
      <c r="Q467" s="508">
        <f t="shared" si="184"/>
        <v>0</v>
      </c>
      <c r="R467" s="508">
        <f>R468+R470</f>
        <v>600</v>
      </c>
      <c r="S467" s="508">
        <f>S468+S470</f>
        <v>0</v>
      </c>
      <c r="T467" s="508">
        <f>T468+T470</f>
        <v>600</v>
      </c>
    </row>
    <row r="468" spans="1:20" s="14" customFormat="1" ht="25.5">
      <c r="A468" s="345" t="s">
        <v>102</v>
      </c>
      <c r="B468" s="499" t="s">
        <v>179</v>
      </c>
      <c r="C468" s="500" t="s">
        <v>130</v>
      </c>
      <c r="D468" s="500" t="s">
        <v>133</v>
      </c>
      <c r="E468" s="354" t="s">
        <v>130</v>
      </c>
      <c r="F468" s="354" t="s">
        <v>207</v>
      </c>
      <c r="G468" s="296" t="s">
        <v>207</v>
      </c>
      <c r="H468" s="296" t="s">
        <v>207</v>
      </c>
      <c r="I468" s="373" t="s">
        <v>290</v>
      </c>
      <c r="J468" s="296" t="s">
        <v>207</v>
      </c>
      <c r="K468" s="372" t="s">
        <v>103</v>
      </c>
      <c r="L468" s="507">
        <f t="shared" si="184"/>
        <v>2647.7</v>
      </c>
      <c r="M468" s="579">
        <f t="shared" si="184"/>
        <v>0</v>
      </c>
      <c r="N468" s="508">
        <f t="shared" si="184"/>
        <v>1332.5</v>
      </c>
      <c r="O468" s="508">
        <f t="shared" si="184"/>
        <v>0</v>
      </c>
      <c r="P468" s="508">
        <f t="shared" si="184"/>
        <v>1332.5</v>
      </c>
      <c r="Q468" s="508">
        <f t="shared" si="184"/>
        <v>0</v>
      </c>
      <c r="R468" s="508">
        <f t="shared" si="184"/>
        <v>408.5</v>
      </c>
      <c r="S468" s="508">
        <f t="shared" si="184"/>
        <v>0</v>
      </c>
      <c r="T468" s="508">
        <f t="shared" si="184"/>
        <v>408.5</v>
      </c>
    </row>
    <row r="469" spans="1:20" s="14" customFormat="1" ht="25.5">
      <c r="A469" s="345" t="s">
        <v>104</v>
      </c>
      <c r="B469" s="499" t="s">
        <v>179</v>
      </c>
      <c r="C469" s="500" t="s">
        <v>130</v>
      </c>
      <c r="D469" s="500" t="s">
        <v>133</v>
      </c>
      <c r="E469" s="354" t="s">
        <v>130</v>
      </c>
      <c r="F469" s="354" t="s">
        <v>207</v>
      </c>
      <c r="G469" s="296" t="s">
        <v>207</v>
      </c>
      <c r="H469" s="296" t="s">
        <v>207</v>
      </c>
      <c r="I469" s="373" t="s">
        <v>290</v>
      </c>
      <c r="J469" s="296" t="s">
        <v>207</v>
      </c>
      <c r="K469" s="372" t="s">
        <v>105</v>
      </c>
      <c r="L469" s="586">
        <v>2647.7</v>
      </c>
      <c r="M469" s="586">
        <v>0</v>
      </c>
      <c r="N469" s="508">
        <v>1332.5</v>
      </c>
      <c r="O469" s="508">
        <v>0</v>
      </c>
      <c r="P469" s="508">
        <v>1332.5</v>
      </c>
      <c r="Q469" s="508">
        <v>0</v>
      </c>
      <c r="R469" s="508">
        <v>408.5</v>
      </c>
      <c r="S469" s="508">
        <v>0</v>
      </c>
      <c r="T469" s="508">
        <f>S469+R469</f>
        <v>408.5</v>
      </c>
    </row>
    <row r="470" spans="1:20" s="14" customFormat="1" ht="12.75">
      <c r="A470" s="405" t="s">
        <v>160</v>
      </c>
      <c r="B470" s="499" t="s">
        <v>179</v>
      </c>
      <c r="C470" s="500" t="s">
        <v>130</v>
      </c>
      <c r="D470" s="500" t="s">
        <v>133</v>
      </c>
      <c r="E470" s="354" t="s">
        <v>130</v>
      </c>
      <c r="F470" s="354" t="s">
        <v>207</v>
      </c>
      <c r="G470" s="296" t="s">
        <v>207</v>
      </c>
      <c r="H470" s="296" t="s">
        <v>207</v>
      </c>
      <c r="I470" s="373" t="s">
        <v>290</v>
      </c>
      <c r="J470" s="296" t="s">
        <v>207</v>
      </c>
      <c r="K470" s="372" t="s">
        <v>174</v>
      </c>
      <c r="L470" s="586"/>
      <c r="M470" s="586"/>
      <c r="N470" s="508"/>
      <c r="O470" s="508"/>
      <c r="P470" s="508"/>
      <c r="Q470" s="508"/>
      <c r="R470" s="508">
        <f>R471</f>
        <v>191.5</v>
      </c>
      <c r="S470" s="508">
        <f>S471</f>
        <v>0</v>
      </c>
      <c r="T470" s="508">
        <f>T471</f>
        <v>191.5</v>
      </c>
    </row>
    <row r="471" spans="1:20" s="14" customFormat="1" ht="12.75">
      <c r="A471" s="405" t="s">
        <v>175</v>
      </c>
      <c r="B471" s="499" t="s">
        <v>179</v>
      </c>
      <c r="C471" s="500" t="s">
        <v>130</v>
      </c>
      <c r="D471" s="500" t="s">
        <v>133</v>
      </c>
      <c r="E471" s="354" t="s">
        <v>130</v>
      </c>
      <c r="F471" s="354" t="s">
        <v>207</v>
      </c>
      <c r="G471" s="296" t="s">
        <v>207</v>
      </c>
      <c r="H471" s="296" t="s">
        <v>207</v>
      </c>
      <c r="I471" s="373" t="s">
        <v>290</v>
      </c>
      <c r="J471" s="296" t="s">
        <v>207</v>
      </c>
      <c r="K471" s="372" t="s">
        <v>221</v>
      </c>
      <c r="L471" s="586"/>
      <c r="M471" s="586"/>
      <c r="N471" s="508"/>
      <c r="O471" s="508"/>
      <c r="P471" s="508"/>
      <c r="Q471" s="508"/>
      <c r="R471" s="508">
        <v>191.5</v>
      </c>
      <c r="S471" s="508">
        <v>0</v>
      </c>
      <c r="T471" s="508">
        <v>191.5</v>
      </c>
    </row>
    <row r="472" spans="1:20" s="14" customFormat="1" ht="18.75" customHeight="1">
      <c r="A472" s="509" t="s">
        <v>310</v>
      </c>
      <c r="B472" s="499" t="s">
        <v>179</v>
      </c>
      <c r="C472" s="500" t="s">
        <v>130</v>
      </c>
      <c r="D472" s="500" t="s">
        <v>133</v>
      </c>
      <c r="E472" s="354" t="s">
        <v>275</v>
      </c>
      <c r="F472" s="354" t="s">
        <v>207</v>
      </c>
      <c r="G472" s="296" t="s">
        <v>207</v>
      </c>
      <c r="H472" s="296" t="s">
        <v>207</v>
      </c>
      <c r="I472" s="313" t="s">
        <v>208</v>
      </c>
      <c r="J472" s="296" t="s">
        <v>207</v>
      </c>
      <c r="K472" s="372"/>
      <c r="L472" s="507"/>
      <c r="M472" s="579"/>
      <c r="N472" s="508">
        <f>N476</f>
        <v>81.8</v>
      </c>
      <c r="O472" s="508">
        <f>O476</f>
        <v>0</v>
      </c>
      <c r="P472" s="508">
        <f>P476+P473</f>
        <v>81.8</v>
      </c>
      <c r="Q472" s="508">
        <f>Q476+Q473</f>
        <v>650</v>
      </c>
      <c r="R472" s="508">
        <f>R476+R473</f>
        <v>498.1</v>
      </c>
      <c r="S472" s="508">
        <f>S476+S473</f>
        <v>0</v>
      </c>
      <c r="T472" s="508">
        <f>T476+T473</f>
        <v>498.1</v>
      </c>
    </row>
    <row r="473" spans="1:20" s="14" customFormat="1" ht="18.75" customHeight="1">
      <c r="A473" s="345" t="s">
        <v>342</v>
      </c>
      <c r="B473" s="587" t="s">
        <v>179</v>
      </c>
      <c r="C473" s="588" t="s">
        <v>130</v>
      </c>
      <c r="D473" s="589" t="s">
        <v>133</v>
      </c>
      <c r="E473" s="354" t="s">
        <v>275</v>
      </c>
      <c r="F473" s="354" t="s">
        <v>207</v>
      </c>
      <c r="G473" s="313" t="s">
        <v>207</v>
      </c>
      <c r="H473" s="350" t="s">
        <v>207</v>
      </c>
      <c r="I473" s="313" t="s">
        <v>341</v>
      </c>
      <c r="J473" s="296" t="s">
        <v>207</v>
      </c>
      <c r="K473" s="372"/>
      <c r="L473" s="507"/>
      <c r="M473" s="579"/>
      <c r="N473" s="508"/>
      <c r="O473" s="508"/>
      <c r="P473" s="508">
        <f aca="true" t="shared" si="185" ref="P473:T474">P474</f>
        <v>0</v>
      </c>
      <c r="Q473" s="508">
        <f t="shared" si="185"/>
        <v>650</v>
      </c>
      <c r="R473" s="508">
        <f t="shared" si="185"/>
        <v>416.3</v>
      </c>
      <c r="S473" s="508">
        <f t="shared" si="185"/>
        <v>0</v>
      </c>
      <c r="T473" s="508">
        <f t="shared" si="185"/>
        <v>416.3</v>
      </c>
    </row>
    <row r="474" spans="1:20" s="14" customFormat="1" ht="28.5" customHeight="1">
      <c r="A474" s="345" t="s">
        <v>102</v>
      </c>
      <c r="B474" s="587" t="s">
        <v>179</v>
      </c>
      <c r="C474" s="588" t="s">
        <v>130</v>
      </c>
      <c r="D474" s="589" t="s">
        <v>133</v>
      </c>
      <c r="E474" s="354" t="s">
        <v>275</v>
      </c>
      <c r="F474" s="354" t="s">
        <v>207</v>
      </c>
      <c r="G474" s="313" t="s">
        <v>207</v>
      </c>
      <c r="H474" s="350" t="s">
        <v>207</v>
      </c>
      <c r="I474" s="313" t="s">
        <v>341</v>
      </c>
      <c r="J474" s="296" t="s">
        <v>207</v>
      </c>
      <c r="K474" s="372" t="s">
        <v>103</v>
      </c>
      <c r="L474" s="507"/>
      <c r="M474" s="579"/>
      <c r="N474" s="508"/>
      <c r="O474" s="508"/>
      <c r="P474" s="508">
        <f t="shared" si="185"/>
        <v>0</v>
      </c>
      <c r="Q474" s="508">
        <f t="shared" si="185"/>
        <v>650</v>
      </c>
      <c r="R474" s="508">
        <f t="shared" si="185"/>
        <v>416.3</v>
      </c>
      <c r="S474" s="508">
        <f t="shared" si="185"/>
        <v>0</v>
      </c>
      <c r="T474" s="508">
        <f t="shared" si="185"/>
        <v>416.3</v>
      </c>
    </row>
    <row r="475" spans="1:20" s="14" customFormat="1" ht="24" customHeight="1">
      <c r="A475" s="345" t="s">
        <v>104</v>
      </c>
      <c r="B475" s="587" t="s">
        <v>179</v>
      </c>
      <c r="C475" s="588" t="s">
        <v>130</v>
      </c>
      <c r="D475" s="589" t="s">
        <v>133</v>
      </c>
      <c r="E475" s="354" t="s">
        <v>275</v>
      </c>
      <c r="F475" s="354" t="s">
        <v>207</v>
      </c>
      <c r="G475" s="313" t="s">
        <v>207</v>
      </c>
      <c r="H475" s="350" t="s">
        <v>207</v>
      </c>
      <c r="I475" s="313" t="s">
        <v>341</v>
      </c>
      <c r="J475" s="296" t="s">
        <v>207</v>
      </c>
      <c r="K475" s="372" t="s">
        <v>105</v>
      </c>
      <c r="L475" s="507"/>
      <c r="M475" s="579"/>
      <c r="N475" s="508"/>
      <c r="O475" s="508"/>
      <c r="P475" s="508">
        <v>0</v>
      </c>
      <c r="Q475" s="508">
        <v>650</v>
      </c>
      <c r="R475" s="508">
        <v>416.3</v>
      </c>
      <c r="S475" s="508">
        <v>0</v>
      </c>
      <c r="T475" s="508">
        <f>S475+R475</f>
        <v>416.3</v>
      </c>
    </row>
    <row r="476" spans="1:20" s="14" customFormat="1" ht="38.25">
      <c r="A476" s="584" t="s">
        <v>308</v>
      </c>
      <c r="B476" s="499" t="s">
        <v>179</v>
      </c>
      <c r="C476" s="500" t="s">
        <v>130</v>
      </c>
      <c r="D476" s="500" t="s">
        <v>133</v>
      </c>
      <c r="E476" s="354" t="s">
        <v>275</v>
      </c>
      <c r="F476" s="354" t="s">
        <v>207</v>
      </c>
      <c r="G476" s="296" t="s">
        <v>207</v>
      </c>
      <c r="H476" s="296" t="s">
        <v>207</v>
      </c>
      <c r="I476" s="313" t="s">
        <v>307</v>
      </c>
      <c r="J476" s="296" t="s">
        <v>207</v>
      </c>
      <c r="K476" s="372"/>
      <c r="L476" s="507"/>
      <c r="M476" s="579"/>
      <c r="N476" s="508">
        <f aca="true" t="shared" si="186" ref="N476:T477">N477</f>
        <v>81.8</v>
      </c>
      <c r="O476" s="508">
        <f t="shared" si="186"/>
        <v>0</v>
      </c>
      <c r="P476" s="508">
        <f t="shared" si="186"/>
        <v>81.8</v>
      </c>
      <c r="Q476" s="508">
        <f t="shared" si="186"/>
        <v>0</v>
      </c>
      <c r="R476" s="508">
        <f t="shared" si="186"/>
        <v>81.8</v>
      </c>
      <c r="S476" s="508">
        <f t="shared" si="186"/>
        <v>0</v>
      </c>
      <c r="T476" s="508">
        <f t="shared" si="186"/>
        <v>81.8</v>
      </c>
    </row>
    <row r="477" spans="1:20" s="14" customFormat="1" ht="12.75">
      <c r="A477" s="423" t="s">
        <v>160</v>
      </c>
      <c r="B477" s="499" t="s">
        <v>179</v>
      </c>
      <c r="C477" s="500" t="s">
        <v>130</v>
      </c>
      <c r="D477" s="500" t="s">
        <v>133</v>
      </c>
      <c r="E477" s="354" t="s">
        <v>275</v>
      </c>
      <c r="F477" s="354" t="s">
        <v>207</v>
      </c>
      <c r="G477" s="296" t="s">
        <v>207</v>
      </c>
      <c r="H477" s="296" t="s">
        <v>207</v>
      </c>
      <c r="I477" s="313" t="s">
        <v>307</v>
      </c>
      <c r="J477" s="296" t="s">
        <v>207</v>
      </c>
      <c r="K477" s="372" t="s">
        <v>174</v>
      </c>
      <c r="L477" s="507"/>
      <c r="M477" s="579"/>
      <c r="N477" s="508">
        <f t="shared" si="186"/>
        <v>81.8</v>
      </c>
      <c r="O477" s="508">
        <f t="shared" si="186"/>
        <v>0</v>
      </c>
      <c r="P477" s="508">
        <f t="shared" si="186"/>
        <v>81.8</v>
      </c>
      <c r="Q477" s="508">
        <f t="shared" si="186"/>
        <v>0</v>
      </c>
      <c r="R477" s="508">
        <f t="shared" si="186"/>
        <v>81.8</v>
      </c>
      <c r="S477" s="508">
        <f t="shared" si="186"/>
        <v>0</v>
      </c>
      <c r="T477" s="508">
        <f t="shared" si="186"/>
        <v>81.8</v>
      </c>
    </row>
    <row r="478" spans="1:20" s="14" customFormat="1" ht="12.75">
      <c r="A478" s="423" t="s">
        <v>175</v>
      </c>
      <c r="B478" s="499" t="s">
        <v>179</v>
      </c>
      <c r="C478" s="500" t="s">
        <v>130</v>
      </c>
      <c r="D478" s="500" t="s">
        <v>133</v>
      </c>
      <c r="E478" s="354" t="s">
        <v>275</v>
      </c>
      <c r="F478" s="354" t="s">
        <v>207</v>
      </c>
      <c r="G478" s="296" t="s">
        <v>207</v>
      </c>
      <c r="H478" s="296" t="s">
        <v>207</v>
      </c>
      <c r="I478" s="313" t="s">
        <v>307</v>
      </c>
      <c r="J478" s="296" t="s">
        <v>207</v>
      </c>
      <c r="K478" s="372" t="s">
        <v>221</v>
      </c>
      <c r="L478" s="507"/>
      <c r="M478" s="579"/>
      <c r="N478" s="508">
        <f>81.8</f>
        <v>81.8</v>
      </c>
      <c r="O478" s="508">
        <v>0</v>
      </c>
      <c r="P478" s="508">
        <f>81.8</f>
        <v>81.8</v>
      </c>
      <c r="Q478" s="508">
        <v>0</v>
      </c>
      <c r="R478" s="508">
        <f>81.8</f>
        <v>81.8</v>
      </c>
      <c r="S478" s="508">
        <v>0</v>
      </c>
      <c r="T478" s="508">
        <f>81.8</f>
        <v>81.8</v>
      </c>
    </row>
    <row r="479" spans="1:20" s="14" customFormat="1" ht="12.75">
      <c r="A479" s="345" t="s">
        <v>279</v>
      </c>
      <c r="B479" s="499" t="s">
        <v>179</v>
      </c>
      <c r="C479" s="500" t="s">
        <v>130</v>
      </c>
      <c r="D479" s="500" t="s">
        <v>129</v>
      </c>
      <c r="E479" s="354"/>
      <c r="F479" s="354"/>
      <c r="G479" s="296"/>
      <c r="H479" s="296"/>
      <c r="I479" s="313"/>
      <c r="J479" s="296"/>
      <c r="K479" s="372"/>
      <c r="L479" s="507"/>
      <c r="M479" s="579"/>
      <c r="N479" s="508">
        <f aca="true" t="shared" si="187" ref="N479:T479">N484+N480</f>
        <v>3265</v>
      </c>
      <c r="O479" s="508">
        <f t="shared" si="187"/>
        <v>-300</v>
      </c>
      <c r="P479" s="508">
        <f t="shared" si="187"/>
        <v>2965</v>
      </c>
      <c r="Q479" s="508">
        <f t="shared" si="187"/>
        <v>0</v>
      </c>
      <c r="R479" s="508">
        <f t="shared" si="187"/>
        <v>2965</v>
      </c>
      <c r="S479" s="508">
        <f t="shared" si="187"/>
        <v>0</v>
      </c>
      <c r="T479" s="508">
        <f t="shared" si="187"/>
        <v>2965</v>
      </c>
    </row>
    <row r="480" spans="1:20" s="14" customFormat="1" ht="38.25">
      <c r="A480" s="345" t="s">
        <v>322</v>
      </c>
      <c r="B480" s="499" t="s">
        <v>179</v>
      </c>
      <c r="C480" s="500" t="s">
        <v>130</v>
      </c>
      <c r="D480" s="500" t="s">
        <v>129</v>
      </c>
      <c r="E480" s="349" t="s">
        <v>183</v>
      </c>
      <c r="F480" s="349" t="s">
        <v>207</v>
      </c>
      <c r="G480" s="304" t="s">
        <v>207</v>
      </c>
      <c r="H480" s="304" t="s">
        <v>207</v>
      </c>
      <c r="I480" s="350" t="s">
        <v>208</v>
      </c>
      <c r="J480" s="296" t="s">
        <v>207</v>
      </c>
      <c r="K480" s="372"/>
      <c r="L480" s="507"/>
      <c r="M480" s="579"/>
      <c r="N480" s="508">
        <f aca="true" t="shared" si="188" ref="N480:T482">N481</f>
        <v>2690</v>
      </c>
      <c r="O480" s="508">
        <f t="shared" si="188"/>
        <v>-300</v>
      </c>
      <c r="P480" s="508">
        <f t="shared" si="188"/>
        <v>2390</v>
      </c>
      <c r="Q480" s="508">
        <f t="shared" si="188"/>
        <v>0</v>
      </c>
      <c r="R480" s="508">
        <f t="shared" si="188"/>
        <v>2390</v>
      </c>
      <c r="S480" s="508">
        <f t="shared" si="188"/>
        <v>0</v>
      </c>
      <c r="T480" s="508">
        <f t="shared" si="188"/>
        <v>2390</v>
      </c>
    </row>
    <row r="481" spans="1:20" s="14" customFormat="1" ht="12.75">
      <c r="A481" s="590" t="s">
        <v>324</v>
      </c>
      <c r="B481" s="499" t="s">
        <v>179</v>
      </c>
      <c r="C481" s="500" t="s">
        <v>130</v>
      </c>
      <c r="D481" s="500" t="s">
        <v>129</v>
      </c>
      <c r="E481" s="349" t="s">
        <v>183</v>
      </c>
      <c r="F481" s="349" t="s">
        <v>207</v>
      </c>
      <c r="G481" s="304" t="s">
        <v>207</v>
      </c>
      <c r="H481" s="304" t="s">
        <v>207</v>
      </c>
      <c r="I481" s="350" t="s">
        <v>323</v>
      </c>
      <c r="J481" s="296" t="s">
        <v>207</v>
      </c>
      <c r="K481" s="372"/>
      <c r="L481" s="507"/>
      <c r="M481" s="579"/>
      <c r="N481" s="508">
        <f t="shared" si="188"/>
        <v>2690</v>
      </c>
      <c r="O481" s="508">
        <f t="shared" si="188"/>
        <v>-300</v>
      </c>
      <c r="P481" s="508">
        <f t="shared" si="188"/>
        <v>2390</v>
      </c>
      <c r="Q481" s="508">
        <f t="shared" si="188"/>
        <v>0</v>
      </c>
      <c r="R481" s="508">
        <f t="shared" si="188"/>
        <v>2390</v>
      </c>
      <c r="S481" s="508">
        <f t="shared" si="188"/>
        <v>0</v>
      </c>
      <c r="T481" s="508">
        <f t="shared" si="188"/>
        <v>2390</v>
      </c>
    </row>
    <row r="482" spans="1:20" s="14" customFormat="1" ht="25.5">
      <c r="A482" s="423" t="s">
        <v>194</v>
      </c>
      <c r="B482" s="499" t="s">
        <v>179</v>
      </c>
      <c r="C482" s="500" t="s">
        <v>130</v>
      </c>
      <c r="D482" s="500" t="s">
        <v>129</v>
      </c>
      <c r="E482" s="349" t="s">
        <v>183</v>
      </c>
      <c r="F482" s="349" t="s">
        <v>207</v>
      </c>
      <c r="G482" s="304" t="s">
        <v>207</v>
      </c>
      <c r="H482" s="304" t="s">
        <v>207</v>
      </c>
      <c r="I482" s="350" t="s">
        <v>323</v>
      </c>
      <c r="J482" s="296" t="s">
        <v>207</v>
      </c>
      <c r="K482" s="372" t="s">
        <v>103</v>
      </c>
      <c r="L482" s="507"/>
      <c r="M482" s="579"/>
      <c r="N482" s="508">
        <f t="shared" si="188"/>
        <v>2690</v>
      </c>
      <c r="O482" s="508">
        <f t="shared" si="188"/>
        <v>-300</v>
      </c>
      <c r="P482" s="508">
        <f t="shared" si="188"/>
        <v>2390</v>
      </c>
      <c r="Q482" s="508">
        <f t="shared" si="188"/>
        <v>0</v>
      </c>
      <c r="R482" s="508">
        <f t="shared" si="188"/>
        <v>2390</v>
      </c>
      <c r="S482" s="508">
        <f t="shared" si="188"/>
        <v>0</v>
      </c>
      <c r="T482" s="508">
        <f t="shared" si="188"/>
        <v>2390</v>
      </c>
    </row>
    <row r="483" spans="1:20" s="14" customFormat="1" ht="25.5">
      <c r="A483" s="423" t="s">
        <v>104</v>
      </c>
      <c r="B483" s="499" t="s">
        <v>179</v>
      </c>
      <c r="C483" s="500" t="s">
        <v>130</v>
      </c>
      <c r="D483" s="500" t="s">
        <v>129</v>
      </c>
      <c r="E483" s="349" t="s">
        <v>183</v>
      </c>
      <c r="F483" s="349" t="s">
        <v>207</v>
      </c>
      <c r="G483" s="304" t="s">
        <v>207</v>
      </c>
      <c r="H483" s="304" t="s">
        <v>207</v>
      </c>
      <c r="I483" s="350" t="s">
        <v>323</v>
      </c>
      <c r="J483" s="296" t="s">
        <v>207</v>
      </c>
      <c r="K483" s="372" t="s">
        <v>105</v>
      </c>
      <c r="L483" s="507"/>
      <c r="M483" s="579"/>
      <c r="N483" s="508">
        <v>2690</v>
      </c>
      <c r="O483" s="508">
        <v>-300</v>
      </c>
      <c r="P483" s="508">
        <f>O483+N483</f>
        <v>2390</v>
      </c>
      <c r="Q483" s="508">
        <v>0</v>
      </c>
      <c r="R483" s="508">
        <f>Q483+P483</f>
        <v>2390</v>
      </c>
      <c r="S483" s="508">
        <v>0</v>
      </c>
      <c r="T483" s="508">
        <v>2390</v>
      </c>
    </row>
    <row r="484" spans="1:20" s="14" customFormat="1" ht="38.25">
      <c r="A484" s="340" t="s">
        <v>252</v>
      </c>
      <c r="B484" s="499" t="s">
        <v>179</v>
      </c>
      <c r="C484" s="500" t="s">
        <v>130</v>
      </c>
      <c r="D484" s="500" t="s">
        <v>129</v>
      </c>
      <c r="E484" s="354" t="s">
        <v>250</v>
      </c>
      <c r="F484" s="354" t="s">
        <v>207</v>
      </c>
      <c r="G484" s="296" t="s">
        <v>207</v>
      </c>
      <c r="H484" s="296" t="s">
        <v>207</v>
      </c>
      <c r="I484" s="313" t="s">
        <v>208</v>
      </c>
      <c r="J484" s="296" t="s">
        <v>207</v>
      </c>
      <c r="K484" s="372"/>
      <c r="L484" s="507"/>
      <c r="M484" s="579"/>
      <c r="N484" s="508">
        <f aca="true" t="shared" si="189" ref="N484:T484">N485+N488</f>
        <v>575</v>
      </c>
      <c r="O484" s="508">
        <f t="shared" si="189"/>
        <v>0</v>
      </c>
      <c r="P484" s="508">
        <f t="shared" si="189"/>
        <v>575</v>
      </c>
      <c r="Q484" s="508">
        <f t="shared" si="189"/>
        <v>0</v>
      </c>
      <c r="R484" s="508">
        <f t="shared" si="189"/>
        <v>575</v>
      </c>
      <c r="S484" s="508">
        <f t="shared" si="189"/>
        <v>0</v>
      </c>
      <c r="T484" s="508">
        <f t="shared" si="189"/>
        <v>575</v>
      </c>
    </row>
    <row r="485" spans="1:20" s="14" customFormat="1" ht="25.5">
      <c r="A485" s="584" t="s">
        <v>312</v>
      </c>
      <c r="B485" s="499" t="s">
        <v>179</v>
      </c>
      <c r="C485" s="500" t="s">
        <v>130</v>
      </c>
      <c r="D485" s="500" t="s">
        <v>129</v>
      </c>
      <c r="E485" s="354" t="s">
        <v>250</v>
      </c>
      <c r="F485" s="354" t="s">
        <v>207</v>
      </c>
      <c r="G485" s="296" t="s">
        <v>207</v>
      </c>
      <c r="H485" s="296" t="s">
        <v>207</v>
      </c>
      <c r="I485" s="313" t="s">
        <v>311</v>
      </c>
      <c r="J485" s="296" t="s">
        <v>207</v>
      </c>
      <c r="K485" s="372"/>
      <c r="L485" s="507"/>
      <c r="M485" s="579"/>
      <c r="N485" s="508">
        <f aca="true" t="shared" si="190" ref="N485:T486">N486</f>
        <v>24</v>
      </c>
      <c r="O485" s="508">
        <f t="shared" si="190"/>
        <v>0</v>
      </c>
      <c r="P485" s="508">
        <f t="shared" si="190"/>
        <v>24</v>
      </c>
      <c r="Q485" s="508">
        <f t="shared" si="190"/>
        <v>0</v>
      </c>
      <c r="R485" s="508">
        <f t="shared" si="190"/>
        <v>24</v>
      </c>
      <c r="S485" s="508">
        <f t="shared" si="190"/>
        <v>0</v>
      </c>
      <c r="T485" s="508">
        <f t="shared" si="190"/>
        <v>24</v>
      </c>
    </row>
    <row r="486" spans="1:20" s="14" customFormat="1" ht="12.75">
      <c r="A486" s="423" t="s">
        <v>160</v>
      </c>
      <c r="B486" s="499" t="s">
        <v>179</v>
      </c>
      <c r="C486" s="500" t="s">
        <v>130</v>
      </c>
      <c r="D486" s="500" t="s">
        <v>129</v>
      </c>
      <c r="E486" s="354" t="s">
        <v>250</v>
      </c>
      <c r="F486" s="354" t="s">
        <v>207</v>
      </c>
      <c r="G486" s="296" t="s">
        <v>207</v>
      </c>
      <c r="H486" s="296" t="s">
        <v>207</v>
      </c>
      <c r="I486" s="313" t="s">
        <v>311</v>
      </c>
      <c r="J486" s="296" t="s">
        <v>207</v>
      </c>
      <c r="K486" s="372" t="s">
        <v>174</v>
      </c>
      <c r="L486" s="507"/>
      <c r="M486" s="579"/>
      <c r="N486" s="508">
        <f t="shared" si="190"/>
        <v>24</v>
      </c>
      <c r="O486" s="508">
        <f t="shared" si="190"/>
        <v>0</v>
      </c>
      <c r="P486" s="508">
        <f t="shared" si="190"/>
        <v>24</v>
      </c>
      <c r="Q486" s="508">
        <f t="shared" si="190"/>
        <v>0</v>
      </c>
      <c r="R486" s="508">
        <f t="shared" si="190"/>
        <v>24</v>
      </c>
      <c r="S486" s="508">
        <f t="shared" si="190"/>
        <v>0</v>
      </c>
      <c r="T486" s="508">
        <f t="shared" si="190"/>
        <v>24</v>
      </c>
    </row>
    <row r="487" spans="1:20" s="14" customFormat="1" ht="12.75">
      <c r="A487" s="423" t="s">
        <v>175</v>
      </c>
      <c r="B487" s="499" t="s">
        <v>179</v>
      </c>
      <c r="C487" s="500" t="s">
        <v>130</v>
      </c>
      <c r="D487" s="500" t="s">
        <v>129</v>
      </c>
      <c r="E487" s="354" t="s">
        <v>250</v>
      </c>
      <c r="F487" s="354" t="s">
        <v>207</v>
      </c>
      <c r="G487" s="296" t="s">
        <v>207</v>
      </c>
      <c r="H487" s="296" t="s">
        <v>207</v>
      </c>
      <c r="I487" s="313" t="s">
        <v>311</v>
      </c>
      <c r="J487" s="296" t="s">
        <v>207</v>
      </c>
      <c r="K487" s="372" t="s">
        <v>221</v>
      </c>
      <c r="L487" s="507"/>
      <c r="M487" s="579"/>
      <c r="N487" s="508">
        <v>24</v>
      </c>
      <c r="O487" s="508">
        <v>0</v>
      </c>
      <c r="P487" s="508">
        <v>24</v>
      </c>
      <c r="Q487" s="508">
        <v>0</v>
      </c>
      <c r="R487" s="508">
        <v>24</v>
      </c>
      <c r="S487" s="508">
        <v>0</v>
      </c>
      <c r="T487" s="508">
        <v>24</v>
      </c>
    </row>
    <row r="488" spans="1:20" s="14" customFormat="1" ht="12.75">
      <c r="A488" s="423" t="s">
        <v>316</v>
      </c>
      <c r="B488" s="499" t="s">
        <v>179</v>
      </c>
      <c r="C488" s="500" t="s">
        <v>130</v>
      </c>
      <c r="D488" s="500" t="s">
        <v>129</v>
      </c>
      <c r="E488" s="354" t="s">
        <v>250</v>
      </c>
      <c r="F488" s="354" t="s">
        <v>207</v>
      </c>
      <c r="G488" s="296" t="s">
        <v>207</v>
      </c>
      <c r="H488" s="296" t="s">
        <v>207</v>
      </c>
      <c r="I488" s="313" t="s">
        <v>315</v>
      </c>
      <c r="J488" s="296" t="s">
        <v>207</v>
      </c>
      <c r="K488" s="372"/>
      <c r="L488" s="507"/>
      <c r="M488" s="579"/>
      <c r="N488" s="508">
        <f aca="true" t="shared" si="191" ref="N488:T489">N489</f>
        <v>551</v>
      </c>
      <c r="O488" s="508">
        <f t="shared" si="191"/>
        <v>0</v>
      </c>
      <c r="P488" s="508">
        <f t="shared" si="191"/>
        <v>551</v>
      </c>
      <c r="Q488" s="508">
        <f t="shared" si="191"/>
        <v>0</v>
      </c>
      <c r="R488" s="508">
        <f t="shared" si="191"/>
        <v>551</v>
      </c>
      <c r="S488" s="508">
        <f t="shared" si="191"/>
        <v>0</v>
      </c>
      <c r="T488" s="508">
        <f t="shared" si="191"/>
        <v>551</v>
      </c>
    </row>
    <row r="489" spans="1:20" s="14" customFormat="1" ht="25.5">
      <c r="A489" s="345" t="s">
        <v>102</v>
      </c>
      <c r="B489" s="499" t="s">
        <v>179</v>
      </c>
      <c r="C489" s="500" t="s">
        <v>130</v>
      </c>
      <c r="D489" s="500" t="s">
        <v>129</v>
      </c>
      <c r="E489" s="354" t="s">
        <v>250</v>
      </c>
      <c r="F489" s="354" t="s">
        <v>207</v>
      </c>
      <c r="G489" s="296" t="s">
        <v>207</v>
      </c>
      <c r="H489" s="296" t="s">
        <v>207</v>
      </c>
      <c r="I489" s="313" t="s">
        <v>315</v>
      </c>
      <c r="J489" s="296" t="s">
        <v>207</v>
      </c>
      <c r="K489" s="372" t="s">
        <v>103</v>
      </c>
      <c r="L489" s="507"/>
      <c r="M489" s="579"/>
      <c r="N489" s="508">
        <f t="shared" si="191"/>
        <v>551</v>
      </c>
      <c r="O489" s="508">
        <f t="shared" si="191"/>
        <v>0</v>
      </c>
      <c r="P489" s="508">
        <f t="shared" si="191"/>
        <v>551</v>
      </c>
      <c r="Q489" s="508">
        <f t="shared" si="191"/>
        <v>0</v>
      </c>
      <c r="R489" s="508">
        <f t="shared" si="191"/>
        <v>551</v>
      </c>
      <c r="S489" s="508">
        <f t="shared" si="191"/>
        <v>0</v>
      </c>
      <c r="T489" s="508">
        <f t="shared" si="191"/>
        <v>551</v>
      </c>
    </row>
    <row r="490" spans="1:20" s="14" customFormat="1" ht="26.25" thickBot="1">
      <c r="A490" s="554" t="s">
        <v>104</v>
      </c>
      <c r="B490" s="518" t="s">
        <v>179</v>
      </c>
      <c r="C490" s="555" t="s">
        <v>130</v>
      </c>
      <c r="D490" s="555" t="s">
        <v>129</v>
      </c>
      <c r="E490" s="540" t="s">
        <v>250</v>
      </c>
      <c r="F490" s="540" t="s">
        <v>207</v>
      </c>
      <c r="G490" s="522" t="s">
        <v>207</v>
      </c>
      <c r="H490" s="522" t="s">
        <v>207</v>
      </c>
      <c r="I490" s="523" t="s">
        <v>315</v>
      </c>
      <c r="J490" s="522" t="s">
        <v>207</v>
      </c>
      <c r="K490" s="591" t="s">
        <v>105</v>
      </c>
      <c r="L490" s="557"/>
      <c r="M490" s="592"/>
      <c r="N490" s="558">
        <v>551</v>
      </c>
      <c r="O490" s="558">
        <v>0</v>
      </c>
      <c r="P490" s="558">
        <v>551</v>
      </c>
      <c r="Q490" s="558">
        <v>0</v>
      </c>
      <c r="R490" s="558">
        <v>551</v>
      </c>
      <c r="S490" s="558">
        <v>0</v>
      </c>
      <c r="T490" s="558">
        <v>551</v>
      </c>
    </row>
    <row r="491" spans="1:20" s="17" customFormat="1" ht="25.5">
      <c r="A491" s="629" t="s">
        <v>82</v>
      </c>
      <c r="B491" s="560" t="s">
        <v>180</v>
      </c>
      <c r="C491" s="561"/>
      <c r="D491" s="561"/>
      <c r="E491" s="562"/>
      <c r="F491" s="562"/>
      <c r="G491" s="529"/>
      <c r="H491" s="529"/>
      <c r="I491" s="562"/>
      <c r="J491" s="562"/>
      <c r="K491" s="593"/>
      <c r="L491" s="594" t="e">
        <f>L492+L527</f>
        <v>#REF!</v>
      </c>
      <c r="M491" s="595" t="e">
        <f>M492+M527</f>
        <v>#REF!</v>
      </c>
      <c r="N491" s="595" t="e">
        <f>N492+N527+N518</f>
        <v>#REF!</v>
      </c>
      <c r="O491" s="595" t="e">
        <f>O492+O527+O518</f>
        <v>#REF!</v>
      </c>
      <c r="P491" s="595" t="e">
        <f>P492+P527+P518</f>
        <v>#REF!</v>
      </c>
      <c r="Q491" s="595" t="e">
        <f>Q492+Q527+Q518</f>
        <v>#REF!</v>
      </c>
      <c r="R491" s="595">
        <f>R492+R527+R518+R505</f>
        <v>52293.5</v>
      </c>
      <c r="S491" s="595">
        <f>S492+S527+S518+S505</f>
        <v>0</v>
      </c>
      <c r="T491" s="595">
        <f>T492+T527+T518+T505</f>
        <v>52293.5</v>
      </c>
    </row>
    <row r="492" spans="1:20" s="34" customFormat="1" ht="12.75">
      <c r="A492" s="564" t="s">
        <v>141</v>
      </c>
      <c r="B492" s="342" t="s">
        <v>180</v>
      </c>
      <c r="C492" s="511" t="s">
        <v>126</v>
      </c>
      <c r="D492" s="511"/>
      <c r="E492" s="473"/>
      <c r="F492" s="473"/>
      <c r="G492" s="296"/>
      <c r="H492" s="296"/>
      <c r="I492" s="473"/>
      <c r="J492" s="473"/>
      <c r="K492" s="596"/>
      <c r="L492" s="597" t="e">
        <f aca="true" t="shared" si="192" ref="L492:T493">L493</f>
        <v>#REF!</v>
      </c>
      <c r="M492" s="598" t="e">
        <f t="shared" si="192"/>
        <v>#REF!</v>
      </c>
      <c r="N492" s="598" t="e">
        <f t="shared" si="192"/>
        <v>#REF!</v>
      </c>
      <c r="O492" s="598" t="e">
        <f t="shared" si="192"/>
        <v>#REF!</v>
      </c>
      <c r="P492" s="598" t="e">
        <f t="shared" si="192"/>
        <v>#REF!</v>
      </c>
      <c r="Q492" s="598" t="e">
        <f t="shared" si="192"/>
        <v>#REF!</v>
      </c>
      <c r="R492" s="598">
        <f t="shared" si="192"/>
        <v>894.2</v>
      </c>
      <c r="S492" s="598">
        <f t="shared" si="192"/>
        <v>0</v>
      </c>
      <c r="T492" s="598">
        <f t="shared" si="192"/>
        <v>894.2</v>
      </c>
    </row>
    <row r="493" spans="1:20" s="34" customFormat="1" ht="12.75">
      <c r="A493" s="567" t="s">
        <v>157</v>
      </c>
      <c r="B493" s="342" t="s">
        <v>180</v>
      </c>
      <c r="C493" s="500" t="s">
        <v>126</v>
      </c>
      <c r="D493" s="500" t="s">
        <v>183</v>
      </c>
      <c r="E493" s="473"/>
      <c r="F493" s="473"/>
      <c r="G493" s="296"/>
      <c r="H493" s="296"/>
      <c r="I493" s="473"/>
      <c r="J493" s="473"/>
      <c r="K493" s="596"/>
      <c r="L493" s="597" t="e">
        <f t="shared" si="192"/>
        <v>#REF!</v>
      </c>
      <c r="M493" s="598" t="e">
        <f t="shared" si="192"/>
        <v>#REF!</v>
      </c>
      <c r="N493" s="598" t="e">
        <f t="shared" si="192"/>
        <v>#REF!</v>
      </c>
      <c r="O493" s="598" t="e">
        <f t="shared" si="192"/>
        <v>#REF!</v>
      </c>
      <c r="P493" s="598" t="e">
        <f t="shared" si="192"/>
        <v>#REF!</v>
      </c>
      <c r="Q493" s="598" t="e">
        <f t="shared" si="192"/>
        <v>#REF!</v>
      </c>
      <c r="R493" s="598">
        <f t="shared" si="192"/>
        <v>894.2</v>
      </c>
      <c r="S493" s="598">
        <f t="shared" si="192"/>
        <v>0</v>
      </c>
      <c r="T493" s="598">
        <f t="shared" si="192"/>
        <v>894.2</v>
      </c>
    </row>
    <row r="494" spans="1:20" s="14" customFormat="1" ht="51">
      <c r="A494" s="569" t="s">
        <v>251</v>
      </c>
      <c r="B494" s="342" t="s">
        <v>180</v>
      </c>
      <c r="C494" s="500" t="s">
        <v>126</v>
      </c>
      <c r="D494" s="500" t="s">
        <v>183</v>
      </c>
      <c r="E494" s="295" t="s">
        <v>129</v>
      </c>
      <c r="F494" s="295" t="s">
        <v>207</v>
      </c>
      <c r="G494" s="296" t="s">
        <v>207</v>
      </c>
      <c r="H494" s="296" t="s">
        <v>207</v>
      </c>
      <c r="I494" s="295" t="s">
        <v>208</v>
      </c>
      <c r="J494" s="296" t="s">
        <v>207</v>
      </c>
      <c r="K494" s="513"/>
      <c r="L494" s="507" t="e">
        <f aca="true" t="shared" si="193" ref="L494:R494">L495+L498</f>
        <v>#REF!</v>
      </c>
      <c r="M494" s="508" t="e">
        <f t="shared" si="193"/>
        <v>#REF!</v>
      </c>
      <c r="N494" s="508" t="e">
        <f t="shared" si="193"/>
        <v>#REF!</v>
      </c>
      <c r="O494" s="508" t="e">
        <f t="shared" si="193"/>
        <v>#REF!</v>
      </c>
      <c r="P494" s="508" t="e">
        <f t="shared" si="193"/>
        <v>#REF!</v>
      </c>
      <c r="Q494" s="508" t="e">
        <f t="shared" si="193"/>
        <v>#REF!</v>
      </c>
      <c r="R494" s="508">
        <f t="shared" si="193"/>
        <v>894.2</v>
      </c>
      <c r="S494" s="508">
        <f>S495+S498</f>
        <v>0</v>
      </c>
      <c r="T494" s="508">
        <f>T495+T498</f>
        <v>894.2</v>
      </c>
    </row>
    <row r="495" spans="1:20" s="17" customFormat="1" ht="25.5">
      <c r="A495" s="569" t="s">
        <v>257</v>
      </c>
      <c r="B495" s="342" t="s">
        <v>180</v>
      </c>
      <c r="C495" s="500" t="s">
        <v>126</v>
      </c>
      <c r="D495" s="500" t="s">
        <v>183</v>
      </c>
      <c r="E495" s="295" t="s">
        <v>129</v>
      </c>
      <c r="F495" s="295" t="s">
        <v>207</v>
      </c>
      <c r="G495" s="296" t="s">
        <v>207</v>
      </c>
      <c r="H495" s="296" t="s">
        <v>207</v>
      </c>
      <c r="I495" s="295" t="s">
        <v>97</v>
      </c>
      <c r="J495" s="296" t="s">
        <v>207</v>
      </c>
      <c r="K495" s="513"/>
      <c r="L495" s="507">
        <f aca="true" t="shared" si="194" ref="L495:T496">L496</f>
        <v>671.2</v>
      </c>
      <c r="M495" s="508">
        <f t="shared" si="194"/>
        <v>0</v>
      </c>
      <c r="N495" s="508">
        <f t="shared" si="194"/>
        <v>651.9</v>
      </c>
      <c r="O495" s="508">
        <f t="shared" si="194"/>
        <v>0</v>
      </c>
      <c r="P495" s="508">
        <f t="shared" si="194"/>
        <v>651.9</v>
      </c>
      <c r="Q495" s="508">
        <f t="shared" si="194"/>
        <v>0</v>
      </c>
      <c r="R495" s="508">
        <f t="shared" si="194"/>
        <v>651.9</v>
      </c>
      <c r="S495" s="508">
        <f t="shared" si="194"/>
        <v>0</v>
      </c>
      <c r="T495" s="508">
        <f t="shared" si="194"/>
        <v>651.9</v>
      </c>
    </row>
    <row r="496" spans="1:20" s="17" customFormat="1" ht="12.75">
      <c r="A496" s="549" t="s">
        <v>160</v>
      </c>
      <c r="B496" s="342" t="s">
        <v>180</v>
      </c>
      <c r="C496" s="500" t="s">
        <v>126</v>
      </c>
      <c r="D496" s="500" t="s">
        <v>183</v>
      </c>
      <c r="E496" s="354" t="s">
        <v>129</v>
      </c>
      <c r="F496" s="354" t="s">
        <v>207</v>
      </c>
      <c r="G496" s="296" t="s">
        <v>207</v>
      </c>
      <c r="H496" s="296" t="s">
        <v>207</v>
      </c>
      <c r="I496" s="313" t="s">
        <v>97</v>
      </c>
      <c r="J496" s="296" t="s">
        <v>207</v>
      </c>
      <c r="K496" s="501" t="s">
        <v>174</v>
      </c>
      <c r="L496" s="507">
        <f t="shared" si="194"/>
        <v>671.2</v>
      </c>
      <c r="M496" s="508">
        <f t="shared" si="194"/>
        <v>0</v>
      </c>
      <c r="N496" s="508">
        <f t="shared" si="194"/>
        <v>651.9</v>
      </c>
      <c r="O496" s="508">
        <f t="shared" si="194"/>
        <v>0</v>
      </c>
      <c r="P496" s="508">
        <f t="shared" si="194"/>
        <v>651.9</v>
      </c>
      <c r="Q496" s="508">
        <f t="shared" si="194"/>
        <v>0</v>
      </c>
      <c r="R496" s="508">
        <f t="shared" si="194"/>
        <v>651.9</v>
      </c>
      <c r="S496" s="508">
        <f t="shared" si="194"/>
        <v>0</v>
      </c>
      <c r="T496" s="508">
        <f t="shared" si="194"/>
        <v>651.9</v>
      </c>
    </row>
    <row r="497" spans="1:20" s="17" customFormat="1" ht="12.75">
      <c r="A497" s="549" t="s">
        <v>119</v>
      </c>
      <c r="B497" s="342" t="s">
        <v>180</v>
      </c>
      <c r="C497" s="500" t="s">
        <v>126</v>
      </c>
      <c r="D497" s="500" t="s">
        <v>183</v>
      </c>
      <c r="E497" s="354" t="s">
        <v>129</v>
      </c>
      <c r="F497" s="354" t="s">
        <v>207</v>
      </c>
      <c r="G497" s="296" t="s">
        <v>207</v>
      </c>
      <c r="H497" s="296" t="s">
        <v>207</v>
      </c>
      <c r="I497" s="313" t="s">
        <v>97</v>
      </c>
      <c r="J497" s="296" t="s">
        <v>207</v>
      </c>
      <c r="K497" s="501" t="s">
        <v>124</v>
      </c>
      <c r="L497" s="507">
        <v>671.2</v>
      </c>
      <c r="M497" s="508">
        <v>0</v>
      </c>
      <c r="N497" s="508">
        <v>651.9</v>
      </c>
      <c r="O497" s="508">
        <v>0</v>
      </c>
      <c r="P497" s="508">
        <v>651.9</v>
      </c>
      <c r="Q497" s="508">
        <v>0</v>
      </c>
      <c r="R497" s="508">
        <v>651.9</v>
      </c>
      <c r="S497" s="508">
        <v>0</v>
      </c>
      <c r="T497" s="508">
        <v>651.9</v>
      </c>
    </row>
    <row r="498" spans="1:20" s="17" customFormat="1" ht="25.5">
      <c r="A498" s="569" t="s">
        <v>318</v>
      </c>
      <c r="B498" s="342" t="s">
        <v>180</v>
      </c>
      <c r="C498" s="500" t="s">
        <v>126</v>
      </c>
      <c r="D498" s="500" t="s">
        <v>183</v>
      </c>
      <c r="E498" s="352" t="s">
        <v>129</v>
      </c>
      <c r="F498" s="352" t="s">
        <v>207</v>
      </c>
      <c r="G498" s="296" t="s">
        <v>207</v>
      </c>
      <c r="H498" s="296" t="s">
        <v>207</v>
      </c>
      <c r="I498" s="352" t="s">
        <v>317</v>
      </c>
      <c r="J498" s="296" t="s">
        <v>207</v>
      </c>
      <c r="K498" s="512"/>
      <c r="L498" s="502" t="e">
        <f>#REF!+L503</f>
        <v>#REF!</v>
      </c>
      <c r="M498" s="503" t="e">
        <f>#REF!+M503</f>
        <v>#REF!</v>
      </c>
      <c r="N498" s="503" t="e">
        <f>#REF!+N503</f>
        <v>#REF!</v>
      </c>
      <c r="O498" s="503" t="e">
        <f>#REF!+O503</f>
        <v>#REF!</v>
      </c>
      <c r="P498" s="503" t="e">
        <f>#REF!+P503</f>
        <v>#REF!</v>
      </c>
      <c r="Q498" s="503" t="e">
        <f>#REF!+Q503</f>
        <v>#REF!</v>
      </c>
      <c r="R498" s="503">
        <f>R503+R499+R501</f>
        <v>242.3</v>
      </c>
      <c r="S498" s="503">
        <f>S503+S499+S501</f>
        <v>0</v>
      </c>
      <c r="T498" s="503">
        <f>T503+T499+T501</f>
        <v>242.3</v>
      </c>
    </row>
    <row r="499" spans="1:20" s="17" customFormat="1" ht="51">
      <c r="A499" s="549" t="s">
        <v>123</v>
      </c>
      <c r="B499" s="342" t="s">
        <v>180</v>
      </c>
      <c r="C499" s="500" t="s">
        <v>126</v>
      </c>
      <c r="D499" s="500" t="s">
        <v>183</v>
      </c>
      <c r="E499" s="352" t="s">
        <v>129</v>
      </c>
      <c r="F499" s="352" t="s">
        <v>207</v>
      </c>
      <c r="G499" s="296" t="s">
        <v>207</v>
      </c>
      <c r="H499" s="296" t="s">
        <v>207</v>
      </c>
      <c r="I499" s="352" t="s">
        <v>317</v>
      </c>
      <c r="J499" s="296" t="s">
        <v>207</v>
      </c>
      <c r="K499" s="512" t="s">
        <v>110</v>
      </c>
      <c r="L499" s="502"/>
      <c r="M499" s="503"/>
      <c r="N499" s="503"/>
      <c r="O499" s="503"/>
      <c r="P499" s="503"/>
      <c r="Q499" s="503"/>
      <c r="R499" s="503">
        <f>R500</f>
        <v>25</v>
      </c>
      <c r="S499" s="503">
        <f>S500</f>
        <v>-13.5</v>
      </c>
      <c r="T499" s="503">
        <f>T500</f>
        <v>11.5</v>
      </c>
    </row>
    <row r="500" spans="1:20" s="17" customFormat="1" ht="25.5">
      <c r="A500" s="549" t="s">
        <v>111</v>
      </c>
      <c r="B500" s="342" t="s">
        <v>180</v>
      </c>
      <c r="C500" s="500" t="s">
        <v>126</v>
      </c>
      <c r="D500" s="500" t="s">
        <v>183</v>
      </c>
      <c r="E500" s="352" t="s">
        <v>129</v>
      </c>
      <c r="F500" s="352" t="s">
        <v>207</v>
      </c>
      <c r="G500" s="296" t="s">
        <v>207</v>
      </c>
      <c r="H500" s="296" t="s">
        <v>207</v>
      </c>
      <c r="I500" s="352" t="s">
        <v>317</v>
      </c>
      <c r="J500" s="296" t="s">
        <v>207</v>
      </c>
      <c r="K500" s="512" t="s">
        <v>353</v>
      </c>
      <c r="L500" s="502"/>
      <c r="M500" s="503"/>
      <c r="N500" s="503"/>
      <c r="O500" s="503"/>
      <c r="P500" s="503"/>
      <c r="Q500" s="503"/>
      <c r="R500" s="503">
        <v>25</v>
      </c>
      <c r="S500" s="503">
        <v>-13.5</v>
      </c>
      <c r="T500" s="503">
        <f>S500+R500</f>
        <v>11.5</v>
      </c>
    </row>
    <row r="501" spans="1:20" s="17" customFormat="1" ht="25.5">
      <c r="A501" s="549" t="s">
        <v>102</v>
      </c>
      <c r="B501" s="342" t="s">
        <v>180</v>
      </c>
      <c r="C501" s="500" t="s">
        <v>126</v>
      </c>
      <c r="D501" s="500" t="s">
        <v>183</v>
      </c>
      <c r="E501" s="352" t="s">
        <v>129</v>
      </c>
      <c r="F501" s="352" t="s">
        <v>207</v>
      </c>
      <c r="G501" s="296" t="s">
        <v>207</v>
      </c>
      <c r="H501" s="296" t="s">
        <v>207</v>
      </c>
      <c r="I501" s="352" t="s">
        <v>317</v>
      </c>
      <c r="J501" s="296" t="s">
        <v>207</v>
      </c>
      <c r="K501" s="512" t="s">
        <v>103</v>
      </c>
      <c r="L501" s="502"/>
      <c r="M501" s="503"/>
      <c r="N501" s="503"/>
      <c r="O501" s="503"/>
      <c r="P501" s="503"/>
      <c r="Q501" s="503"/>
      <c r="R501" s="503">
        <f>R502</f>
        <v>0</v>
      </c>
      <c r="S501" s="503">
        <f>S502</f>
        <v>13.5</v>
      </c>
      <c r="T501" s="503">
        <f>T502</f>
        <v>13.5</v>
      </c>
    </row>
    <row r="502" spans="1:20" s="17" customFormat="1" ht="25.5">
      <c r="A502" s="549" t="s">
        <v>104</v>
      </c>
      <c r="B502" s="342" t="s">
        <v>180</v>
      </c>
      <c r="C502" s="500" t="s">
        <v>126</v>
      </c>
      <c r="D502" s="500" t="s">
        <v>183</v>
      </c>
      <c r="E502" s="352" t="s">
        <v>129</v>
      </c>
      <c r="F502" s="352" t="s">
        <v>207</v>
      </c>
      <c r="G502" s="296" t="s">
        <v>207</v>
      </c>
      <c r="H502" s="296" t="s">
        <v>207</v>
      </c>
      <c r="I502" s="352" t="s">
        <v>317</v>
      </c>
      <c r="J502" s="296" t="s">
        <v>207</v>
      </c>
      <c r="K502" s="512" t="s">
        <v>105</v>
      </c>
      <c r="L502" s="502"/>
      <c r="M502" s="503"/>
      <c r="N502" s="503"/>
      <c r="O502" s="503"/>
      <c r="P502" s="503"/>
      <c r="Q502" s="503"/>
      <c r="R502" s="503">
        <v>0</v>
      </c>
      <c r="S502" s="503">
        <v>13.5</v>
      </c>
      <c r="T502" s="503">
        <v>13.5</v>
      </c>
    </row>
    <row r="503" spans="1:20" s="17" customFormat="1" ht="12.75">
      <c r="A503" s="549" t="s">
        <v>160</v>
      </c>
      <c r="B503" s="342" t="s">
        <v>180</v>
      </c>
      <c r="C503" s="500" t="s">
        <v>126</v>
      </c>
      <c r="D503" s="500" t="s">
        <v>183</v>
      </c>
      <c r="E503" s="354" t="s">
        <v>129</v>
      </c>
      <c r="F503" s="354" t="s">
        <v>207</v>
      </c>
      <c r="G503" s="296" t="s">
        <v>207</v>
      </c>
      <c r="H503" s="296" t="s">
        <v>207</v>
      </c>
      <c r="I503" s="352" t="s">
        <v>317</v>
      </c>
      <c r="J503" s="296" t="s">
        <v>207</v>
      </c>
      <c r="K503" s="501" t="s">
        <v>174</v>
      </c>
      <c r="L503" s="502">
        <f aca="true" t="shared" si="195" ref="L503:T503">L504</f>
        <v>223.7</v>
      </c>
      <c r="M503" s="503">
        <f t="shared" si="195"/>
        <v>0</v>
      </c>
      <c r="N503" s="503">
        <f t="shared" si="195"/>
        <v>217.3</v>
      </c>
      <c r="O503" s="503">
        <f t="shared" si="195"/>
        <v>0</v>
      </c>
      <c r="P503" s="503">
        <f t="shared" si="195"/>
        <v>217.3</v>
      </c>
      <c r="Q503" s="503">
        <f t="shared" si="195"/>
        <v>0</v>
      </c>
      <c r="R503" s="503">
        <f t="shared" si="195"/>
        <v>217.3</v>
      </c>
      <c r="S503" s="503">
        <f t="shared" si="195"/>
        <v>0</v>
      </c>
      <c r="T503" s="503">
        <f t="shared" si="195"/>
        <v>217.3</v>
      </c>
    </row>
    <row r="504" spans="1:20" s="17" customFormat="1" ht="12.75">
      <c r="A504" s="549" t="s">
        <v>119</v>
      </c>
      <c r="B504" s="342" t="s">
        <v>180</v>
      </c>
      <c r="C504" s="500" t="s">
        <v>126</v>
      </c>
      <c r="D504" s="500" t="s">
        <v>183</v>
      </c>
      <c r="E504" s="352" t="s">
        <v>129</v>
      </c>
      <c r="F504" s="352" t="s">
        <v>207</v>
      </c>
      <c r="G504" s="296" t="s">
        <v>207</v>
      </c>
      <c r="H504" s="296" t="s">
        <v>207</v>
      </c>
      <c r="I504" s="352" t="s">
        <v>317</v>
      </c>
      <c r="J504" s="296" t="s">
        <v>207</v>
      </c>
      <c r="K504" s="501" t="s">
        <v>124</v>
      </c>
      <c r="L504" s="502">
        <v>223.7</v>
      </c>
      <c r="M504" s="503">
        <v>0</v>
      </c>
      <c r="N504" s="503">
        <v>217.3</v>
      </c>
      <c r="O504" s="503">
        <v>0</v>
      </c>
      <c r="P504" s="503">
        <v>217.3</v>
      </c>
      <c r="Q504" s="503">
        <v>0</v>
      </c>
      <c r="R504" s="503">
        <v>217.3</v>
      </c>
      <c r="S504" s="503">
        <v>0</v>
      </c>
      <c r="T504" s="503">
        <v>217.3</v>
      </c>
    </row>
    <row r="505" spans="1:20" s="17" customFormat="1" ht="12.75">
      <c r="A505" s="567" t="s">
        <v>144</v>
      </c>
      <c r="B505" s="342" t="s">
        <v>180</v>
      </c>
      <c r="C505" s="500" t="s">
        <v>128</v>
      </c>
      <c r="D505" s="500"/>
      <c r="E505" s="352"/>
      <c r="F505" s="352"/>
      <c r="G505" s="296"/>
      <c r="H505" s="296"/>
      <c r="I505" s="352"/>
      <c r="J505" s="296"/>
      <c r="K505" s="501"/>
      <c r="L505" s="502"/>
      <c r="M505" s="503"/>
      <c r="N505" s="503"/>
      <c r="O505" s="503"/>
      <c r="P505" s="503"/>
      <c r="Q505" s="503"/>
      <c r="R505" s="503">
        <f aca="true" t="shared" si="196" ref="R505:T507">R506</f>
        <v>201.5</v>
      </c>
      <c r="S505" s="503">
        <f t="shared" si="196"/>
        <v>0</v>
      </c>
      <c r="T505" s="503">
        <f t="shared" si="196"/>
        <v>201.5</v>
      </c>
    </row>
    <row r="506" spans="1:20" s="17" customFormat="1" ht="12.75">
      <c r="A506" s="567" t="s">
        <v>152</v>
      </c>
      <c r="B506" s="342" t="s">
        <v>180</v>
      </c>
      <c r="C506" s="500" t="s">
        <v>128</v>
      </c>
      <c r="D506" s="500" t="s">
        <v>159</v>
      </c>
      <c r="E506" s="352"/>
      <c r="F506" s="352"/>
      <c r="G506" s="296"/>
      <c r="H506" s="296"/>
      <c r="I506" s="352"/>
      <c r="J506" s="296"/>
      <c r="K506" s="501"/>
      <c r="L506" s="502"/>
      <c r="M506" s="503"/>
      <c r="N506" s="503"/>
      <c r="O506" s="503"/>
      <c r="P506" s="503"/>
      <c r="Q506" s="503"/>
      <c r="R506" s="503">
        <f t="shared" si="196"/>
        <v>201.5</v>
      </c>
      <c r="S506" s="503">
        <f t="shared" si="196"/>
        <v>0</v>
      </c>
      <c r="T506" s="503">
        <f t="shared" si="196"/>
        <v>201.5</v>
      </c>
    </row>
    <row r="507" spans="1:20" s="17" customFormat="1" ht="25.5">
      <c r="A507" s="549" t="s">
        <v>30</v>
      </c>
      <c r="B507" s="342" t="s">
        <v>180</v>
      </c>
      <c r="C507" s="500" t="s">
        <v>128</v>
      </c>
      <c r="D507" s="500" t="s">
        <v>159</v>
      </c>
      <c r="E507" s="352" t="s">
        <v>126</v>
      </c>
      <c r="F507" s="352" t="s">
        <v>207</v>
      </c>
      <c r="G507" s="296" t="s">
        <v>207</v>
      </c>
      <c r="H507" s="296" t="s">
        <v>207</v>
      </c>
      <c r="I507" s="352" t="s">
        <v>208</v>
      </c>
      <c r="J507" s="296" t="s">
        <v>207</v>
      </c>
      <c r="K507" s="501"/>
      <c r="L507" s="502"/>
      <c r="M507" s="503"/>
      <c r="N507" s="503"/>
      <c r="O507" s="503"/>
      <c r="P507" s="503"/>
      <c r="Q507" s="503"/>
      <c r="R507" s="503">
        <f t="shared" si="196"/>
        <v>201.5</v>
      </c>
      <c r="S507" s="503">
        <f t="shared" si="196"/>
        <v>0</v>
      </c>
      <c r="T507" s="503">
        <f t="shared" si="196"/>
        <v>201.5</v>
      </c>
    </row>
    <row r="508" spans="1:20" s="17" customFormat="1" ht="25.5">
      <c r="A508" s="569" t="s">
        <v>21</v>
      </c>
      <c r="B508" s="342" t="s">
        <v>180</v>
      </c>
      <c r="C508" s="500" t="s">
        <v>128</v>
      </c>
      <c r="D508" s="500" t="s">
        <v>159</v>
      </c>
      <c r="E508" s="352" t="s">
        <v>126</v>
      </c>
      <c r="F508" s="352" t="s">
        <v>205</v>
      </c>
      <c r="G508" s="296" t="s">
        <v>207</v>
      </c>
      <c r="H508" s="296" t="s">
        <v>207</v>
      </c>
      <c r="I508" s="352" t="s">
        <v>208</v>
      </c>
      <c r="J508" s="296" t="s">
        <v>207</v>
      </c>
      <c r="K508" s="501"/>
      <c r="L508" s="502"/>
      <c r="M508" s="503"/>
      <c r="N508" s="503"/>
      <c r="O508" s="503"/>
      <c r="P508" s="503"/>
      <c r="Q508" s="503"/>
      <c r="R508" s="503">
        <f>R509+R512+R515</f>
        <v>201.5</v>
      </c>
      <c r="S508" s="503">
        <f>S509+S512+S515</f>
        <v>0</v>
      </c>
      <c r="T508" s="503">
        <f>T509+T512+T515</f>
        <v>201.5</v>
      </c>
    </row>
    <row r="509" spans="1:20" s="17" customFormat="1" ht="27.75" customHeight="1">
      <c r="A509" s="549" t="s">
        <v>382</v>
      </c>
      <c r="B509" s="342" t="s">
        <v>180</v>
      </c>
      <c r="C509" s="500" t="s">
        <v>128</v>
      </c>
      <c r="D509" s="500" t="s">
        <v>159</v>
      </c>
      <c r="E509" s="352" t="s">
        <v>126</v>
      </c>
      <c r="F509" s="352" t="s">
        <v>205</v>
      </c>
      <c r="G509" s="296" t="s">
        <v>207</v>
      </c>
      <c r="H509" s="296" t="s">
        <v>207</v>
      </c>
      <c r="I509" s="352" t="s">
        <v>381</v>
      </c>
      <c r="J509" s="296" t="s">
        <v>207</v>
      </c>
      <c r="K509" s="501"/>
      <c r="L509" s="502"/>
      <c r="M509" s="503"/>
      <c r="N509" s="503"/>
      <c r="O509" s="503"/>
      <c r="P509" s="503"/>
      <c r="Q509" s="503"/>
      <c r="R509" s="503">
        <f aca="true" t="shared" si="197" ref="R509:T510">R510</f>
        <v>26.5</v>
      </c>
      <c r="S509" s="503">
        <f t="shared" si="197"/>
        <v>0</v>
      </c>
      <c r="T509" s="503">
        <f t="shared" si="197"/>
        <v>26.5</v>
      </c>
    </row>
    <row r="510" spans="1:20" s="17" customFormat="1" ht="25.5">
      <c r="A510" s="549" t="s">
        <v>102</v>
      </c>
      <c r="B510" s="342" t="s">
        <v>180</v>
      </c>
      <c r="C510" s="500" t="s">
        <v>128</v>
      </c>
      <c r="D510" s="500" t="s">
        <v>159</v>
      </c>
      <c r="E510" s="352" t="s">
        <v>126</v>
      </c>
      <c r="F510" s="352" t="s">
        <v>205</v>
      </c>
      <c r="G510" s="296" t="s">
        <v>207</v>
      </c>
      <c r="H510" s="296" t="s">
        <v>207</v>
      </c>
      <c r="I510" s="352" t="s">
        <v>381</v>
      </c>
      <c r="J510" s="296" t="s">
        <v>207</v>
      </c>
      <c r="K510" s="501" t="s">
        <v>103</v>
      </c>
      <c r="L510" s="502"/>
      <c r="M510" s="503"/>
      <c r="N510" s="503"/>
      <c r="O510" s="503"/>
      <c r="P510" s="503"/>
      <c r="Q510" s="503"/>
      <c r="R510" s="503">
        <f t="shared" si="197"/>
        <v>26.5</v>
      </c>
      <c r="S510" s="503">
        <f t="shared" si="197"/>
        <v>0</v>
      </c>
      <c r="T510" s="503">
        <f t="shared" si="197"/>
        <v>26.5</v>
      </c>
    </row>
    <row r="511" spans="1:20" s="17" customFormat="1" ht="25.5">
      <c r="A511" s="549" t="s">
        <v>104</v>
      </c>
      <c r="B511" s="342" t="s">
        <v>180</v>
      </c>
      <c r="C511" s="500" t="s">
        <v>128</v>
      </c>
      <c r="D511" s="500" t="s">
        <v>159</v>
      </c>
      <c r="E511" s="352" t="s">
        <v>126</v>
      </c>
      <c r="F511" s="352" t="s">
        <v>205</v>
      </c>
      <c r="G511" s="296" t="s">
        <v>207</v>
      </c>
      <c r="H511" s="296" t="s">
        <v>207</v>
      </c>
      <c r="I511" s="352" t="s">
        <v>381</v>
      </c>
      <c r="J511" s="296" t="s">
        <v>207</v>
      </c>
      <c r="K511" s="501" t="s">
        <v>105</v>
      </c>
      <c r="L511" s="502"/>
      <c r="M511" s="503"/>
      <c r="N511" s="503"/>
      <c r="O511" s="503"/>
      <c r="P511" s="503"/>
      <c r="Q511" s="503"/>
      <c r="R511" s="503">
        <v>26.5</v>
      </c>
      <c r="S511" s="503">
        <v>0</v>
      </c>
      <c r="T511" s="503">
        <f>S511+R511</f>
        <v>26.5</v>
      </c>
    </row>
    <row r="512" spans="1:20" s="17" customFormat="1" ht="30.75" customHeight="1">
      <c r="A512" s="549" t="s">
        <v>390</v>
      </c>
      <c r="B512" s="342" t="s">
        <v>180</v>
      </c>
      <c r="C512" s="500" t="s">
        <v>128</v>
      </c>
      <c r="D512" s="500" t="s">
        <v>159</v>
      </c>
      <c r="E512" s="352" t="s">
        <v>126</v>
      </c>
      <c r="F512" s="352" t="s">
        <v>205</v>
      </c>
      <c r="G512" s="296" t="s">
        <v>207</v>
      </c>
      <c r="H512" s="296" t="s">
        <v>207</v>
      </c>
      <c r="I512" s="352" t="s">
        <v>35</v>
      </c>
      <c r="J512" s="296" t="s">
        <v>207</v>
      </c>
      <c r="K512" s="501"/>
      <c r="L512" s="502"/>
      <c r="M512" s="503"/>
      <c r="N512" s="503"/>
      <c r="O512" s="503"/>
      <c r="P512" s="503"/>
      <c r="Q512" s="503"/>
      <c r="R512" s="503">
        <f aca="true" t="shared" si="198" ref="R512:T513">R513</f>
        <v>135</v>
      </c>
      <c r="S512" s="503">
        <f t="shared" si="198"/>
        <v>0</v>
      </c>
      <c r="T512" s="503">
        <f t="shared" si="198"/>
        <v>135</v>
      </c>
    </row>
    <row r="513" spans="1:20" s="17" customFormat="1" ht="25.5">
      <c r="A513" s="549" t="s">
        <v>102</v>
      </c>
      <c r="B513" s="342" t="s">
        <v>180</v>
      </c>
      <c r="C513" s="500" t="s">
        <v>128</v>
      </c>
      <c r="D513" s="500" t="s">
        <v>159</v>
      </c>
      <c r="E513" s="352" t="s">
        <v>126</v>
      </c>
      <c r="F513" s="352" t="s">
        <v>205</v>
      </c>
      <c r="G513" s="296" t="s">
        <v>207</v>
      </c>
      <c r="H513" s="296" t="s">
        <v>207</v>
      </c>
      <c r="I513" s="352" t="s">
        <v>35</v>
      </c>
      <c r="J513" s="296" t="s">
        <v>207</v>
      </c>
      <c r="K513" s="501" t="s">
        <v>103</v>
      </c>
      <c r="L513" s="502"/>
      <c r="M513" s="503"/>
      <c r="N513" s="503"/>
      <c r="O513" s="503"/>
      <c r="P513" s="503"/>
      <c r="Q513" s="503"/>
      <c r="R513" s="503">
        <f t="shared" si="198"/>
        <v>135</v>
      </c>
      <c r="S513" s="503">
        <f t="shared" si="198"/>
        <v>0</v>
      </c>
      <c r="T513" s="503">
        <f t="shared" si="198"/>
        <v>135</v>
      </c>
    </row>
    <row r="514" spans="1:20" s="17" customFormat="1" ht="25.5">
      <c r="A514" s="549" t="s">
        <v>104</v>
      </c>
      <c r="B514" s="342" t="s">
        <v>180</v>
      </c>
      <c r="C514" s="500" t="s">
        <v>128</v>
      </c>
      <c r="D514" s="500" t="s">
        <v>159</v>
      </c>
      <c r="E514" s="352" t="s">
        <v>126</v>
      </c>
      <c r="F514" s="352" t="s">
        <v>205</v>
      </c>
      <c r="G514" s="296" t="s">
        <v>207</v>
      </c>
      <c r="H514" s="296" t="s">
        <v>207</v>
      </c>
      <c r="I514" s="352" t="s">
        <v>35</v>
      </c>
      <c r="J514" s="296" t="s">
        <v>207</v>
      </c>
      <c r="K514" s="501" t="s">
        <v>105</v>
      </c>
      <c r="L514" s="502"/>
      <c r="M514" s="503"/>
      <c r="N514" s="503"/>
      <c r="O514" s="503"/>
      <c r="P514" s="503"/>
      <c r="Q514" s="503"/>
      <c r="R514" s="503">
        <v>135</v>
      </c>
      <c r="S514" s="503">
        <v>0</v>
      </c>
      <c r="T514" s="503">
        <f>S514+R514</f>
        <v>135</v>
      </c>
    </row>
    <row r="515" spans="1:20" s="17" customFormat="1" ht="30.75" customHeight="1">
      <c r="A515" s="549" t="s">
        <v>376</v>
      </c>
      <c r="B515" s="342" t="s">
        <v>180</v>
      </c>
      <c r="C515" s="500" t="s">
        <v>128</v>
      </c>
      <c r="D515" s="500" t="s">
        <v>159</v>
      </c>
      <c r="E515" s="352" t="s">
        <v>126</v>
      </c>
      <c r="F515" s="352" t="s">
        <v>205</v>
      </c>
      <c r="G515" s="296" t="s">
        <v>207</v>
      </c>
      <c r="H515" s="296" t="s">
        <v>207</v>
      </c>
      <c r="I515" s="352" t="s">
        <v>375</v>
      </c>
      <c r="J515" s="296" t="s">
        <v>207</v>
      </c>
      <c r="K515" s="501"/>
      <c r="L515" s="502"/>
      <c r="M515" s="503"/>
      <c r="N515" s="503"/>
      <c r="O515" s="503"/>
      <c r="P515" s="503"/>
      <c r="Q515" s="503"/>
      <c r="R515" s="503">
        <f aca="true" t="shared" si="199" ref="R515:T516">R516</f>
        <v>40</v>
      </c>
      <c r="S515" s="503">
        <f t="shared" si="199"/>
        <v>0</v>
      </c>
      <c r="T515" s="503">
        <f t="shared" si="199"/>
        <v>40</v>
      </c>
    </row>
    <row r="516" spans="1:20" s="17" customFormat="1" ht="25.5">
      <c r="A516" s="549" t="s">
        <v>102</v>
      </c>
      <c r="B516" s="342" t="s">
        <v>180</v>
      </c>
      <c r="C516" s="500" t="s">
        <v>128</v>
      </c>
      <c r="D516" s="500" t="s">
        <v>159</v>
      </c>
      <c r="E516" s="352" t="s">
        <v>126</v>
      </c>
      <c r="F516" s="352" t="s">
        <v>205</v>
      </c>
      <c r="G516" s="296" t="s">
        <v>207</v>
      </c>
      <c r="H516" s="296" t="s">
        <v>207</v>
      </c>
      <c r="I516" s="352" t="s">
        <v>375</v>
      </c>
      <c r="J516" s="296" t="s">
        <v>207</v>
      </c>
      <c r="K516" s="501" t="s">
        <v>103</v>
      </c>
      <c r="L516" s="502"/>
      <c r="M516" s="503"/>
      <c r="N516" s="503"/>
      <c r="O516" s="503"/>
      <c r="P516" s="503"/>
      <c r="Q516" s="503"/>
      <c r="R516" s="503">
        <f t="shared" si="199"/>
        <v>40</v>
      </c>
      <c r="S516" s="503">
        <f t="shared" si="199"/>
        <v>0</v>
      </c>
      <c r="T516" s="503">
        <f t="shared" si="199"/>
        <v>40</v>
      </c>
    </row>
    <row r="517" spans="1:20" s="17" customFormat="1" ht="25.5">
      <c r="A517" s="549" t="s">
        <v>104</v>
      </c>
      <c r="B517" s="342" t="s">
        <v>180</v>
      </c>
      <c r="C517" s="500" t="s">
        <v>128</v>
      </c>
      <c r="D517" s="500" t="s">
        <v>159</v>
      </c>
      <c r="E517" s="352" t="s">
        <v>126</v>
      </c>
      <c r="F517" s="352" t="s">
        <v>205</v>
      </c>
      <c r="G517" s="296" t="s">
        <v>207</v>
      </c>
      <c r="H517" s="296" t="s">
        <v>207</v>
      </c>
      <c r="I517" s="352" t="s">
        <v>375</v>
      </c>
      <c r="J517" s="296" t="s">
        <v>207</v>
      </c>
      <c r="K517" s="501" t="s">
        <v>105</v>
      </c>
      <c r="L517" s="502"/>
      <c r="M517" s="503"/>
      <c r="N517" s="503"/>
      <c r="O517" s="503"/>
      <c r="P517" s="503"/>
      <c r="Q517" s="503"/>
      <c r="R517" s="503">
        <v>40</v>
      </c>
      <c r="S517" s="503">
        <v>0</v>
      </c>
      <c r="T517" s="503">
        <f>S517+R517</f>
        <v>40</v>
      </c>
    </row>
    <row r="518" spans="1:20" s="17" customFormat="1" ht="12.75">
      <c r="A518" s="567" t="s">
        <v>135</v>
      </c>
      <c r="B518" s="342" t="s">
        <v>180</v>
      </c>
      <c r="C518" s="500" t="s">
        <v>131</v>
      </c>
      <c r="D518" s="500"/>
      <c r="E518" s="352"/>
      <c r="F518" s="352"/>
      <c r="G518" s="296"/>
      <c r="H518" s="296"/>
      <c r="I518" s="352"/>
      <c r="J518" s="296"/>
      <c r="K518" s="501"/>
      <c r="L518" s="502"/>
      <c r="M518" s="503"/>
      <c r="N518" s="503">
        <f aca="true" t="shared" si="200" ref="N518:T521">N519</f>
        <v>50</v>
      </c>
      <c r="O518" s="503">
        <f t="shared" si="200"/>
        <v>0</v>
      </c>
      <c r="P518" s="503">
        <f t="shared" si="200"/>
        <v>50</v>
      </c>
      <c r="Q518" s="503">
        <f t="shared" si="200"/>
        <v>0</v>
      </c>
      <c r="R518" s="503">
        <f t="shared" si="200"/>
        <v>50</v>
      </c>
      <c r="S518" s="503">
        <f t="shared" si="200"/>
        <v>0</v>
      </c>
      <c r="T518" s="503">
        <f t="shared" si="200"/>
        <v>50</v>
      </c>
    </row>
    <row r="519" spans="1:20" s="17" customFormat="1" ht="12.75">
      <c r="A519" s="510" t="s">
        <v>156</v>
      </c>
      <c r="B519" s="342" t="s">
        <v>180</v>
      </c>
      <c r="C519" s="500" t="s">
        <v>131</v>
      </c>
      <c r="D519" s="500" t="s">
        <v>131</v>
      </c>
      <c r="E519" s="352"/>
      <c r="F519" s="352"/>
      <c r="G519" s="296"/>
      <c r="H519" s="296"/>
      <c r="I519" s="352"/>
      <c r="J519" s="296"/>
      <c r="K519" s="501"/>
      <c r="L519" s="502"/>
      <c r="M519" s="503"/>
      <c r="N519" s="503">
        <f t="shared" si="200"/>
        <v>50</v>
      </c>
      <c r="O519" s="503">
        <f t="shared" si="200"/>
        <v>0</v>
      </c>
      <c r="P519" s="503">
        <f t="shared" si="200"/>
        <v>50</v>
      </c>
      <c r="Q519" s="503">
        <f t="shared" si="200"/>
        <v>0</v>
      </c>
      <c r="R519" s="503">
        <f t="shared" si="200"/>
        <v>50</v>
      </c>
      <c r="S519" s="503">
        <f t="shared" si="200"/>
        <v>0</v>
      </c>
      <c r="T519" s="503">
        <f t="shared" si="200"/>
        <v>50</v>
      </c>
    </row>
    <row r="520" spans="1:20" s="17" customFormat="1" ht="38.25">
      <c r="A520" s="569" t="s">
        <v>44</v>
      </c>
      <c r="B520" s="342" t="s">
        <v>180</v>
      </c>
      <c r="C520" s="500" t="s">
        <v>131</v>
      </c>
      <c r="D520" s="500" t="s">
        <v>131</v>
      </c>
      <c r="E520" s="295" t="s">
        <v>131</v>
      </c>
      <c r="F520" s="295" t="s">
        <v>207</v>
      </c>
      <c r="G520" s="296" t="s">
        <v>207</v>
      </c>
      <c r="H520" s="296" t="s">
        <v>207</v>
      </c>
      <c r="I520" s="295" t="s">
        <v>208</v>
      </c>
      <c r="J520" s="296" t="s">
        <v>207</v>
      </c>
      <c r="K520" s="513"/>
      <c r="L520" s="507"/>
      <c r="M520" s="508"/>
      <c r="N520" s="508">
        <f t="shared" si="200"/>
        <v>50</v>
      </c>
      <c r="O520" s="508">
        <f t="shared" si="200"/>
        <v>0</v>
      </c>
      <c r="P520" s="508">
        <f t="shared" si="200"/>
        <v>50</v>
      </c>
      <c r="Q520" s="508">
        <f t="shared" si="200"/>
        <v>0</v>
      </c>
      <c r="R520" s="508">
        <f t="shared" si="200"/>
        <v>50</v>
      </c>
      <c r="S520" s="508">
        <f t="shared" si="200"/>
        <v>0</v>
      </c>
      <c r="T520" s="508">
        <f t="shared" si="200"/>
        <v>50</v>
      </c>
    </row>
    <row r="521" spans="1:20" s="17" customFormat="1" ht="25.5">
      <c r="A521" s="571" t="s">
        <v>34</v>
      </c>
      <c r="B521" s="342" t="s">
        <v>180</v>
      </c>
      <c r="C521" s="500" t="s">
        <v>131</v>
      </c>
      <c r="D521" s="500" t="s">
        <v>131</v>
      </c>
      <c r="E521" s="352" t="s">
        <v>131</v>
      </c>
      <c r="F521" s="352" t="s">
        <v>205</v>
      </c>
      <c r="G521" s="296" t="s">
        <v>207</v>
      </c>
      <c r="H521" s="296" t="s">
        <v>207</v>
      </c>
      <c r="I521" s="352" t="s">
        <v>208</v>
      </c>
      <c r="J521" s="296" t="s">
        <v>207</v>
      </c>
      <c r="K521" s="512"/>
      <c r="L521" s="507"/>
      <c r="M521" s="508"/>
      <c r="N521" s="508">
        <f t="shared" si="200"/>
        <v>50</v>
      </c>
      <c r="O521" s="508">
        <f t="shared" si="200"/>
        <v>0</v>
      </c>
      <c r="P521" s="508">
        <f t="shared" si="200"/>
        <v>50</v>
      </c>
      <c r="Q521" s="508">
        <f t="shared" si="200"/>
        <v>0</v>
      </c>
      <c r="R521" s="508">
        <f t="shared" si="200"/>
        <v>50</v>
      </c>
      <c r="S521" s="508">
        <f t="shared" si="200"/>
        <v>0</v>
      </c>
      <c r="T521" s="508">
        <f t="shared" si="200"/>
        <v>50</v>
      </c>
    </row>
    <row r="522" spans="1:20" s="17" customFormat="1" ht="12.75">
      <c r="A522" s="567" t="s">
        <v>33</v>
      </c>
      <c r="B522" s="342" t="s">
        <v>180</v>
      </c>
      <c r="C522" s="500" t="s">
        <v>131</v>
      </c>
      <c r="D522" s="500" t="s">
        <v>131</v>
      </c>
      <c r="E522" s="352" t="s">
        <v>131</v>
      </c>
      <c r="F522" s="352" t="s">
        <v>205</v>
      </c>
      <c r="G522" s="296" t="s">
        <v>207</v>
      </c>
      <c r="H522" s="296" t="s">
        <v>207</v>
      </c>
      <c r="I522" s="352" t="s">
        <v>37</v>
      </c>
      <c r="J522" s="296" t="s">
        <v>207</v>
      </c>
      <c r="K522" s="512"/>
      <c r="L522" s="507"/>
      <c r="M522" s="508"/>
      <c r="N522" s="508">
        <f aca="true" t="shared" si="201" ref="N522:T522">N525+N523</f>
        <v>50</v>
      </c>
      <c r="O522" s="508">
        <f t="shared" si="201"/>
        <v>0</v>
      </c>
      <c r="P522" s="508">
        <f t="shared" si="201"/>
        <v>50</v>
      </c>
      <c r="Q522" s="508">
        <f t="shared" si="201"/>
        <v>0</v>
      </c>
      <c r="R522" s="508">
        <f t="shared" si="201"/>
        <v>50</v>
      </c>
      <c r="S522" s="508">
        <f t="shared" si="201"/>
        <v>0</v>
      </c>
      <c r="T522" s="508">
        <f t="shared" si="201"/>
        <v>50</v>
      </c>
    </row>
    <row r="523" spans="1:20" s="17" customFormat="1" ht="12.75">
      <c r="A523" s="549" t="s">
        <v>160</v>
      </c>
      <c r="B523" s="342" t="s">
        <v>180</v>
      </c>
      <c r="C523" s="500" t="s">
        <v>131</v>
      </c>
      <c r="D523" s="500" t="s">
        <v>131</v>
      </c>
      <c r="E523" s="352" t="s">
        <v>131</v>
      </c>
      <c r="F523" s="352" t="s">
        <v>205</v>
      </c>
      <c r="G523" s="296" t="s">
        <v>207</v>
      </c>
      <c r="H523" s="296" t="s">
        <v>207</v>
      </c>
      <c r="I523" s="352" t="s">
        <v>37</v>
      </c>
      <c r="J523" s="296" t="s">
        <v>207</v>
      </c>
      <c r="K523" s="512" t="s">
        <v>174</v>
      </c>
      <c r="L523" s="507"/>
      <c r="M523" s="508"/>
      <c r="N523" s="508">
        <f aca="true" t="shared" si="202" ref="N523:T523">N524</f>
        <v>29</v>
      </c>
      <c r="O523" s="508">
        <f t="shared" si="202"/>
        <v>0</v>
      </c>
      <c r="P523" s="508">
        <f t="shared" si="202"/>
        <v>29</v>
      </c>
      <c r="Q523" s="508">
        <f t="shared" si="202"/>
        <v>0</v>
      </c>
      <c r="R523" s="508">
        <f t="shared" si="202"/>
        <v>29</v>
      </c>
      <c r="S523" s="508">
        <f t="shared" si="202"/>
        <v>0</v>
      </c>
      <c r="T523" s="508">
        <f t="shared" si="202"/>
        <v>29</v>
      </c>
    </row>
    <row r="524" spans="1:20" s="17" customFormat="1" ht="12.75">
      <c r="A524" s="549" t="s">
        <v>119</v>
      </c>
      <c r="B524" s="342" t="s">
        <v>180</v>
      </c>
      <c r="C524" s="500" t="s">
        <v>131</v>
      </c>
      <c r="D524" s="500" t="s">
        <v>131</v>
      </c>
      <c r="E524" s="352" t="s">
        <v>131</v>
      </c>
      <c r="F524" s="352" t="s">
        <v>205</v>
      </c>
      <c r="G524" s="296" t="s">
        <v>207</v>
      </c>
      <c r="H524" s="296" t="s">
        <v>207</v>
      </c>
      <c r="I524" s="352" t="s">
        <v>37</v>
      </c>
      <c r="J524" s="296" t="s">
        <v>207</v>
      </c>
      <c r="K524" s="512" t="s">
        <v>124</v>
      </c>
      <c r="L524" s="507"/>
      <c r="M524" s="508"/>
      <c r="N524" s="508">
        <v>29</v>
      </c>
      <c r="O524" s="508">
        <v>0</v>
      </c>
      <c r="P524" s="508">
        <v>29</v>
      </c>
      <c r="Q524" s="508">
        <v>0</v>
      </c>
      <c r="R524" s="508">
        <v>29</v>
      </c>
      <c r="S524" s="508">
        <v>0</v>
      </c>
      <c r="T524" s="508">
        <v>29</v>
      </c>
    </row>
    <row r="525" spans="1:20" s="17" customFormat="1" ht="25.5">
      <c r="A525" s="549" t="s">
        <v>47</v>
      </c>
      <c r="B525" s="342" t="s">
        <v>180</v>
      </c>
      <c r="C525" s="500" t="s">
        <v>131</v>
      </c>
      <c r="D525" s="500" t="s">
        <v>131</v>
      </c>
      <c r="E525" s="352" t="s">
        <v>131</v>
      </c>
      <c r="F525" s="352" t="s">
        <v>205</v>
      </c>
      <c r="G525" s="296" t="s">
        <v>207</v>
      </c>
      <c r="H525" s="296" t="s">
        <v>207</v>
      </c>
      <c r="I525" s="352" t="s">
        <v>37</v>
      </c>
      <c r="J525" s="296" t="s">
        <v>207</v>
      </c>
      <c r="K525" s="501">
        <v>600</v>
      </c>
      <c r="L525" s="507"/>
      <c r="M525" s="508"/>
      <c r="N525" s="508">
        <f aca="true" t="shared" si="203" ref="N525:T525">N526</f>
        <v>21</v>
      </c>
      <c r="O525" s="508">
        <f t="shared" si="203"/>
        <v>0</v>
      </c>
      <c r="P525" s="508">
        <f t="shared" si="203"/>
        <v>21</v>
      </c>
      <c r="Q525" s="508">
        <f t="shared" si="203"/>
        <v>0</v>
      </c>
      <c r="R525" s="508">
        <f t="shared" si="203"/>
        <v>21</v>
      </c>
      <c r="S525" s="508">
        <f t="shared" si="203"/>
        <v>0</v>
      </c>
      <c r="T525" s="508">
        <f t="shared" si="203"/>
        <v>21</v>
      </c>
    </row>
    <row r="526" spans="1:20" s="17" customFormat="1" ht="12.75">
      <c r="A526" s="549" t="s">
        <v>48</v>
      </c>
      <c r="B526" s="342" t="s">
        <v>180</v>
      </c>
      <c r="C526" s="500" t="s">
        <v>131</v>
      </c>
      <c r="D526" s="500" t="s">
        <v>131</v>
      </c>
      <c r="E526" s="352" t="s">
        <v>131</v>
      </c>
      <c r="F526" s="352" t="s">
        <v>205</v>
      </c>
      <c r="G526" s="296" t="s">
        <v>207</v>
      </c>
      <c r="H526" s="296" t="s">
        <v>207</v>
      </c>
      <c r="I526" s="352" t="s">
        <v>37</v>
      </c>
      <c r="J526" s="296" t="s">
        <v>207</v>
      </c>
      <c r="K526" s="501" t="s">
        <v>49</v>
      </c>
      <c r="L526" s="507"/>
      <c r="M526" s="508"/>
      <c r="N526" s="508">
        <v>21</v>
      </c>
      <c r="O526" s="508">
        <v>0</v>
      </c>
      <c r="P526" s="508">
        <v>21</v>
      </c>
      <c r="Q526" s="508">
        <v>0</v>
      </c>
      <c r="R526" s="508">
        <v>21</v>
      </c>
      <c r="S526" s="508">
        <v>0</v>
      </c>
      <c r="T526" s="508">
        <v>21</v>
      </c>
    </row>
    <row r="527" spans="1:20" s="34" customFormat="1" ht="12.75">
      <c r="A527" s="567" t="s">
        <v>80</v>
      </c>
      <c r="B527" s="342" t="s">
        <v>180</v>
      </c>
      <c r="C527" s="500" t="s">
        <v>132</v>
      </c>
      <c r="D527" s="500"/>
      <c r="E527" s="342"/>
      <c r="F527" s="342"/>
      <c r="G527" s="296"/>
      <c r="H527" s="296"/>
      <c r="I527" s="342"/>
      <c r="J527" s="342"/>
      <c r="K527" s="505"/>
      <c r="L527" s="502" t="e">
        <f aca="true" t="shared" si="204" ref="L527:T527">L528+L570</f>
        <v>#REF!</v>
      </c>
      <c r="M527" s="503" t="e">
        <f t="shared" si="204"/>
        <v>#REF!</v>
      </c>
      <c r="N527" s="503" t="e">
        <f t="shared" si="204"/>
        <v>#REF!</v>
      </c>
      <c r="O527" s="503" t="e">
        <f t="shared" si="204"/>
        <v>#REF!</v>
      </c>
      <c r="P527" s="503" t="e">
        <f t="shared" si="204"/>
        <v>#REF!</v>
      </c>
      <c r="Q527" s="503" t="e">
        <f t="shared" si="204"/>
        <v>#REF!</v>
      </c>
      <c r="R527" s="503">
        <f t="shared" si="204"/>
        <v>51147.8</v>
      </c>
      <c r="S527" s="503">
        <f t="shared" si="204"/>
        <v>0</v>
      </c>
      <c r="T527" s="503">
        <f t="shared" si="204"/>
        <v>51147.8</v>
      </c>
    </row>
    <row r="528" spans="1:20" s="34" customFormat="1" ht="12.75">
      <c r="A528" s="567" t="s">
        <v>149</v>
      </c>
      <c r="B528" s="342" t="s">
        <v>180</v>
      </c>
      <c r="C528" s="500" t="s">
        <v>132</v>
      </c>
      <c r="D528" s="500" t="s">
        <v>126</v>
      </c>
      <c r="E528" s="342"/>
      <c r="F528" s="342"/>
      <c r="G528" s="296"/>
      <c r="H528" s="296"/>
      <c r="I528" s="342"/>
      <c r="J528" s="342"/>
      <c r="K528" s="505"/>
      <c r="L528" s="502" t="e">
        <f>L529+#REF!</f>
        <v>#REF!</v>
      </c>
      <c r="M528" s="503" t="e">
        <f>M529+#REF!</f>
        <v>#REF!</v>
      </c>
      <c r="N528" s="503" t="e">
        <f>N529</f>
        <v>#REF!</v>
      </c>
      <c r="O528" s="503" t="e">
        <f>O529</f>
        <v>#REF!</v>
      </c>
      <c r="P528" s="503" t="e">
        <f>P529</f>
        <v>#REF!</v>
      </c>
      <c r="Q528" s="503" t="e">
        <f>Q529</f>
        <v>#REF!</v>
      </c>
      <c r="R528" s="503">
        <f>R529+R561</f>
        <v>47218.4</v>
      </c>
      <c r="S528" s="503">
        <f>S529+S561</f>
        <v>0</v>
      </c>
      <c r="T528" s="503">
        <f>T529+T561</f>
        <v>47218.4</v>
      </c>
    </row>
    <row r="529" spans="1:20" s="14" customFormat="1" ht="25.5">
      <c r="A529" s="549" t="s">
        <v>30</v>
      </c>
      <c r="B529" s="342" t="s">
        <v>180</v>
      </c>
      <c r="C529" s="500" t="s">
        <v>132</v>
      </c>
      <c r="D529" s="500" t="s">
        <v>126</v>
      </c>
      <c r="E529" s="295" t="s">
        <v>126</v>
      </c>
      <c r="F529" s="295" t="s">
        <v>207</v>
      </c>
      <c r="G529" s="296" t="s">
        <v>207</v>
      </c>
      <c r="H529" s="296" t="s">
        <v>207</v>
      </c>
      <c r="I529" s="295" t="s">
        <v>208</v>
      </c>
      <c r="J529" s="296" t="s">
        <v>207</v>
      </c>
      <c r="K529" s="513"/>
      <c r="L529" s="507" t="e">
        <f>L530+#REF!</f>
        <v>#REF!</v>
      </c>
      <c r="M529" s="508" t="e">
        <f>M530+#REF!</f>
        <v>#REF!</v>
      </c>
      <c r="N529" s="508" t="e">
        <f>N530+#REF!</f>
        <v>#REF!</v>
      </c>
      <c r="O529" s="508" t="e">
        <f>O530+#REF!</f>
        <v>#REF!</v>
      </c>
      <c r="P529" s="508" t="e">
        <f>P530+#REF!</f>
        <v>#REF!</v>
      </c>
      <c r="Q529" s="508" t="e">
        <f>Q530+#REF!</f>
        <v>#REF!</v>
      </c>
      <c r="R529" s="508">
        <f>R530</f>
        <v>46898</v>
      </c>
      <c r="S529" s="508">
        <f>S530</f>
        <v>0</v>
      </c>
      <c r="T529" s="508">
        <f>T530</f>
        <v>46898</v>
      </c>
    </row>
    <row r="530" spans="1:20" s="14" customFormat="1" ht="25.5">
      <c r="A530" s="569" t="s">
        <v>27</v>
      </c>
      <c r="B530" s="342" t="s">
        <v>180</v>
      </c>
      <c r="C530" s="500" t="s">
        <v>132</v>
      </c>
      <c r="D530" s="500" t="s">
        <v>126</v>
      </c>
      <c r="E530" s="295" t="s">
        <v>126</v>
      </c>
      <c r="F530" s="295" t="s">
        <v>209</v>
      </c>
      <c r="G530" s="296" t="s">
        <v>207</v>
      </c>
      <c r="H530" s="296" t="s">
        <v>207</v>
      </c>
      <c r="I530" s="295" t="s">
        <v>208</v>
      </c>
      <c r="J530" s="296" t="s">
        <v>207</v>
      </c>
      <c r="K530" s="513"/>
      <c r="L530" s="507" t="e">
        <f>L537+L546+L549+L555+#REF!+L534</f>
        <v>#REF!</v>
      </c>
      <c r="M530" s="508" t="e">
        <f>M537+M546+M549+M555+#REF!+M534</f>
        <v>#REF!</v>
      </c>
      <c r="N530" s="508">
        <f>N537+N546+N549+N555+N534+N552</f>
        <v>46880.7</v>
      </c>
      <c r="O530" s="508">
        <f>O537+O546+O549+O555+O534+O552</f>
        <v>0</v>
      </c>
      <c r="P530" s="508" t="e">
        <f>P537+P546+P549+P555+P534+P552+#REF!+P558</f>
        <v>#REF!</v>
      </c>
      <c r="Q530" s="508" t="e">
        <f>Q537+Q546+Q549+Q555+Q534+Q552+#REF!+Q558</f>
        <v>#REF!</v>
      </c>
      <c r="R530" s="508">
        <f>R537+R546+R549+R555+R534+R552+R558+R531</f>
        <v>46898</v>
      </c>
      <c r="S530" s="508">
        <f>S537+S546+S549+S555+S534+S552+S558+S531</f>
        <v>0</v>
      </c>
      <c r="T530" s="508">
        <f>T537+T546+T549+T555+T534+T552+T558+T531</f>
        <v>46898</v>
      </c>
    </row>
    <row r="531" spans="1:20" s="14" customFormat="1" ht="38.25">
      <c r="A531" s="569" t="s">
        <v>392</v>
      </c>
      <c r="B531" s="342" t="s">
        <v>180</v>
      </c>
      <c r="C531" s="500" t="s">
        <v>132</v>
      </c>
      <c r="D531" s="500" t="s">
        <v>126</v>
      </c>
      <c r="E531" s="295" t="s">
        <v>126</v>
      </c>
      <c r="F531" s="295" t="s">
        <v>209</v>
      </c>
      <c r="G531" s="296" t="s">
        <v>207</v>
      </c>
      <c r="H531" s="296" t="s">
        <v>207</v>
      </c>
      <c r="I531" s="295" t="s">
        <v>391</v>
      </c>
      <c r="J531" s="296" t="s">
        <v>207</v>
      </c>
      <c r="K531" s="513"/>
      <c r="L531" s="507"/>
      <c r="M531" s="508"/>
      <c r="N531" s="508"/>
      <c r="O531" s="508"/>
      <c r="P531" s="508"/>
      <c r="Q531" s="508"/>
      <c r="R531" s="508">
        <f aca="true" t="shared" si="205" ref="R531:T532">R532</f>
        <v>17.3</v>
      </c>
      <c r="S531" s="508">
        <f t="shared" si="205"/>
        <v>0</v>
      </c>
      <c r="T531" s="508">
        <f t="shared" si="205"/>
        <v>17.3</v>
      </c>
    </row>
    <row r="532" spans="1:20" s="14" customFormat="1" ht="25.5">
      <c r="A532" s="549" t="s">
        <v>47</v>
      </c>
      <c r="B532" s="342" t="s">
        <v>180</v>
      </c>
      <c r="C532" s="500" t="s">
        <v>132</v>
      </c>
      <c r="D532" s="500" t="s">
        <v>126</v>
      </c>
      <c r="E532" s="295" t="s">
        <v>126</v>
      </c>
      <c r="F532" s="295" t="s">
        <v>209</v>
      </c>
      <c r="G532" s="296" t="s">
        <v>207</v>
      </c>
      <c r="H532" s="296" t="s">
        <v>207</v>
      </c>
      <c r="I532" s="295" t="s">
        <v>391</v>
      </c>
      <c r="J532" s="296" t="s">
        <v>207</v>
      </c>
      <c r="K532" s="513" t="s">
        <v>231</v>
      </c>
      <c r="L532" s="507"/>
      <c r="M532" s="508"/>
      <c r="N532" s="508"/>
      <c r="O532" s="508"/>
      <c r="P532" s="508"/>
      <c r="Q532" s="508"/>
      <c r="R532" s="508">
        <f t="shared" si="205"/>
        <v>17.3</v>
      </c>
      <c r="S532" s="508">
        <f t="shared" si="205"/>
        <v>0</v>
      </c>
      <c r="T532" s="508">
        <f t="shared" si="205"/>
        <v>17.3</v>
      </c>
    </row>
    <row r="533" spans="1:20" s="14" customFormat="1" ht="12.75">
      <c r="A533" s="549" t="s">
        <v>48</v>
      </c>
      <c r="B533" s="342" t="s">
        <v>180</v>
      </c>
      <c r="C533" s="500" t="s">
        <v>132</v>
      </c>
      <c r="D533" s="500" t="s">
        <v>126</v>
      </c>
      <c r="E533" s="295" t="s">
        <v>126</v>
      </c>
      <c r="F533" s="295" t="s">
        <v>209</v>
      </c>
      <c r="G533" s="296" t="s">
        <v>207</v>
      </c>
      <c r="H533" s="296" t="s">
        <v>207</v>
      </c>
      <c r="I533" s="295" t="s">
        <v>391</v>
      </c>
      <c r="J533" s="296" t="s">
        <v>207</v>
      </c>
      <c r="K533" s="513" t="s">
        <v>49</v>
      </c>
      <c r="L533" s="507"/>
      <c r="M533" s="508"/>
      <c r="N533" s="508"/>
      <c r="O533" s="508"/>
      <c r="P533" s="508"/>
      <c r="Q533" s="508"/>
      <c r="R533" s="508">
        <v>17.3</v>
      </c>
      <c r="S533" s="508">
        <v>0</v>
      </c>
      <c r="T533" s="508">
        <f>S533+R533</f>
        <v>17.3</v>
      </c>
    </row>
    <row r="534" spans="1:20" s="14" customFormat="1" ht="89.25">
      <c r="A534" s="567" t="s">
        <v>237</v>
      </c>
      <c r="B534" s="342" t="s">
        <v>180</v>
      </c>
      <c r="C534" s="500" t="s">
        <v>132</v>
      </c>
      <c r="D534" s="500" t="s">
        <v>126</v>
      </c>
      <c r="E534" s="304" t="s">
        <v>126</v>
      </c>
      <c r="F534" s="304" t="s">
        <v>209</v>
      </c>
      <c r="G534" s="296" t="s">
        <v>207</v>
      </c>
      <c r="H534" s="296" t="s">
        <v>207</v>
      </c>
      <c r="I534" s="304" t="s">
        <v>236</v>
      </c>
      <c r="J534" s="296" t="s">
        <v>207</v>
      </c>
      <c r="K534" s="506"/>
      <c r="L534" s="507">
        <f aca="true" t="shared" si="206" ref="L534:T535">L535</f>
        <v>100.8</v>
      </c>
      <c r="M534" s="508">
        <f t="shared" si="206"/>
        <v>0</v>
      </c>
      <c r="N534" s="508">
        <f t="shared" si="206"/>
        <v>93.5</v>
      </c>
      <c r="O534" s="508">
        <f t="shared" si="206"/>
        <v>0</v>
      </c>
      <c r="P534" s="508">
        <f t="shared" si="206"/>
        <v>93.5</v>
      </c>
      <c r="Q534" s="508">
        <f t="shared" si="206"/>
        <v>0</v>
      </c>
      <c r="R534" s="508">
        <f t="shared" si="206"/>
        <v>93.5</v>
      </c>
      <c r="S534" s="508">
        <f t="shared" si="206"/>
        <v>0</v>
      </c>
      <c r="T534" s="508">
        <f t="shared" si="206"/>
        <v>93.5</v>
      </c>
    </row>
    <row r="535" spans="1:20" s="14" customFormat="1" ht="25.5">
      <c r="A535" s="549" t="s">
        <v>47</v>
      </c>
      <c r="B535" s="342" t="s">
        <v>180</v>
      </c>
      <c r="C535" s="500" t="s">
        <v>132</v>
      </c>
      <c r="D535" s="500" t="s">
        <v>126</v>
      </c>
      <c r="E535" s="304" t="s">
        <v>126</v>
      </c>
      <c r="F535" s="304" t="s">
        <v>209</v>
      </c>
      <c r="G535" s="296" t="s">
        <v>207</v>
      </c>
      <c r="H535" s="296" t="s">
        <v>207</v>
      </c>
      <c r="I535" s="350" t="s">
        <v>236</v>
      </c>
      <c r="J535" s="296" t="s">
        <v>207</v>
      </c>
      <c r="K535" s="501">
        <v>600</v>
      </c>
      <c r="L535" s="507">
        <f t="shared" si="206"/>
        <v>100.8</v>
      </c>
      <c r="M535" s="508">
        <f t="shared" si="206"/>
        <v>0</v>
      </c>
      <c r="N535" s="508">
        <f t="shared" si="206"/>
        <v>93.5</v>
      </c>
      <c r="O535" s="508">
        <f t="shared" si="206"/>
        <v>0</v>
      </c>
      <c r="P535" s="508">
        <f t="shared" si="206"/>
        <v>93.5</v>
      </c>
      <c r="Q535" s="508">
        <f t="shared" si="206"/>
        <v>0</v>
      </c>
      <c r="R535" s="508">
        <f t="shared" si="206"/>
        <v>93.5</v>
      </c>
      <c r="S535" s="508">
        <f t="shared" si="206"/>
        <v>0</v>
      </c>
      <c r="T535" s="508">
        <f t="shared" si="206"/>
        <v>93.5</v>
      </c>
    </row>
    <row r="536" spans="1:20" s="14" customFormat="1" ht="12.75">
      <c r="A536" s="549" t="s">
        <v>48</v>
      </c>
      <c r="B536" s="342" t="s">
        <v>180</v>
      </c>
      <c r="C536" s="500" t="s">
        <v>132</v>
      </c>
      <c r="D536" s="500" t="s">
        <v>126</v>
      </c>
      <c r="E536" s="304" t="s">
        <v>126</v>
      </c>
      <c r="F536" s="304" t="s">
        <v>209</v>
      </c>
      <c r="G536" s="296" t="s">
        <v>207</v>
      </c>
      <c r="H536" s="296" t="s">
        <v>207</v>
      </c>
      <c r="I536" s="350" t="s">
        <v>236</v>
      </c>
      <c r="J536" s="296" t="s">
        <v>207</v>
      </c>
      <c r="K536" s="501" t="s">
        <v>49</v>
      </c>
      <c r="L536" s="507">
        <v>100.8</v>
      </c>
      <c r="M536" s="508">
        <v>0</v>
      </c>
      <c r="N536" s="508">
        <v>93.5</v>
      </c>
      <c r="O536" s="508">
        <v>0</v>
      </c>
      <c r="P536" s="508">
        <v>93.5</v>
      </c>
      <c r="Q536" s="508">
        <v>0</v>
      </c>
      <c r="R536" s="508">
        <v>93.5</v>
      </c>
      <c r="S536" s="508">
        <v>0</v>
      </c>
      <c r="T536" s="508">
        <v>93.5</v>
      </c>
    </row>
    <row r="537" spans="1:20" s="14" customFormat="1" ht="12.75">
      <c r="A537" s="549" t="s">
        <v>28</v>
      </c>
      <c r="B537" s="342" t="s">
        <v>180</v>
      </c>
      <c r="C537" s="500" t="s">
        <v>132</v>
      </c>
      <c r="D537" s="500" t="s">
        <v>126</v>
      </c>
      <c r="E537" s="295" t="s">
        <v>126</v>
      </c>
      <c r="F537" s="295" t="s">
        <v>209</v>
      </c>
      <c r="G537" s="296" t="s">
        <v>207</v>
      </c>
      <c r="H537" s="296" t="s">
        <v>207</v>
      </c>
      <c r="I537" s="295" t="s">
        <v>35</v>
      </c>
      <c r="J537" s="296" t="s">
        <v>207</v>
      </c>
      <c r="K537" s="513"/>
      <c r="L537" s="507">
        <f aca="true" t="shared" si="207" ref="L537:Q537">L538+L542+L544</f>
        <v>815</v>
      </c>
      <c r="M537" s="508">
        <f t="shared" si="207"/>
        <v>0</v>
      </c>
      <c r="N537" s="508">
        <f t="shared" si="207"/>
        <v>700</v>
      </c>
      <c r="O537" s="508">
        <f t="shared" si="207"/>
        <v>0</v>
      </c>
      <c r="P537" s="508">
        <f t="shared" si="207"/>
        <v>700</v>
      </c>
      <c r="Q537" s="508">
        <f t="shared" si="207"/>
        <v>-195</v>
      </c>
      <c r="R537" s="508">
        <f>R538+R542+R544+R540</f>
        <v>625</v>
      </c>
      <c r="S537" s="508">
        <f>S538+S542+S544+S540</f>
        <v>75</v>
      </c>
      <c r="T537" s="508">
        <f>T538+T542+T544+T540</f>
        <v>700</v>
      </c>
    </row>
    <row r="538" spans="1:20" s="14" customFormat="1" ht="25.5">
      <c r="A538" s="549" t="s">
        <v>102</v>
      </c>
      <c r="B538" s="342" t="s">
        <v>180</v>
      </c>
      <c r="C538" s="500" t="s">
        <v>132</v>
      </c>
      <c r="D538" s="500" t="s">
        <v>126</v>
      </c>
      <c r="E538" s="296" t="s">
        <v>126</v>
      </c>
      <c r="F538" s="296" t="s">
        <v>209</v>
      </c>
      <c r="G538" s="296" t="s">
        <v>207</v>
      </c>
      <c r="H538" s="296" t="s">
        <v>207</v>
      </c>
      <c r="I538" s="295" t="s">
        <v>35</v>
      </c>
      <c r="J538" s="296" t="s">
        <v>207</v>
      </c>
      <c r="K538" s="506" t="s">
        <v>103</v>
      </c>
      <c r="L538" s="502">
        <f aca="true" t="shared" si="208" ref="L538:T538">L539</f>
        <v>200</v>
      </c>
      <c r="M538" s="503">
        <f t="shared" si="208"/>
        <v>0</v>
      </c>
      <c r="N538" s="503">
        <f t="shared" si="208"/>
        <v>125</v>
      </c>
      <c r="O538" s="503">
        <f t="shared" si="208"/>
        <v>0</v>
      </c>
      <c r="P538" s="503">
        <f t="shared" si="208"/>
        <v>125</v>
      </c>
      <c r="Q538" s="503">
        <f t="shared" si="208"/>
        <v>0</v>
      </c>
      <c r="R538" s="503">
        <f t="shared" si="208"/>
        <v>125</v>
      </c>
      <c r="S538" s="503">
        <f t="shared" si="208"/>
        <v>-15</v>
      </c>
      <c r="T538" s="503">
        <f t="shared" si="208"/>
        <v>110</v>
      </c>
    </row>
    <row r="539" spans="1:20" s="14" customFormat="1" ht="25.5">
      <c r="A539" s="549" t="s">
        <v>104</v>
      </c>
      <c r="B539" s="342" t="s">
        <v>180</v>
      </c>
      <c r="C539" s="500" t="s">
        <v>132</v>
      </c>
      <c r="D539" s="500" t="s">
        <v>126</v>
      </c>
      <c r="E539" s="296" t="s">
        <v>126</v>
      </c>
      <c r="F539" s="296" t="s">
        <v>209</v>
      </c>
      <c r="G539" s="296" t="s">
        <v>207</v>
      </c>
      <c r="H539" s="296" t="s">
        <v>207</v>
      </c>
      <c r="I539" s="295" t="s">
        <v>35</v>
      </c>
      <c r="J539" s="296" t="s">
        <v>207</v>
      </c>
      <c r="K539" s="506" t="s">
        <v>105</v>
      </c>
      <c r="L539" s="502">
        <v>200</v>
      </c>
      <c r="M539" s="503">
        <v>0</v>
      </c>
      <c r="N539" s="503">
        <v>125</v>
      </c>
      <c r="O539" s="503">
        <v>0</v>
      </c>
      <c r="P539" s="503">
        <v>125</v>
      </c>
      <c r="Q539" s="503">
        <v>0</v>
      </c>
      <c r="R539" s="503">
        <v>125</v>
      </c>
      <c r="S539" s="503">
        <f>-15</f>
        <v>-15</v>
      </c>
      <c r="T539" s="503">
        <f>S539+R539</f>
        <v>110</v>
      </c>
    </row>
    <row r="540" spans="1:20" s="14" customFormat="1" ht="16.5" customHeight="1">
      <c r="A540" s="630" t="s">
        <v>240</v>
      </c>
      <c r="B540" s="342" t="s">
        <v>180</v>
      </c>
      <c r="C540" s="500" t="s">
        <v>132</v>
      </c>
      <c r="D540" s="500" t="s">
        <v>126</v>
      </c>
      <c r="E540" s="296" t="s">
        <v>126</v>
      </c>
      <c r="F540" s="296" t="s">
        <v>209</v>
      </c>
      <c r="G540" s="296" t="s">
        <v>207</v>
      </c>
      <c r="H540" s="296" t="s">
        <v>207</v>
      </c>
      <c r="I540" s="295" t="s">
        <v>35</v>
      </c>
      <c r="J540" s="296" t="s">
        <v>207</v>
      </c>
      <c r="K540" s="506" t="s">
        <v>107</v>
      </c>
      <c r="L540" s="502"/>
      <c r="M540" s="503"/>
      <c r="N540" s="503"/>
      <c r="O540" s="503"/>
      <c r="P540" s="503"/>
      <c r="Q540" s="503"/>
      <c r="R540" s="503">
        <f>R541</f>
        <v>0</v>
      </c>
      <c r="S540" s="503">
        <f>S541</f>
        <v>15</v>
      </c>
      <c r="T540" s="503">
        <f>T541</f>
        <v>15</v>
      </c>
    </row>
    <row r="541" spans="1:20" s="14" customFormat="1" ht="12.75">
      <c r="A541" s="549" t="s">
        <v>241</v>
      </c>
      <c r="B541" s="342" t="s">
        <v>180</v>
      </c>
      <c r="C541" s="500" t="s">
        <v>132</v>
      </c>
      <c r="D541" s="500" t="s">
        <v>126</v>
      </c>
      <c r="E541" s="296" t="s">
        <v>126</v>
      </c>
      <c r="F541" s="296" t="s">
        <v>209</v>
      </c>
      <c r="G541" s="296" t="s">
        <v>207</v>
      </c>
      <c r="H541" s="296" t="s">
        <v>207</v>
      </c>
      <c r="I541" s="295" t="s">
        <v>35</v>
      </c>
      <c r="J541" s="296" t="s">
        <v>207</v>
      </c>
      <c r="K541" s="506" t="s">
        <v>239</v>
      </c>
      <c r="L541" s="502"/>
      <c r="M541" s="503"/>
      <c r="N541" s="503"/>
      <c r="O541" s="503"/>
      <c r="P541" s="503"/>
      <c r="Q541" s="503"/>
      <c r="R541" s="503">
        <f>0</f>
        <v>0</v>
      </c>
      <c r="S541" s="503">
        <v>15</v>
      </c>
      <c r="T541" s="503">
        <v>15</v>
      </c>
    </row>
    <row r="542" spans="1:20" s="14" customFormat="1" ht="12.75">
      <c r="A542" s="549" t="s">
        <v>160</v>
      </c>
      <c r="B542" s="342" t="s">
        <v>180</v>
      </c>
      <c r="C542" s="500" t="s">
        <v>132</v>
      </c>
      <c r="D542" s="500" t="s">
        <v>126</v>
      </c>
      <c r="E542" s="296" t="s">
        <v>126</v>
      </c>
      <c r="F542" s="296" t="s">
        <v>209</v>
      </c>
      <c r="G542" s="296" t="s">
        <v>207</v>
      </c>
      <c r="H542" s="296" t="s">
        <v>207</v>
      </c>
      <c r="I542" s="296" t="s">
        <v>35</v>
      </c>
      <c r="J542" s="296" t="s">
        <v>207</v>
      </c>
      <c r="K542" s="506" t="s">
        <v>174</v>
      </c>
      <c r="L542" s="502">
        <f aca="true" t="shared" si="209" ref="L542:T542">L543</f>
        <v>95</v>
      </c>
      <c r="M542" s="503">
        <f t="shared" si="209"/>
        <v>0</v>
      </c>
      <c r="N542" s="503">
        <f t="shared" si="209"/>
        <v>95</v>
      </c>
      <c r="O542" s="503">
        <f t="shared" si="209"/>
        <v>0</v>
      </c>
      <c r="P542" s="503">
        <f t="shared" si="209"/>
        <v>95</v>
      </c>
      <c r="Q542" s="503">
        <f t="shared" si="209"/>
        <v>0</v>
      </c>
      <c r="R542" s="503">
        <f t="shared" si="209"/>
        <v>95</v>
      </c>
      <c r="S542" s="503">
        <f t="shared" si="209"/>
        <v>0</v>
      </c>
      <c r="T542" s="503">
        <f t="shared" si="209"/>
        <v>95</v>
      </c>
    </row>
    <row r="543" spans="1:20" s="14" customFormat="1" ht="12.75">
      <c r="A543" s="549" t="s">
        <v>119</v>
      </c>
      <c r="B543" s="342" t="s">
        <v>180</v>
      </c>
      <c r="C543" s="500" t="s">
        <v>132</v>
      </c>
      <c r="D543" s="500" t="s">
        <v>126</v>
      </c>
      <c r="E543" s="296" t="s">
        <v>126</v>
      </c>
      <c r="F543" s="296" t="s">
        <v>209</v>
      </c>
      <c r="G543" s="296" t="s">
        <v>207</v>
      </c>
      <c r="H543" s="296" t="s">
        <v>207</v>
      </c>
      <c r="I543" s="296" t="s">
        <v>35</v>
      </c>
      <c r="J543" s="296" t="s">
        <v>207</v>
      </c>
      <c r="K543" s="506" t="s">
        <v>124</v>
      </c>
      <c r="L543" s="502">
        <v>95</v>
      </c>
      <c r="M543" s="503">
        <v>0</v>
      </c>
      <c r="N543" s="503">
        <v>95</v>
      </c>
      <c r="O543" s="503">
        <v>0</v>
      </c>
      <c r="P543" s="503">
        <v>95</v>
      </c>
      <c r="Q543" s="503">
        <v>0</v>
      </c>
      <c r="R543" s="503">
        <v>95</v>
      </c>
      <c r="S543" s="503">
        <v>0</v>
      </c>
      <c r="T543" s="503">
        <f>S543+R543</f>
        <v>95</v>
      </c>
    </row>
    <row r="544" spans="1:20" s="14" customFormat="1" ht="25.5">
      <c r="A544" s="549" t="s">
        <v>47</v>
      </c>
      <c r="B544" s="342" t="s">
        <v>180</v>
      </c>
      <c r="C544" s="500" t="s">
        <v>132</v>
      </c>
      <c r="D544" s="500" t="s">
        <v>126</v>
      </c>
      <c r="E544" s="296" t="s">
        <v>126</v>
      </c>
      <c r="F544" s="296" t="s">
        <v>209</v>
      </c>
      <c r="G544" s="296" t="s">
        <v>207</v>
      </c>
      <c r="H544" s="296" t="s">
        <v>207</v>
      </c>
      <c r="I544" s="295" t="s">
        <v>35</v>
      </c>
      <c r="J544" s="296" t="s">
        <v>207</v>
      </c>
      <c r="K544" s="501">
        <v>600</v>
      </c>
      <c r="L544" s="502">
        <f aca="true" t="shared" si="210" ref="L544:T544">L545</f>
        <v>520</v>
      </c>
      <c r="M544" s="503">
        <f t="shared" si="210"/>
        <v>0</v>
      </c>
      <c r="N544" s="503">
        <f t="shared" si="210"/>
        <v>480</v>
      </c>
      <c r="O544" s="503">
        <f t="shared" si="210"/>
        <v>0</v>
      </c>
      <c r="P544" s="503">
        <f t="shared" si="210"/>
        <v>480</v>
      </c>
      <c r="Q544" s="503">
        <f t="shared" si="210"/>
        <v>-195</v>
      </c>
      <c r="R544" s="503">
        <f t="shared" si="210"/>
        <v>405</v>
      </c>
      <c r="S544" s="503">
        <f t="shared" si="210"/>
        <v>75</v>
      </c>
      <c r="T544" s="503">
        <f t="shared" si="210"/>
        <v>480</v>
      </c>
    </row>
    <row r="545" spans="1:20" s="14" customFormat="1" ht="12.75">
      <c r="A545" s="549" t="s">
        <v>48</v>
      </c>
      <c r="B545" s="342" t="s">
        <v>180</v>
      </c>
      <c r="C545" s="500" t="s">
        <v>132</v>
      </c>
      <c r="D545" s="500" t="s">
        <v>126</v>
      </c>
      <c r="E545" s="296" t="s">
        <v>126</v>
      </c>
      <c r="F545" s="296" t="s">
        <v>209</v>
      </c>
      <c r="G545" s="296" t="s">
        <v>207</v>
      </c>
      <c r="H545" s="296" t="s">
        <v>207</v>
      </c>
      <c r="I545" s="296" t="s">
        <v>35</v>
      </c>
      <c r="J545" s="296" t="s">
        <v>207</v>
      </c>
      <c r="K545" s="501" t="s">
        <v>49</v>
      </c>
      <c r="L545" s="502">
        <v>520</v>
      </c>
      <c r="M545" s="503">
        <v>0</v>
      </c>
      <c r="N545" s="503">
        <v>480</v>
      </c>
      <c r="O545" s="503">
        <v>0</v>
      </c>
      <c r="P545" s="503">
        <v>480</v>
      </c>
      <c r="Q545" s="503">
        <v>-195</v>
      </c>
      <c r="R545" s="503">
        <v>405</v>
      </c>
      <c r="S545" s="503">
        <v>75</v>
      </c>
      <c r="T545" s="503">
        <f>S545+R545</f>
        <v>480</v>
      </c>
    </row>
    <row r="546" spans="1:20" s="14" customFormat="1" ht="12.75">
      <c r="A546" s="549" t="s">
        <v>225</v>
      </c>
      <c r="B546" s="627">
        <v>334</v>
      </c>
      <c r="C546" s="500" t="s">
        <v>132</v>
      </c>
      <c r="D546" s="500" t="s">
        <v>126</v>
      </c>
      <c r="E546" s="295" t="s">
        <v>126</v>
      </c>
      <c r="F546" s="295" t="s">
        <v>209</v>
      </c>
      <c r="G546" s="296" t="s">
        <v>207</v>
      </c>
      <c r="H546" s="296" t="s">
        <v>207</v>
      </c>
      <c r="I546" s="313" t="s">
        <v>226</v>
      </c>
      <c r="J546" s="296" t="s">
        <v>207</v>
      </c>
      <c r="K546" s="501"/>
      <c r="L546" s="507">
        <f aca="true" t="shared" si="211" ref="L546:T547">L547</f>
        <v>11072.1</v>
      </c>
      <c r="M546" s="508">
        <f t="shared" si="211"/>
        <v>0</v>
      </c>
      <c r="N546" s="508">
        <f t="shared" si="211"/>
        <v>11197.6</v>
      </c>
      <c r="O546" s="508">
        <f t="shared" si="211"/>
        <v>0</v>
      </c>
      <c r="P546" s="508">
        <f t="shared" si="211"/>
        <v>11197.6</v>
      </c>
      <c r="Q546" s="508">
        <f t="shared" si="211"/>
        <v>0</v>
      </c>
      <c r="R546" s="508">
        <f t="shared" si="211"/>
        <v>11197.6</v>
      </c>
      <c r="S546" s="508">
        <f t="shared" si="211"/>
        <v>0</v>
      </c>
      <c r="T546" s="508">
        <f t="shared" si="211"/>
        <v>11197.6</v>
      </c>
    </row>
    <row r="547" spans="1:20" s="14" customFormat="1" ht="25.5">
      <c r="A547" s="549" t="s">
        <v>47</v>
      </c>
      <c r="B547" s="627">
        <v>334</v>
      </c>
      <c r="C547" s="500" t="s">
        <v>132</v>
      </c>
      <c r="D547" s="500" t="s">
        <v>126</v>
      </c>
      <c r="E547" s="295" t="s">
        <v>126</v>
      </c>
      <c r="F547" s="295" t="s">
        <v>209</v>
      </c>
      <c r="G547" s="296" t="s">
        <v>207</v>
      </c>
      <c r="H547" s="296" t="s">
        <v>207</v>
      </c>
      <c r="I547" s="313" t="s">
        <v>226</v>
      </c>
      <c r="J547" s="296" t="s">
        <v>207</v>
      </c>
      <c r="K547" s="501">
        <v>600</v>
      </c>
      <c r="L547" s="507">
        <f t="shared" si="211"/>
        <v>11072.1</v>
      </c>
      <c r="M547" s="508">
        <f t="shared" si="211"/>
        <v>0</v>
      </c>
      <c r="N547" s="508">
        <f t="shared" si="211"/>
        <v>11197.6</v>
      </c>
      <c r="O547" s="508">
        <f t="shared" si="211"/>
        <v>0</v>
      </c>
      <c r="P547" s="508">
        <f t="shared" si="211"/>
        <v>11197.6</v>
      </c>
      <c r="Q547" s="508">
        <f t="shared" si="211"/>
        <v>0</v>
      </c>
      <c r="R547" s="508">
        <f t="shared" si="211"/>
        <v>11197.6</v>
      </c>
      <c r="S547" s="508">
        <f t="shared" si="211"/>
        <v>0</v>
      </c>
      <c r="T547" s="508">
        <f t="shared" si="211"/>
        <v>11197.6</v>
      </c>
    </row>
    <row r="548" spans="1:20" s="14" customFormat="1" ht="12.75">
      <c r="A548" s="549" t="s">
        <v>48</v>
      </c>
      <c r="B548" s="627">
        <v>334</v>
      </c>
      <c r="C548" s="500" t="s">
        <v>132</v>
      </c>
      <c r="D548" s="500" t="s">
        <v>126</v>
      </c>
      <c r="E548" s="295" t="s">
        <v>126</v>
      </c>
      <c r="F548" s="295" t="s">
        <v>209</v>
      </c>
      <c r="G548" s="296" t="s">
        <v>207</v>
      </c>
      <c r="H548" s="296" t="s">
        <v>207</v>
      </c>
      <c r="I548" s="313" t="s">
        <v>226</v>
      </c>
      <c r="J548" s="296" t="s">
        <v>207</v>
      </c>
      <c r="K548" s="501" t="s">
        <v>49</v>
      </c>
      <c r="L548" s="507">
        <f>11172.9-100.8</f>
        <v>11072.1</v>
      </c>
      <c r="M548" s="508">
        <v>0</v>
      </c>
      <c r="N548" s="508">
        <v>11197.6</v>
      </c>
      <c r="O548" s="508">
        <v>0</v>
      </c>
      <c r="P548" s="508">
        <v>11197.6</v>
      </c>
      <c r="Q548" s="508">
        <v>0</v>
      </c>
      <c r="R548" s="508">
        <v>11197.6</v>
      </c>
      <c r="S548" s="508">
        <v>0</v>
      </c>
      <c r="T548" s="508">
        <v>11197.6</v>
      </c>
    </row>
    <row r="549" spans="1:20" s="14" customFormat="1" ht="12.75">
      <c r="A549" s="549" t="s">
        <v>227</v>
      </c>
      <c r="B549" s="627">
        <v>334</v>
      </c>
      <c r="C549" s="500" t="s">
        <v>132</v>
      </c>
      <c r="D549" s="500" t="s">
        <v>126</v>
      </c>
      <c r="E549" s="295" t="s">
        <v>126</v>
      </c>
      <c r="F549" s="295" t="s">
        <v>209</v>
      </c>
      <c r="G549" s="296" t="s">
        <v>207</v>
      </c>
      <c r="H549" s="296" t="s">
        <v>207</v>
      </c>
      <c r="I549" s="313" t="s">
        <v>228</v>
      </c>
      <c r="J549" s="296" t="s">
        <v>207</v>
      </c>
      <c r="K549" s="501"/>
      <c r="L549" s="507">
        <f aca="true" t="shared" si="212" ref="L549:T550">L550</f>
        <v>3014.3</v>
      </c>
      <c r="M549" s="508">
        <f t="shared" si="212"/>
        <v>0</v>
      </c>
      <c r="N549" s="508">
        <f t="shared" si="212"/>
        <v>13220</v>
      </c>
      <c r="O549" s="508">
        <f t="shared" si="212"/>
        <v>0</v>
      </c>
      <c r="P549" s="508">
        <f t="shared" si="212"/>
        <v>13220</v>
      </c>
      <c r="Q549" s="508">
        <f t="shared" si="212"/>
        <v>0</v>
      </c>
      <c r="R549" s="508">
        <f t="shared" si="212"/>
        <v>13220</v>
      </c>
      <c r="S549" s="508">
        <f t="shared" si="212"/>
        <v>0</v>
      </c>
      <c r="T549" s="508">
        <f t="shared" si="212"/>
        <v>13220</v>
      </c>
    </row>
    <row r="550" spans="1:20" s="14" customFormat="1" ht="25.5">
      <c r="A550" s="549" t="s">
        <v>47</v>
      </c>
      <c r="B550" s="627">
        <v>334</v>
      </c>
      <c r="C550" s="500" t="s">
        <v>132</v>
      </c>
      <c r="D550" s="500" t="s">
        <v>126</v>
      </c>
      <c r="E550" s="295" t="s">
        <v>126</v>
      </c>
      <c r="F550" s="295" t="s">
        <v>209</v>
      </c>
      <c r="G550" s="296" t="s">
        <v>207</v>
      </c>
      <c r="H550" s="296" t="s">
        <v>207</v>
      </c>
      <c r="I550" s="313" t="s">
        <v>228</v>
      </c>
      <c r="J550" s="296" t="s">
        <v>207</v>
      </c>
      <c r="K550" s="501">
        <v>600</v>
      </c>
      <c r="L550" s="507">
        <f t="shared" si="212"/>
        <v>3014.3</v>
      </c>
      <c r="M550" s="508">
        <f t="shared" si="212"/>
        <v>0</v>
      </c>
      <c r="N550" s="508">
        <f t="shared" si="212"/>
        <v>13220</v>
      </c>
      <c r="O550" s="508">
        <f t="shared" si="212"/>
        <v>0</v>
      </c>
      <c r="P550" s="508">
        <f t="shared" si="212"/>
        <v>13220</v>
      </c>
      <c r="Q550" s="508">
        <f t="shared" si="212"/>
        <v>0</v>
      </c>
      <c r="R550" s="508">
        <f t="shared" si="212"/>
        <v>13220</v>
      </c>
      <c r="S550" s="508">
        <f t="shared" si="212"/>
        <v>0</v>
      </c>
      <c r="T550" s="508">
        <f t="shared" si="212"/>
        <v>13220</v>
      </c>
    </row>
    <row r="551" spans="1:20" s="14" customFormat="1" ht="12.75">
      <c r="A551" s="549" t="s">
        <v>48</v>
      </c>
      <c r="B551" s="627">
        <v>334</v>
      </c>
      <c r="C551" s="500" t="s">
        <v>132</v>
      </c>
      <c r="D551" s="500" t="s">
        <v>126</v>
      </c>
      <c r="E551" s="295" t="s">
        <v>126</v>
      </c>
      <c r="F551" s="295" t="s">
        <v>209</v>
      </c>
      <c r="G551" s="296" t="s">
        <v>207</v>
      </c>
      <c r="H551" s="296" t="s">
        <v>207</v>
      </c>
      <c r="I551" s="313" t="s">
        <v>228</v>
      </c>
      <c r="J551" s="296" t="s">
        <v>207</v>
      </c>
      <c r="K551" s="501" t="s">
        <v>49</v>
      </c>
      <c r="L551" s="507">
        <v>3014.3</v>
      </c>
      <c r="M551" s="508">
        <v>0</v>
      </c>
      <c r="N551" s="508">
        <v>13220</v>
      </c>
      <c r="O551" s="508">
        <v>0</v>
      </c>
      <c r="P551" s="508">
        <v>13220</v>
      </c>
      <c r="Q551" s="508">
        <v>0</v>
      </c>
      <c r="R551" s="508">
        <v>13220</v>
      </c>
      <c r="S551" s="508">
        <v>0</v>
      </c>
      <c r="T551" s="508">
        <v>13220</v>
      </c>
    </row>
    <row r="552" spans="1:20" s="14" customFormat="1" ht="38.25">
      <c r="A552" s="571" t="s">
        <v>303</v>
      </c>
      <c r="B552" s="627">
        <v>334</v>
      </c>
      <c r="C552" s="500" t="s">
        <v>132</v>
      </c>
      <c r="D552" s="500" t="s">
        <v>126</v>
      </c>
      <c r="E552" s="295" t="s">
        <v>126</v>
      </c>
      <c r="F552" s="295" t="s">
        <v>209</v>
      </c>
      <c r="G552" s="296" t="s">
        <v>207</v>
      </c>
      <c r="H552" s="296" t="s">
        <v>207</v>
      </c>
      <c r="I552" s="313" t="s">
        <v>286</v>
      </c>
      <c r="J552" s="296" t="s">
        <v>207</v>
      </c>
      <c r="K552" s="501"/>
      <c r="L552" s="507">
        <f aca="true" t="shared" si="213" ref="L552:T553">L553</f>
        <v>9955.2</v>
      </c>
      <c r="M552" s="508">
        <f t="shared" si="213"/>
        <v>0</v>
      </c>
      <c r="N552" s="508">
        <f t="shared" si="213"/>
        <v>2659.3</v>
      </c>
      <c r="O552" s="508">
        <f t="shared" si="213"/>
        <v>0</v>
      </c>
      <c r="P552" s="508">
        <f t="shared" si="213"/>
        <v>2659.3</v>
      </c>
      <c r="Q552" s="508">
        <f t="shared" si="213"/>
        <v>0</v>
      </c>
      <c r="R552" s="508">
        <f t="shared" si="213"/>
        <v>2659.3</v>
      </c>
      <c r="S552" s="508">
        <f t="shared" si="213"/>
        <v>0</v>
      </c>
      <c r="T552" s="508">
        <f t="shared" si="213"/>
        <v>2659.3</v>
      </c>
    </row>
    <row r="553" spans="1:20" s="14" customFormat="1" ht="12.75">
      <c r="A553" s="549" t="s">
        <v>160</v>
      </c>
      <c r="B553" s="627">
        <v>334</v>
      </c>
      <c r="C553" s="500" t="s">
        <v>132</v>
      </c>
      <c r="D553" s="500" t="s">
        <v>126</v>
      </c>
      <c r="E553" s="295" t="s">
        <v>126</v>
      </c>
      <c r="F553" s="295" t="s">
        <v>209</v>
      </c>
      <c r="G553" s="296" t="s">
        <v>207</v>
      </c>
      <c r="H553" s="296" t="s">
        <v>207</v>
      </c>
      <c r="I553" s="313" t="s">
        <v>286</v>
      </c>
      <c r="J553" s="296" t="s">
        <v>207</v>
      </c>
      <c r="K553" s="501" t="s">
        <v>174</v>
      </c>
      <c r="L553" s="507">
        <f t="shared" si="213"/>
        <v>9955.2</v>
      </c>
      <c r="M553" s="508">
        <f t="shared" si="213"/>
        <v>0</v>
      </c>
      <c r="N553" s="508">
        <f t="shared" si="213"/>
        <v>2659.3</v>
      </c>
      <c r="O553" s="508">
        <f t="shared" si="213"/>
        <v>0</v>
      </c>
      <c r="P553" s="508">
        <f t="shared" si="213"/>
        <v>2659.3</v>
      </c>
      <c r="Q553" s="508">
        <f t="shared" si="213"/>
        <v>0</v>
      </c>
      <c r="R553" s="508">
        <f t="shared" si="213"/>
        <v>2659.3</v>
      </c>
      <c r="S553" s="508">
        <f t="shared" si="213"/>
        <v>0</v>
      </c>
      <c r="T553" s="508">
        <f t="shared" si="213"/>
        <v>2659.3</v>
      </c>
    </row>
    <row r="554" spans="1:20" s="14" customFormat="1" ht="12.75">
      <c r="A554" s="549" t="s">
        <v>175</v>
      </c>
      <c r="B554" s="627">
        <v>334</v>
      </c>
      <c r="C554" s="500" t="s">
        <v>132</v>
      </c>
      <c r="D554" s="500" t="s">
        <v>126</v>
      </c>
      <c r="E554" s="295" t="s">
        <v>126</v>
      </c>
      <c r="F554" s="295" t="s">
        <v>209</v>
      </c>
      <c r="G554" s="296" t="s">
        <v>207</v>
      </c>
      <c r="H554" s="296" t="s">
        <v>207</v>
      </c>
      <c r="I554" s="313" t="s">
        <v>286</v>
      </c>
      <c r="J554" s="296" t="s">
        <v>207</v>
      </c>
      <c r="K554" s="501" t="s">
        <v>221</v>
      </c>
      <c r="L554" s="507">
        <v>9955.2</v>
      </c>
      <c r="M554" s="508">
        <v>0</v>
      </c>
      <c r="N554" s="508">
        <v>2659.3</v>
      </c>
      <c r="O554" s="508">
        <v>0</v>
      </c>
      <c r="P554" s="508">
        <v>2659.3</v>
      </c>
      <c r="Q554" s="508">
        <v>0</v>
      </c>
      <c r="R554" s="508">
        <v>2659.3</v>
      </c>
      <c r="S554" s="508">
        <v>0</v>
      </c>
      <c r="T554" s="508">
        <v>2659.3</v>
      </c>
    </row>
    <row r="555" spans="1:20" s="14" customFormat="1" ht="51">
      <c r="A555" s="571" t="s">
        <v>285</v>
      </c>
      <c r="B555" s="627">
        <v>334</v>
      </c>
      <c r="C555" s="500" t="s">
        <v>132</v>
      </c>
      <c r="D555" s="500" t="s">
        <v>126</v>
      </c>
      <c r="E555" s="295" t="s">
        <v>126</v>
      </c>
      <c r="F555" s="295" t="s">
        <v>209</v>
      </c>
      <c r="G555" s="296" t="s">
        <v>207</v>
      </c>
      <c r="H555" s="296" t="s">
        <v>207</v>
      </c>
      <c r="I555" s="313" t="s">
        <v>245</v>
      </c>
      <c r="J555" s="296" t="s">
        <v>207</v>
      </c>
      <c r="K555" s="501"/>
      <c r="L555" s="507">
        <f aca="true" t="shared" si="214" ref="L555:T556">L556</f>
        <v>19282.8</v>
      </c>
      <c r="M555" s="508">
        <f t="shared" si="214"/>
        <v>0</v>
      </c>
      <c r="N555" s="508">
        <f t="shared" si="214"/>
        <v>19010.3</v>
      </c>
      <c r="O555" s="508">
        <f t="shared" si="214"/>
        <v>0</v>
      </c>
      <c r="P555" s="508">
        <f t="shared" si="214"/>
        <v>19010.3</v>
      </c>
      <c r="Q555" s="508">
        <f t="shared" si="214"/>
        <v>0</v>
      </c>
      <c r="R555" s="508">
        <f t="shared" si="214"/>
        <v>19010.3</v>
      </c>
      <c r="S555" s="508">
        <f t="shared" si="214"/>
        <v>0</v>
      </c>
      <c r="T555" s="508">
        <f t="shared" si="214"/>
        <v>19010.3</v>
      </c>
    </row>
    <row r="556" spans="1:20" s="14" customFormat="1" ht="25.5">
      <c r="A556" s="549" t="s">
        <v>47</v>
      </c>
      <c r="B556" s="627">
        <v>334</v>
      </c>
      <c r="C556" s="500" t="s">
        <v>132</v>
      </c>
      <c r="D556" s="500" t="s">
        <v>126</v>
      </c>
      <c r="E556" s="295" t="s">
        <v>126</v>
      </c>
      <c r="F556" s="295" t="s">
        <v>209</v>
      </c>
      <c r="G556" s="296" t="s">
        <v>207</v>
      </c>
      <c r="H556" s="296" t="s">
        <v>207</v>
      </c>
      <c r="I556" s="313" t="s">
        <v>245</v>
      </c>
      <c r="J556" s="296" t="s">
        <v>207</v>
      </c>
      <c r="K556" s="501">
        <v>600</v>
      </c>
      <c r="L556" s="507">
        <f t="shared" si="214"/>
        <v>19282.8</v>
      </c>
      <c r="M556" s="508">
        <f t="shared" si="214"/>
        <v>0</v>
      </c>
      <c r="N556" s="508">
        <f t="shared" si="214"/>
        <v>19010.3</v>
      </c>
      <c r="O556" s="508">
        <f t="shared" si="214"/>
        <v>0</v>
      </c>
      <c r="P556" s="508">
        <f t="shared" si="214"/>
        <v>19010.3</v>
      </c>
      <c r="Q556" s="508">
        <f t="shared" si="214"/>
        <v>0</v>
      </c>
      <c r="R556" s="508">
        <f t="shared" si="214"/>
        <v>19010.3</v>
      </c>
      <c r="S556" s="508">
        <f t="shared" si="214"/>
        <v>0</v>
      </c>
      <c r="T556" s="508">
        <f t="shared" si="214"/>
        <v>19010.3</v>
      </c>
    </row>
    <row r="557" spans="1:20" s="14" customFormat="1" ht="12.75">
      <c r="A557" s="549" t="s">
        <v>48</v>
      </c>
      <c r="B557" s="627">
        <v>334</v>
      </c>
      <c r="C557" s="500" t="s">
        <v>132</v>
      </c>
      <c r="D557" s="500" t="s">
        <v>126</v>
      </c>
      <c r="E557" s="295" t="s">
        <v>126</v>
      </c>
      <c r="F557" s="295" t="s">
        <v>209</v>
      </c>
      <c r="G557" s="296" t="s">
        <v>207</v>
      </c>
      <c r="H557" s="296" t="s">
        <v>207</v>
      </c>
      <c r="I557" s="313" t="s">
        <v>245</v>
      </c>
      <c r="J557" s="296" t="s">
        <v>207</v>
      </c>
      <c r="K557" s="501" t="s">
        <v>49</v>
      </c>
      <c r="L557" s="507">
        <v>19282.8</v>
      </c>
      <c r="M557" s="508">
        <v>0</v>
      </c>
      <c r="N557" s="508">
        <v>19010.3</v>
      </c>
      <c r="O557" s="508">
        <v>0</v>
      </c>
      <c r="P557" s="508">
        <v>19010.3</v>
      </c>
      <c r="Q557" s="508">
        <v>0</v>
      </c>
      <c r="R557" s="508">
        <v>19010.3</v>
      </c>
      <c r="S557" s="508">
        <v>0</v>
      </c>
      <c r="T557" s="508">
        <v>19010.3</v>
      </c>
    </row>
    <row r="558" spans="1:20" s="14" customFormat="1" ht="51" hidden="1">
      <c r="A558" s="631" t="s">
        <v>0</v>
      </c>
      <c r="B558" s="627">
        <v>334</v>
      </c>
      <c r="C558" s="500" t="s">
        <v>132</v>
      </c>
      <c r="D558" s="500" t="s">
        <v>126</v>
      </c>
      <c r="E558" s="295" t="s">
        <v>126</v>
      </c>
      <c r="F558" s="295" t="s">
        <v>209</v>
      </c>
      <c r="G558" s="296" t="s">
        <v>207</v>
      </c>
      <c r="H558" s="296" t="s">
        <v>207</v>
      </c>
      <c r="I558" s="313" t="s">
        <v>340</v>
      </c>
      <c r="J558" s="296" t="s">
        <v>207</v>
      </c>
      <c r="K558" s="501"/>
      <c r="L558" s="507"/>
      <c r="M558" s="508"/>
      <c r="N558" s="508"/>
      <c r="O558" s="508"/>
      <c r="P558" s="508">
        <f aca="true" t="shared" si="215" ref="P558:T559">P559</f>
        <v>0</v>
      </c>
      <c r="Q558" s="508">
        <f t="shared" si="215"/>
        <v>75</v>
      </c>
      <c r="R558" s="508">
        <f t="shared" si="215"/>
        <v>75</v>
      </c>
      <c r="S558" s="508">
        <f t="shared" si="215"/>
        <v>-75</v>
      </c>
      <c r="T558" s="508">
        <f t="shared" si="215"/>
        <v>0</v>
      </c>
    </row>
    <row r="559" spans="1:20" s="14" customFormat="1" ht="25.5" hidden="1">
      <c r="A559" s="549" t="s">
        <v>47</v>
      </c>
      <c r="B559" s="627">
        <v>334</v>
      </c>
      <c r="C559" s="500" t="s">
        <v>132</v>
      </c>
      <c r="D559" s="500" t="s">
        <v>126</v>
      </c>
      <c r="E559" s="295" t="s">
        <v>126</v>
      </c>
      <c r="F559" s="295" t="s">
        <v>209</v>
      </c>
      <c r="G559" s="296" t="s">
        <v>207</v>
      </c>
      <c r="H559" s="296" t="s">
        <v>207</v>
      </c>
      <c r="I559" s="313" t="s">
        <v>340</v>
      </c>
      <c r="J559" s="296" t="s">
        <v>207</v>
      </c>
      <c r="K559" s="501" t="s">
        <v>231</v>
      </c>
      <c r="L559" s="507"/>
      <c r="M559" s="508"/>
      <c r="N559" s="508"/>
      <c r="O559" s="508"/>
      <c r="P559" s="508">
        <f t="shared" si="215"/>
        <v>0</v>
      </c>
      <c r="Q559" s="508">
        <f t="shared" si="215"/>
        <v>75</v>
      </c>
      <c r="R559" s="508">
        <f t="shared" si="215"/>
        <v>75</v>
      </c>
      <c r="S559" s="508">
        <f t="shared" si="215"/>
        <v>-75</v>
      </c>
      <c r="T559" s="508">
        <f t="shared" si="215"/>
        <v>0</v>
      </c>
    </row>
    <row r="560" spans="1:20" s="14" customFormat="1" ht="12.75" hidden="1">
      <c r="A560" s="549" t="s">
        <v>48</v>
      </c>
      <c r="B560" s="627">
        <v>334</v>
      </c>
      <c r="C560" s="500" t="s">
        <v>132</v>
      </c>
      <c r="D560" s="500" t="s">
        <v>126</v>
      </c>
      <c r="E560" s="295" t="s">
        <v>126</v>
      </c>
      <c r="F560" s="295" t="s">
        <v>209</v>
      </c>
      <c r="G560" s="296" t="s">
        <v>207</v>
      </c>
      <c r="H560" s="296" t="s">
        <v>207</v>
      </c>
      <c r="I560" s="313" t="s">
        <v>340</v>
      </c>
      <c r="J560" s="296" t="s">
        <v>207</v>
      </c>
      <c r="K560" s="501" t="s">
        <v>49</v>
      </c>
      <c r="L560" s="507"/>
      <c r="M560" s="508"/>
      <c r="N560" s="508"/>
      <c r="O560" s="508"/>
      <c r="P560" s="508">
        <v>0</v>
      </c>
      <c r="Q560" s="508">
        <v>75</v>
      </c>
      <c r="R560" s="508">
        <v>75</v>
      </c>
      <c r="S560" s="508">
        <v>-75</v>
      </c>
      <c r="T560" s="508">
        <f>S560+R560</f>
        <v>0</v>
      </c>
    </row>
    <row r="561" spans="1:20" s="14" customFormat="1" ht="12.75">
      <c r="A561" s="549" t="s">
        <v>356</v>
      </c>
      <c r="B561" s="342" t="s">
        <v>180</v>
      </c>
      <c r="C561" s="500" t="s">
        <v>132</v>
      </c>
      <c r="D561" s="500" t="s">
        <v>126</v>
      </c>
      <c r="E561" s="296" t="s">
        <v>354</v>
      </c>
      <c r="F561" s="296" t="s">
        <v>207</v>
      </c>
      <c r="G561" s="296" t="s">
        <v>207</v>
      </c>
      <c r="H561" s="296" t="s">
        <v>207</v>
      </c>
      <c r="I561" s="295" t="s">
        <v>208</v>
      </c>
      <c r="J561" s="296" t="s">
        <v>207</v>
      </c>
      <c r="K561" s="506"/>
      <c r="L561" s="507"/>
      <c r="M561" s="508"/>
      <c r="N561" s="508"/>
      <c r="O561" s="508"/>
      <c r="P561" s="508"/>
      <c r="Q561" s="508"/>
      <c r="R561" s="508">
        <f>R562+R565</f>
        <v>320.4</v>
      </c>
      <c r="S561" s="508">
        <f>S562+S565</f>
        <v>0</v>
      </c>
      <c r="T561" s="508">
        <f>T562+T565</f>
        <v>320.4</v>
      </c>
    </row>
    <row r="562" spans="1:20" s="14" customFormat="1" ht="25.5">
      <c r="A562" s="549" t="s">
        <v>357</v>
      </c>
      <c r="B562" s="342" t="s">
        <v>180</v>
      </c>
      <c r="C562" s="500" t="s">
        <v>132</v>
      </c>
      <c r="D562" s="500" t="s">
        <v>126</v>
      </c>
      <c r="E562" s="296" t="s">
        <v>354</v>
      </c>
      <c r="F562" s="296" t="s">
        <v>207</v>
      </c>
      <c r="G562" s="296" t="s">
        <v>207</v>
      </c>
      <c r="H562" s="296" t="s">
        <v>207</v>
      </c>
      <c r="I562" s="295" t="s">
        <v>355</v>
      </c>
      <c r="J562" s="296" t="s">
        <v>207</v>
      </c>
      <c r="K562" s="506"/>
      <c r="L562" s="507"/>
      <c r="M562" s="508"/>
      <c r="N562" s="508"/>
      <c r="O562" s="508"/>
      <c r="P562" s="508"/>
      <c r="Q562" s="508"/>
      <c r="R562" s="508">
        <f aca="true" t="shared" si="216" ref="R562:T563">R563</f>
        <v>100</v>
      </c>
      <c r="S562" s="508">
        <f t="shared" si="216"/>
        <v>0</v>
      </c>
      <c r="T562" s="508">
        <f t="shared" si="216"/>
        <v>100</v>
      </c>
    </row>
    <row r="563" spans="1:20" s="14" customFormat="1" ht="12.75">
      <c r="A563" s="549" t="s">
        <v>160</v>
      </c>
      <c r="B563" s="342" t="s">
        <v>180</v>
      </c>
      <c r="C563" s="500" t="s">
        <v>132</v>
      </c>
      <c r="D563" s="500" t="s">
        <v>126</v>
      </c>
      <c r="E563" s="296" t="s">
        <v>354</v>
      </c>
      <c r="F563" s="296" t="s">
        <v>207</v>
      </c>
      <c r="G563" s="296" t="s">
        <v>207</v>
      </c>
      <c r="H563" s="296" t="s">
        <v>207</v>
      </c>
      <c r="I563" s="295" t="s">
        <v>355</v>
      </c>
      <c r="J563" s="296" t="s">
        <v>207</v>
      </c>
      <c r="K563" s="506" t="s">
        <v>174</v>
      </c>
      <c r="L563" s="507"/>
      <c r="M563" s="508"/>
      <c r="N563" s="508"/>
      <c r="O563" s="508"/>
      <c r="P563" s="508"/>
      <c r="Q563" s="508"/>
      <c r="R563" s="508">
        <f t="shared" si="216"/>
        <v>100</v>
      </c>
      <c r="S563" s="508">
        <f t="shared" si="216"/>
        <v>0</v>
      </c>
      <c r="T563" s="508">
        <f t="shared" si="216"/>
        <v>100</v>
      </c>
    </row>
    <row r="564" spans="1:20" s="14" customFormat="1" ht="12.75">
      <c r="A564" s="549" t="s">
        <v>175</v>
      </c>
      <c r="B564" s="342" t="s">
        <v>180</v>
      </c>
      <c r="C564" s="500" t="s">
        <v>132</v>
      </c>
      <c r="D564" s="500" t="s">
        <v>126</v>
      </c>
      <c r="E564" s="296" t="s">
        <v>354</v>
      </c>
      <c r="F564" s="296" t="s">
        <v>207</v>
      </c>
      <c r="G564" s="296" t="s">
        <v>207</v>
      </c>
      <c r="H564" s="296" t="s">
        <v>207</v>
      </c>
      <c r="I564" s="295" t="s">
        <v>355</v>
      </c>
      <c r="J564" s="296" t="s">
        <v>207</v>
      </c>
      <c r="K564" s="506" t="s">
        <v>221</v>
      </c>
      <c r="L564" s="507"/>
      <c r="M564" s="508"/>
      <c r="N564" s="508"/>
      <c r="O564" s="508"/>
      <c r="P564" s="508"/>
      <c r="Q564" s="508"/>
      <c r="R564" s="508">
        <v>100</v>
      </c>
      <c r="S564" s="508">
        <v>0</v>
      </c>
      <c r="T564" s="508">
        <f>S564+R564</f>
        <v>100</v>
      </c>
    </row>
    <row r="565" spans="1:20" s="14" customFormat="1" ht="12.75">
      <c r="A565" s="549" t="s">
        <v>342</v>
      </c>
      <c r="B565" s="342" t="s">
        <v>180</v>
      </c>
      <c r="C565" s="500" t="s">
        <v>132</v>
      </c>
      <c r="D565" s="500" t="s">
        <v>126</v>
      </c>
      <c r="E565" s="296" t="s">
        <v>354</v>
      </c>
      <c r="F565" s="296" t="s">
        <v>207</v>
      </c>
      <c r="G565" s="296" t="s">
        <v>207</v>
      </c>
      <c r="H565" s="296" t="s">
        <v>207</v>
      </c>
      <c r="I565" s="295" t="s">
        <v>341</v>
      </c>
      <c r="J565" s="296" t="s">
        <v>207</v>
      </c>
      <c r="K565" s="506"/>
      <c r="L565" s="507"/>
      <c r="M565" s="508"/>
      <c r="N565" s="508"/>
      <c r="O565" s="508"/>
      <c r="P565" s="508"/>
      <c r="Q565" s="508"/>
      <c r="R565" s="508">
        <f>R566+R568</f>
        <v>220.4</v>
      </c>
      <c r="S565" s="508">
        <f>S566+S568</f>
        <v>0</v>
      </c>
      <c r="T565" s="508">
        <f>T566+T568</f>
        <v>220.4</v>
      </c>
    </row>
    <row r="566" spans="1:20" s="14" customFormat="1" ht="12.75">
      <c r="A566" s="549" t="s">
        <v>160</v>
      </c>
      <c r="B566" s="342" t="s">
        <v>180</v>
      </c>
      <c r="C566" s="500" t="s">
        <v>132</v>
      </c>
      <c r="D566" s="500" t="s">
        <v>126</v>
      </c>
      <c r="E566" s="296" t="s">
        <v>354</v>
      </c>
      <c r="F566" s="296" t="s">
        <v>207</v>
      </c>
      <c r="G566" s="296" t="s">
        <v>207</v>
      </c>
      <c r="H566" s="296" t="s">
        <v>207</v>
      </c>
      <c r="I566" s="295" t="s">
        <v>341</v>
      </c>
      <c r="J566" s="296" t="s">
        <v>207</v>
      </c>
      <c r="K566" s="506" t="s">
        <v>174</v>
      </c>
      <c r="L566" s="507"/>
      <c r="M566" s="508"/>
      <c r="N566" s="508"/>
      <c r="O566" s="508"/>
      <c r="P566" s="508"/>
      <c r="Q566" s="508"/>
      <c r="R566" s="508">
        <f>R567</f>
        <v>200.4</v>
      </c>
      <c r="S566" s="508">
        <f>S567</f>
        <v>0</v>
      </c>
      <c r="T566" s="508">
        <f>T567</f>
        <v>200.4</v>
      </c>
    </row>
    <row r="567" spans="1:20" s="14" customFormat="1" ht="12.75">
      <c r="A567" s="549" t="s">
        <v>175</v>
      </c>
      <c r="B567" s="342" t="s">
        <v>180</v>
      </c>
      <c r="C567" s="500" t="s">
        <v>132</v>
      </c>
      <c r="D567" s="500" t="s">
        <v>126</v>
      </c>
      <c r="E567" s="296" t="s">
        <v>354</v>
      </c>
      <c r="F567" s="296" t="s">
        <v>207</v>
      </c>
      <c r="G567" s="296" t="s">
        <v>207</v>
      </c>
      <c r="H567" s="296" t="s">
        <v>207</v>
      </c>
      <c r="I567" s="295" t="s">
        <v>341</v>
      </c>
      <c r="J567" s="296" t="s">
        <v>207</v>
      </c>
      <c r="K567" s="506" t="s">
        <v>221</v>
      </c>
      <c r="L567" s="507"/>
      <c r="M567" s="508"/>
      <c r="N567" s="508"/>
      <c r="O567" s="508"/>
      <c r="P567" s="508"/>
      <c r="Q567" s="508"/>
      <c r="R567" s="508">
        <v>200.4</v>
      </c>
      <c r="S567" s="508">
        <v>0</v>
      </c>
      <c r="T567" s="508">
        <f>S567+R567</f>
        <v>200.4</v>
      </c>
    </row>
    <row r="568" spans="1:20" s="14" customFormat="1" ht="25.5">
      <c r="A568" s="549" t="s">
        <v>47</v>
      </c>
      <c r="B568" s="342" t="s">
        <v>180</v>
      </c>
      <c r="C568" s="500" t="s">
        <v>132</v>
      </c>
      <c r="D568" s="500" t="s">
        <v>126</v>
      </c>
      <c r="E568" s="296" t="s">
        <v>354</v>
      </c>
      <c r="F568" s="296" t="s">
        <v>207</v>
      </c>
      <c r="G568" s="296" t="s">
        <v>207</v>
      </c>
      <c r="H568" s="296" t="s">
        <v>207</v>
      </c>
      <c r="I568" s="295" t="s">
        <v>341</v>
      </c>
      <c r="J568" s="296" t="s">
        <v>207</v>
      </c>
      <c r="K568" s="506" t="s">
        <v>231</v>
      </c>
      <c r="L568" s="507"/>
      <c r="M568" s="508"/>
      <c r="N568" s="508"/>
      <c r="O568" s="508"/>
      <c r="P568" s="508"/>
      <c r="Q568" s="508"/>
      <c r="R568" s="508">
        <f>R569</f>
        <v>20</v>
      </c>
      <c r="S568" s="508">
        <f>S569</f>
        <v>0</v>
      </c>
      <c r="T568" s="508">
        <f>T569</f>
        <v>20</v>
      </c>
    </row>
    <row r="569" spans="1:20" s="14" customFormat="1" ht="12.75">
      <c r="A569" s="549" t="s">
        <v>48</v>
      </c>
      <c r="B569" s="342" t="s">
        <v>180</v>
      </c>
      <c r="C569" s="500" t="s">
        <v>132</v>
      </c>
      <c r="D569" s="500" t="s">
        <v>126</v>
      </c>
      <c r="E569" s="296" t="s">
        <v>354</v>
      </c>
      <c r="F569" s="296" t="s">
        <v>207</v>
      </c>
      <c r="G569" s="296" t="s">
        <v>207</v>
      </c>
      <c r="H569" s="296" t="s">
        <v>207</v>
      </c>
      <c r="I569" s="295" t="s">
        <v>341</v>
      </c>
      <c r="J569" s="296" t="s">
        <v>207</v>
      </c>
      <c r="K569" s="506" t="s">
        <v>49</v>
      </c>
      <c r="L569" s="507"/>
      <c r="M569" s="508"/>
      <c r="N569" s="508"/>
      <c r="O569" s="508"/>
      <c r="P569" s="508"/>
      <c r="Q569" s="508"/>
      <c r="R569" s="508">
        <v>20</v>
      </c>
      <c r="S569" s="508">
        <v>0</v>
      </c>
      <c r="T569" s="508">
        <f>S569+R569</f>
        <v>20</v>
      </c>
    </row>
    <row r="570" spans="1:20" s="35" customFormat="1" ht="12.75">
      <c r="A570" s="567" t="s">
        <v>189</v>
      </c>
      <c r="B570" s="627">
        <v>334</v>
      </c>
      <c r="C570" s="500" t="s">
        <v>132</v>
      </c>
      <c r="D570" s="500" t="s">
        <v>128</v>
      </c>
      <c r="E570" s="599"/>
      <c r="F570" s="600"/>
      <c r="G570" s="296"/>
      <c r="H570" s="296"/>
      <c r="I570" s="342"/>
      <c r="J570" s="296"/>
      <c r="K570" s="505"/>
      <c r="L570" s="502">
        <f aca="true" t="shared" si="217" ref="L570:T572">L571</f>
        <v>3785.4</v>
      </c>
      <c r="M570" s="503">
        <f t="shared" si="217"/>
        <v>0</v>
      </c>
      <c r="N570" s="503">
        <f t="shared" si="217"/>
        <v>4000.1000000000004</v>
      </c>
      <c r="O570" s="503">
        <f t="shared" si="217"/>
        <v>-70.7</v>
      </c>
      <c r="P570" s="503">
        <f t="shared" si="217"/>
        <v>3929.4000000000005</v>
      </c>
      <c r="Q570" s="503">
        <f t="shared" si="217"/>
        <v>0</v>
      </c>
      <c r="R570" s="503">
        <f t="shared" si="217"/>
        <v>3929.4000000000005</v>
      </c>
      <c r="S570" s="503">
        <f t="shared" si="217"/>
        <v>0</v>
      </c>
      <c r="T570" s="503">
        <f t="shared" si="217"/>
        <v>3929.4</v>
      </c>
    </row>
    <row r="571" spans="1:20" s="35" customFormat="1" ht="25.5">
      <c r="A571" s="549" t="s">
        <v>365</v>
      </c>
      <c r="B571" s="342" t="s">
        <v>180</v>
      </c>
      <c r="C571" s="500" t="s">
        <v>132</v>
      </c>
      <c r="D571" s="500" t="s">
        <v>128</v>
      </c>
      <c r="E571" s="295" t="s">
        <v>126</v>
      </c>
      <c r="F571" s="295" t="s">
        <v>207</v>
      </c>
      <c r="G571" s="296" t="s">
        <v>207</v>
      </c>
      <c r="H571" s="296" t="s">
        <v>207</v>
      </c>
      <c r="I571" s="295" t="s">
        <v>208</v>
      </c>
      <c r="J571" s="296" t="s">
        <v>207</v>
      </c>
      <c r="K571" s="505"/>
      <c r="L571" s="502">
        <f t="shared" si="217"/>
        <v>3785.4</v>
      </c>
      <c r="M571" s="503">
        <f t="shared" si="217"/>
        <v>0</v>
      </c>
      <c r="N571" s="503">
        <f t="shared" si="217"/>
        <v>4000.1000000000004</v>
      </c>
      <c r="O571" s="503">
        <f t="shared" si="217"/>
        <v>-70.7</v>
      </c>
      <c r="P571" s="503">
        <f t="shared" si="217"/>
        <v>3929.4000000000005</v>
      </c>
      <c r="Q571" s="503">
        <f t="shared" si="217"/>
        <v>0</v>
      </c>
      <c r="R571" s="503">
        <f t="shared" si="217"/>
        <v>3929.4000000000005</v>
      </c>
      <c r="S571" s="503">
        <f t="shared" si="217"/>
        <v>0</v>
      </c>
      <c r="T571" s="503">
        <f t="shared" si="217"/>
        <v>3929.4</v>
      </c>
    </row>
    <row r="572" spans="1:20" s="35" customFormat="1" ht="25.5">
      <c r="A572" s="569" t="s">
        <v>27</v>
      </c>
      <c r="B572" s="342" t="s">
        <v>180</v>
      </c>
      <c r="C572" s="500" t="s">
        <v>132</v>
      </c>
      <c r="D572" s="500" t="s">
        <v>128</v>
      </c>
      <c r="E572" s="295" t="s">
        <v>126</v>
      </c>
      <c r="F572" s="295" t="s">
        <v>209</v>
      </c>
      <c r="G572" s="296" t="s">
        <v>207</v>
      </c>
      <c r="H572" s="296" t="s">
        <v>207</v>
      </c>
      <c r="I572" s="295" t="s">
        <v>208</v>
      </c>
      <c r="J572" s="296" t="s">
        <v>207</v>
      </c>
      <c r="K572" s="506"/>
      <c r="L572" s="507">
        <f t="shared" si="217"/>
        <v>3785.4</v>
      </c>
      <c r="M572" s="508">
        <f t="shared" si="217"/>
        <v>0</v>
      </c>
      <c r="N572" s="508">
        <f t="shared" si="217"/>
        <v>4000.1000000000004</v>
      </c>
      <c r="O572" s="508">
        <f t="shared" si="217"/>
        <v>-70.7</v>
      </c>
      <c r="P572" s="508">
        <f t="shared" si="217"/>
        <v>3929.4000000000005</v>
      </c>
      <c r="Q572" s="508">
        <f t="shared" si="217"/>
        <v>0</v>
      </c>
      <c r="R572" s="508">
        <f t="shared" si="217"/>
        <v>3929.4000000000005</v>
      </c>
      <c r="S572" s="508">
        <f t="shared" si="217"/>
        <v>0</v>
      </c>
      <c r="T572" s="508">
        <f t="shared" si="217"/>
        <v>3929.4</v>
      </c>
    </row>
    <row r="573" spans="1:20" s="35" customFormat="1" ht="25.5">
      <c r="A573" s="570" t="s">
        <v>61</v>
      </c>
      <c r="B573" s="627">
        <v>334</v>
      </c>
      <c r="C573" s="500" t="s">
        <v>132</v>
      </c>
      <c r="D573" s="500" t="s">
        <v>128</v>
      </c>
      <c r="E573" s="296" t="s">
        <v>126</v>
      </c>
      <c r="F573" s="296" t="s">
        <v>209</v>
      </c>
      <c r="G573" s="296" t="s">
        <v>207</v>
      </c>
      <c r="H573" s="296" t="s">
        <v>207</v>
      </c>
      <c r="I573" s="296" t="s">
        <v>57</v>
      </c>
      <c r="J573" s="296" t="s">
        <v>207</v>
      </c>
      <c r="K573" s="506"/>
      <c r="L573" s="507">
        <f aca="true" t="shared" si="218" ref="L573:R573">L574+L576</f>
        <v>3785.4</v>
      </c>
      <c r="M573" s="508">
        <f t="shared" si="218"/>
        <v>0</v>
      </c>
      <c r="N573" s="508">
        <f t="shared" si="218"/>
        <v>4000.1000000000004</v>
      </c>
      <c r="O573" s="508">
        <f t="shared" si="218"/>
        <v>-70.7</v>
      </c>
      <c r="P573" s="508">
        <f t="shared" si="218"/>
        <v>3929.4000000000005</v>
      </c>
      <c r="Q573" s="508">
        <f t="shared" si="218"/>
        <v>0</v>
      </c>
      <c r="R573" s="508">
        <f t="shared" si="218"/>
        <v>3929.4000000000005</v>
      </c>
      <c r="S573" s="508">
        <f>S574+S576</f>
        <v>0</v>
      </c>
      <c r="T573" s="508">
        <f>T574+T576</f>
        <v>3929.4</v>
      </c>
    </row>
    <row r="574" spans="1:20" s="35" customFormat="1" ht="51">
      <c r="A574" s="549" t="s">
        <v>123</v>
      </c>
      <c r="B574" s="627">
        <v>334</v>
      </c>
      <c r="C574" s="500" t="s">
        <v>132</v>
      </c>
      <c r="D574" s="500" t="s">
        <v>128</v>
      </c>
      <c r="E574" s="296" t="s">
        <v>126</v>
      </c>
      <c r="F574" s="296" t="s">
        <v>209</v>
      </c>
      <c r="G574" s="296" t="s">
        <v>207</v>
      </c>
      <c r="H574" s="296" t="s">
        <v>207</v>
      </c>
      <c r="I574" s="296" t="s">
        <v>57</v>
      </c>
      <c r="J574" s="296" t="s">
        <v>207</v>
      </c>
      <c r="K574" s="506">
        <v>100</v>
      </c>
      <c r="L574" s="507">
        <f aca="true" t="shared" si="219" ref="L574:T574">L575</f>
        <v>3699.3</v>
      </c>
      <c r="M574" s="508">
        <f t="shared" si="219"/>
        <v>0</v>
      </c>
      <c r="N574" s="508">
        <f t="shared" si="219"/>
        <v>3843.8</v>
      </c>
      <c r="O574" s="508">
        <f t="shared" si="219"/>
        <v>-70.7</v>
      </c>
      <c r="P574" s="508">
        <f t="shared" si="219"/>
        <v>3773.1000000000004</v>
      </c>
      <c r="Q574" s="508">
        <f t="shared" si="219"/>
        <v>0</v>
      </c>
      <c r="R574" s="508">
        <f t="shared" si="219"/>
        <v>3773.1000000000004</v>
      </c>
      <c r="S574" s="508">
        <f t="shared" si="219"/>
        <v>0</v>
      </c>
      <c r="T574" s="508">
        <f t="shared" si="219"/>
        <v>3773.1</v>
      </c>
    </row>
    <row r="575" spans="1:20" s="35" customFormat="1" ht="25.5">
      <c r="A575" s="549" t="s">
        <v>111</v>
      </c>
      <c r="B575" s="627">
        <v>334</v>
      </c>
      <c r="C575" s="500" t="s">
        <v>132</v>
      </c>
      <c r="D575" s="500" t="s">
        <v>128</v>
      </c>
      <c r="E575" s="296" t="s">
        <v>126</v>
      </c>
      <c r="F575" s="296" t="s">
        <v>209</v>
      </c>
      <c r="G575" s="296" t="s">
        <v>207</v>
      </c>
      <c r="H575" s="296" t="s">
        <v>207</v>
      </c>
      <c r="I575" s="296" t="s">
        <v>57</v>
      </c>
      <c r="J575" s="296" t="s">
        <v>207</v>
      </c>
      <c r="K575" s="506">
        <v>120</v>
      </c>
      <c r="L575" s="507">
        <v>3699.3</v>
      </c>
      <c r="M575" s="508">
        <v>0</v>
      </c>
      <c r="N575" s="508">
        <v>3843.8</v>
      </c>
      <c r="O575" s="508">
        <v>-70.7</v>
      </c>
      <c r="P575" s="508">
        <f>O575+N575</f>
        <v>3773.1000000000004</v>
      </c>
      <c r="Q575" s="508">
        <v>0</v>
      </c>
      <c r="R575" s="508">
        <f>Q575+P575</f>
        <v>3773.1000000000004</v>
      </c>
      <c r="S575" s="508">
        <v>0</v>
      </c>
      <c r="T575" s="508">
        <v>3773.1</v>
      </c>
    </row>
    <row r="576" spans="1:20" s="35" customFormat="1" ht="25.5">
      <c r="A576" s="549" t="s">
        <v>102</v>
      </c>
      <c r="B576" s="627">
        <v>334</v>
      </c>
      <c r="C576" s="500" t="s">
        <v>132</v>
      </c>
      <c r="D576" s="500" t="s">
        <v>128</v>
      </c>
      <c r="E576" s="296" t="s">
        <v>126</v>
      </c>
      <c r="F576" s="296" t="s">
        <v>209</v>
      </c>
      <c r="G576" s="296" t="s">
        <v>207</v>
      </c>
      <c r="H576" s="296" t="s">
        <v>207</v>
      </c>
      <c r="I576" s="296" t="s">
        <v>57</v>
      </c>
      <c r="J576" s="296" t="s">
        <v>207</v>
      </c>
      <c r="K576" s="506">
        <v>200</v>
      </c>
      <c r="L576" s="507">
        <f aca="true" t="shared" si="220" ref="L576:T576">L577</f>
        <v>86.1</v>
      </c>
      <c r="M576" s="508">
        <f t="shared" si="220"/>
        <v>0</v>
      </c>
      <c r="N576" s="508">
        <f t="shared" si="220"/>
        <v>156.3</v>
      </c>
      <c r="O576" s="508">
        <f t="shared" si="220"/>
        <v>0</v>
      </c>
      <c r="P576" s="508">
        <f t="shared" si="220"/>
        <v>156.3</v>
      </c>
      <c r="Q576" s="508">
        <f t="shared" si="220"/>
        <v>0</v>
      </c>
      <c r="R576" s="508">
        <f t="shared" si="220"/>
        <v>156.3</v>
      </c>
      <c r="S576" s="508">
        <f t="shared" si="220"/>
        <v>0</v>
      </c>
      <c r="T576" s="508">
        <f t="shared" si="220"/>
        <v>156.3</v>
      </c>
    </row>
    <row r="577" spans="1:20" s="35" customFormat="1" ht="26.25" thickBot="1">
      <c r="A577" s="572" t="s">
        <v>104</v>
      </c>
      <c r="B577" s="628">
        <v>334</v>
      </c>
      <c r="C577" s="555" t="s">
        <v>132</v>
      </c>
      <c r="D577" s="555" t="s">
        <v>128</v>
      </c>
      <c r="E577" s="522" t="s">
        <v>126</v>
      </c>
      <c r="F577" s="522" t="s">
        <v>209</v>
      </c>
      <c r="G577" s="522" t="s">
        <v>207</v>
      </c>
      <c r="H577" s="522" t="s">
        <v>207</v>
      </c>
      <c r="I577" s="522" t="s">
        <v>57</v>
      </c>
      <c r="J577" s="522" t="s">
        <v>207</v>
      </c>
      <c r="K577" s="556">
        <v>240</v>
      </c>
      <c r="L577" s="557">
        <v>86.1</v>
      </c>
      <c r="M577" s="558">
        <v>0</v>
      </c>
      <c r="N577" s="558">
        <f>155.8+0.5</f>
        <v>156.3</v>
      </c>
      <c r="O577" s="558">
        <v>0</v>
      </c>
      <c r="P577" s="558">
        <f>155.8+0.5</f>
        <v>156.3</v>
      </c>
      <c r="Q577" s="558">
        <v>0</v>
      </c>
      <c r="R577" s="558">
        <f>155.8+0.5</f>
        <v>156.3</v>
      </c>
      <c r="S577" s="558">
        <v>0</v>
      </c>
      <c r="T577" s="558">
        <f>155.8+0.5</f>
        <v>156.3</v>
      </c>
    </row>
    <row r="578" spans="1:20" s="34" customFormat="1" ht="25.5">
      <c r="A578" s="601" t="s">
        <v>74</v>
      </c>
      <c r="B578" s="602">
        <v>335</v>
      </c>
      <c r="C578" s="603"/>
      <c r="D578" s="603"/>
      <c r="E578" s="473"/>
      <c r="F578" s="473"/>
      <c r="G578" s="296"/>
      <c r="H578" s="296"/>
      <c r="I578" s="473"/>
      <c r="J578" s="473"/>
      <c r="K578" s="593"/>
      <c r="L578" s="604">
        <f aca="true" t="shared" si="221" ref="L578:T581">L579</f>
        <v>1685.6000000000001</v>
      </c>
      <c r="M578" s="605">
        <f t="shared" si="221"/>
        <v>0</v>
      </c>
      <c r="N578" s="605">
        <f t="shared" si="221"/>
        <v>1657</v>
      </c>
      <c r="O578" s="605">
        <f t="shared" si="221"/>
        <v>0</v>
      </c>
      <c r="P578" s="605">
        <f t="shared" si="221"/>
        <v>1657</v>
      </c>
      <c r="Q578" s="605">
        <f t="shared" si="221"/>
        <v>0</v>
      </c>
      <c r="R578" s="605">
        <f t="shared" si="221"/>
        <v>1657</v>
      </c>
      <c r="S578" s="605">
        <f t="shared" si="221"/>
        <v>0</v>
      </c>
      <c r="T578" s="605">
        <f t="shared" si="221"/>
        <v>1657</v>
      </c>
    </row>
    <row r="579" spans="1:20" s="34" customFormat="1" ht="12.75">
      <c r="A579" s="504" t="s">
        <v>141</v>
      </c>
      <c r="B579" s="551">
        <v>335</v>
      </c>
      <c r="C579" s="500" t="s">
        <v>126</v>
      </c>
      <c r="D579" s="500"/>
      <c r="E579" s="473"/>
      <c r="F579" s="473"/>
      <c r="G579" s="296"/>
      <c r="H579" s="296"/>
      <c r="I579" s="473"/>
      <c r="J579" s="473"/>
      <c r="K579" s="596"/>
      <c r="L579" s="597">
        <f t="shared" si="221"/>
        <v>1685.6000000000001</v>
      </c>
      <c r="M579" s="598">
        <f t="shared" si="221"/>
        <v>0</v>
      </c>
      <c r="N579" s="598">
        <f t="shared" si="221"/>
        <v>1657</v>
      </c>
      <c r="O579" s="598">
        <f t="shared" si="221"/>
        <v>0</v>
      </c>
      <c r="P579" s="598">
        <f t="shared" si="221"/>
        <v>1657</v>
      </c>
      <c r="Q579" s="598">
        <f t="shared" si="221"/>
        <v>0</v>
      </c>
      <c r="R579" s="598">
        <f t="shared" si="221"/>
        <v>1657</v>
      </c>
      <c r="S579" s="598">
        <f t="shared" si="221"/>
        <v>0</v>
      </c>
      <c r="T579" s="598">
        <f t="shared" si="221"/>
        <v>1657</v>
      </c>
    </row>
    <row r="580" spans="1:20" s="34" customFormat="1" ht="38.25">
      <c r="A580" s="504" t="s">
        <v>163</v>
      </c>
      <c r="B580" s="536" t="s">
        <v>75</v>
      </c>
      <c r="C580" s="511" t="s">
        <v>126</v>
      </c>
      <c r="D580" s="511" t="s">
        <v>127</v>
      </c>
      <c r="E580" s="473"/>
      <c r="F580" s="473"/>
      <c r="G580" s="296"/>
      <c r="H580" s="296"/>
      <c r="I580" s="473"/>
      <c r="J580" s="473"/>
      <c r="K580" s="596"/>
      <c r="L580" s="597">
        <f t="shared" si="221"/>
        <v>1685.6000000000001</v>
      </c>
      <c r="M580" s="598">
        <f t="shared" si="221"/>
        <v>0</v>
      </c>
      <c r="N580" s="598">
        <f t="shared" si="221"/>
        <v>1657</v>
      </c>
      <c r="O580" s="598">
        <f t="shared" si="221"/>
        <v>0</v>
      </c>
      <c r="P580" s="598">
        <f t="shared" si="221"/>
        <v>1657</v>
      </c>
      <c r="Q580" s="598">
        <f t="shared" si="221"/>
        <v>0</v>
      </c>
      <c r="R580" s="598">
        <f t="shared" si="221"/>
        <v>1657</v>
      </c>
      <c r="S580" s="598">
        <f t="shared" si="221"/>
        <v>0</v>
      </c>
      <c r="T580" s="598">
        <f t="shared" si="221"/>
        <v>1657</v>
      </c>
    </row>
    <row r="581" spans="1:20" s="35" customFormat="1" ht="12.75">
      <c r="A581" s="345" t="s">
        <v>63</v>
      </c>
      <c r="B581" s="536" t="s">
        <v>75</v>
      </c>
      <c r="C581" s="511" t="s">
        <v>126</v>
      </c>
      <c r="D581" s="511" t="s">
        <v>127</v>
      </c>
      <c r="E581" s="305" t="s">
        <v>13</v>
      </c>
      <c r="F581" s="305" t="s">
        <v>207</v>
      </c>
      <c r="G581" s="296" t="s">
        <v>207</v>
      </c>
      <c r="H581" s="296" t="s">
        <v>207</v>
      </c>
      <c r="I581" s="305" t="s">
        <v>208</v>
      </c>
      <c r="J581" s="296" t="s">
        <v>207</v>
      </c>
      <c r="K581" s="505"/>
      <c r="L581" s="597">
        <f t="shared" si="221"/>
        <v>1685.6000000000001</v>
      </c>
      <c r="M581" s="598">
        <f t="shared" si="221"/>
        <v>0</v>
      </c>
      <c r="N581" s="598">
        <f t="shared" si="221"/>
        <v>1657</v>
      </c>
      <c r="O581" s="598">
        <f t="shared" si="221"/>
        <v>0</v>
      </c>
      <c r="P581" s="598">
        <f t="shared" si="221"/>
        <v>1657</v>
      </c>
      <c r="Q581" s="598">
        <f t="shared" si="221"/>
        <v>0</v>
      </c>
      <c r="R581" s="598">
        <f t="shared" si="221"/>
        <v>1657</v>
      </c>
      <c r="S581" s="598">
        <f t="shared" si="221"/>
        <v>0</v>
      </c>
      <c r="T581" s="598">
        <f t="shared" si="221"/>
        <v>1657</v>
      </c>
    </row>
    <row r="582" spans="1:20" s="34" customFormat="1" ht="25.5">
      <c r="A582" s="517" t="s">
        <v>61</v>
      </c>
      <c r="B582" s="536" t="s">
        <v>75</v>
      </c>
      <c r="C582" s="511" t="s">
        <v>126</v>
      </c>
      <c r="D582" s="511" t="s">
        <v>127</v>
      </c>
      <c r="E582" s="296" t="s">
        <v>13</v>
      </c>
      <c r="F582" s="296" t="s">
        <v>207</v>
      </c>
      <c r="G582" s="296" t="s">
        <v>207</v>
      </c>
      <c r="H582" s="296" t="s">
        <v>207</v>
      </c>
      <c r="I582" s="296" t="s">
        <v>57</v>
      </c>
      <c r="J582" s="296" t="s">
        <v>207</v>
      </c>
      <c r="K582" s="506"/>
      <c r="L582" s="507">
        <f aca="true" t="shared" si="222" ref="L582:R582">L583+L585</f>
        <v>1685.6000000000001</v>
      </c>
      <c r="M582" s="508">
        <f t="shared" si="222"/>
        <v>0</v>
      </c>
      <c r="N582" s="508">
        <f t="shared" si="222"/>
        <v>1657</v>
      </c>
      <c r="O582" s="508">
        <f t="shared" si="222"/>
        <v>0</v>
      </c>
      <c r="P582" s="508">
        <f t="shared" si="222"/>
        <v>1657</v>
      </c>
      <c r="Q582" s="508">
        <f t="shared" si="222"/>
        <v>0</v>
      </c>
      <c r="R582" s="508">
        <f t="shared" si="222"/>
        <v>1657</v>
      </c>
      <c r="S582" s="508">
        <f>S583+S585</f>
        <v>0</v>
      </c>
      <c r="T582" s="508">
        <f>T583+T585</f>
        <v>1657</v>
      </c>
    </row>
    <row r="583" spans="1:21" s="34" customFormat="1" ht="51">
      <c r="A583" s="345" t="s">
        <v>123</v>
      </c>
      <c r="B583" s="536" t="s">
        <v>75</v>
      </c>
      <c r="C583" s="511" t="s">
        <v>126</v>
      </c>
      <c r="D583" s="511" t="s">
        <v>127</v>
      </c>
      <c r="E583" s="296" t="s">
        <v>13</v>
      </c>
      <c r="F583" s="296" t="s">
        <v>207</v>
      </c>
      <c r="G583" s="296" t="s">
        <v>207</v>
      </c>
      <c r="H583" s="296" t="s">
        <v>207</v>
      </c>
      <c r="I583" s="296" t="s">
        <v>57</v>
      </c>
      <c r="J583" s="296" t="s">
        <v>207</v>
      </c>
      <c r="K583" s="506">
        <v>100</v>
      </c>
      <c r="L583" s="507">
        <f aca="true" t="shared" si="223" ref="L583:T583">L584</f>
        <v>1649.2</v>
      </c>
      <c r="M583" s="508">
        <f t="shared" si="223"/>
        <v>0</v>
      </c>
      <c r="N583" s="508">
        <f t="shared" si="223"/>
        <v>1619.2</v>
      </c>
      <c r="O583" s="508">
        <f t="shared" si="223"/>
        <v>0</v>
      </c>
      <c r="P583" s="508">
        <f t="shared" si="223"/>
        <v>1619.2</v>
      </c>
      <c r="Q583" s="508">
        <f t="shared" si="223"/>
        <v>0</v>
      </c>
      <c r="R583" s="508">
        <f t="shared" si="223"/>
        <v>1629.2</v>
      </c>
      <c r="S583" s="508">
        <f t="shared" si="223"/>
        <v>1.3</v>
      </c>
      <c r="T583" s="508">
        <f t="shared" si="223"/>
        <v>1630.5</v>
      </c>
      <c r="U583" s="284"/>
    </row>
    <row r="584" spans="1:21" s="34" customFormat="1" ht="25.5">
      <c r="A584" s="345" t="s">
        <v>111</v>
      </c>
      <c r="B584" s="536" t="s">
        <v>75</v>
      </c>
      <c r="C584" s="511" t="s">
        <v>126</v>
      </c>
      <c r="D584" s="511" t="s">
        <v>127</v>
      </c>
      <c r="E584" s="296" t="s">
        <v>13</v>
      </c>
      <c r="F584" s="296" t="s">
        <v>207</v>
      </c>
      <c r="G584" s="296" t="s">
        <v>207</v>
      </c>
      <c r="H584" s="296" t="s">
        <v>207</v>
      </c>
      <c r="I584" s="296" t="s">
        <v>57</v>
      </c>
      <c r="J584" s="296" t="s">
        <v>207</v>
      </c>
      <c r="K584" s="506">
        <v>120</v>
      </c>
      <c r="L584" s="507">
        <v>1649.2</v>
      </c>
      <c r="M584" s="508">
        <v>0</v>
      </c>
      <c r="N584" s="508">
        <v>1619.2</v>
      </c>
      <c r="O584" s="508">
        <v>0</v>
      </c>
      <c r="P584" s="508">
        <v>1619.2</v>
      </c>
      <c r="Q584" s="508">
        <v>0</v>
      </c>
      <c r="R584" s="508">
        <v>1629.2</v>
      </c>
      <c r="S584" s="508">
        <v>1.3</v>
      </c>
      <c r="T584" s="508">
        <f>R584+S584</f>
        <v>1630.5</v>
      </c>
      <c r="U584" s="284"/>
    </row>
    <row r="585" spans="1:21" s="34" customFormat="1" ht="25.5">
      <c r="A585" s="345" t="s">
        <v>102</v>
      </c>
      <c r="B585" s="536" t="s">
        <v>75</v>
      </c>
      <c r="C585" s="511" t="s">
        <v>126</v>
      </c>
      <c r="D585" s="511" t="s">
        <v>127</v>
      </c>
      <c r="E585" s="296" t="s">
        <v>13</v>
      </c>
      <c r="F585" s="296" t="s">
        <v>207</v>
      </c>
      <c r="G585" s="296" t="s">
        <v>207</v>
      </c>
      <c r="H585" s="296" t="s">
        <v>207</v>
      </c>
      <c r="I585" s="296" t="s">
        <v>57</v>
      </c>
      <c r="J585" s="296" t="s">
        <v>207</v>
      </c>
      <c r="K585" s="506">
        <v>200</v>
      </c>
      <c r="L585" s="507">
        <f aca="true" t="shared" si="224" ref="L585:T585">L586</f>
        <v>36.4</v>
      </c>
      <c r="M585" s="508">
        <f t="shared" si="224"/>
        <v>0</v>
      </c>
      <c r="N585" s="508">
        <f t="shared" si="224"/>
        <v>37.8</v>
      </c>
      <c r="O585" s="508">
        <f t="shared" si="224"/>
        <v>0</v>
      </c>
      <c r="P585" s="508">
        <f t="shared" si="224"/>
        <v>37.8</v>
      </c>
      <c r="Q585" s="508">
        <f t="shared" si="224"/>
        <v>0</v>
      </c>
      <c r="R585" s="508">
        <f t="shared" si="224"/>
        <v>27.8</v>
      </c>
      <c r="S585" s="508">
        <f t="shared" si="224"/>
        <v>-1.3</v>
      </c>
      <c r="T585" s="508">
        <f t="shared" si="224"/>
        <v>26.5</v>
      </c>
      <c r="U585" s="284"/>
    </row>
    <row r="586" spans="1:21" s="34" customFormat="1" ht="26.25" thickBot="1">
      <c r="A586" s="554" t="s">
        <v>104</v>
      </c>
      <c r="B586" s="539" t="s">
        <v>75</v>
      </c>
      <c r="C586" s="519" t="s">
        <v>126</v>
      </c>
      <c r="D586" s="519" t="s">
        <v>127</v>
      </c>
      <c r="E586" s="522" t="s">
        <v>13</v>
      </c>
      <c r="F586" s="522" t="s">
        <v>207</v>
      </c>
      <c r="G586" s="522" t="s">
        <v>207</v>
      </c>
      <c r="H586" s="522" t="s">
        <v>207</v>
      </c>
      <c r="I586" s="522" t="s">
        <v>57</v>
      </c>
      <c r="J586" s="522" t="s">
        <v>207</v>
      </c>
      <c r="K586" s="556">
        <v>240</v>
      </c>
      <c r="L586" s="507">
        <v>36.4</v>
      </c>
      <c r="M586" s="508">
        <v>0</v>
      </c>
      <c r="N586" s="508">
        <v>37.8</v>
      </c>
      <c r="O586" s="508">
        <v>0</v>
      </c>
      <c r="P586" s="508">
        <v>37.8</v>
      </c>
      <c r="Q586" s="508">
        <v>0</v>
      </c>
      <c r="R586" s="508">
        <v>27.8</v>
      </c>
      <c r="S586" s="508">
        <v>-1.3</v>
      </c>
      <c r="T586" s="508">
        <f>S586+R586</f>
        <v>26.5</v>
      </c>
      <c r="U586" s="284"/>
    </row>
    <row r="587" spans="1:20" s="5" customFormat="1" ht="18.75" thickBot="1">
      <c r="A587" s="117" t="s">
        <v>137</v>
      </c>
      <c r="B587" s="118" t="s">
        <v>140</v>
      </c>
      <c r="C587" s="119" t="s">
        <v>140</v>
      </c>
      <c r="D587" s="120" t="s">
        <v>140</v>
      </c>
      <c r="E587" s="642" t="s">
        <v>140</v>
      </c>
      <c r="F587" s="643"/>
      <c r="G587" s="643"/>
      <c r="H587" s="643"/>
      <c r="I587" s="643"/>
      <c r="J587" s="643"/>
      <c r="K587" s="183" t="s">
        <v>140</v>
      </c>
      <c r="L587" s="181" t="e">
        <f aca="true" t="shared" si="225" ref="L587:T587">L154+L403+L424+L491+L90+L14+L578</f>
        <v>#REF!</v>
      </c>
      <c r="M587" s="121" t="e">
        <f t="shared" si="225"/>
        <v>#REF!</v>
      </c>
      <c r="N587" s="121" t="e">
        <f t="shared" si="225"/>
        <v>#REF!</v>
      </c>
      <c r="O587" s="121" t="e">
        <f t="shared" si="225"/>
        <v>#REF!</v>
      </c>
      <c r="P587" s="121" t="e">
        <f t="shared" si="225"/>
        <v>#REF!</v>
      </c>
      <c r="Q587" s="121" t="e">
        <f t="shared" si="225"/>
        <v>#REF!</v>
      </c>
      <c r="R587" s="121">
        <f t="shared" si="225"/>
        <v>1018720.8999999999</v>
      </c>
      <c r="S587" s="121">
        <f t="shared" si="225"/>
        <v>3423.7999999999997</v>
      </c>
      <c r="T587" s="121">
        <f t="shared" si="225"/>
        <v>1022144.7</v>
      </c>
    </row>
    <row r="588" spans="1:22" s="5" customFormat="1" ht="12.75">
      <c r="A588" s="151"/>
      <c r="B588" s="112"/>
      <c r="C588" s="152"/>
      <c r="D588" s="152"/>
      <c r="E588" s="152"/>
      <c r="F588" s="152"/>
      <c r="G588" s="152"/>
      <c r="H588" s="152"/>
      <c r="I588" s="152"/>
      <c r="J588" s="152"/>
      <c r="K588" s="153"/>
      <c r="L588" s="154"/>
      <c r="M588" s="151"/>
      <c r="N588" s="151"/>
      <c r="O588" s="109"/>
      <c r="P588" s="109"/>
      <c r="Q588" s="109"/>
      <c r="R588" s="109"/>
      <c r="S588" s="109"/>
      <c r="T588" s="109"/>
      <c r="V588" s="230"/>
    </row>
    <row r="589" spans="1:20" s="5" customFormat="1" ht="15">
      <c r="A589" s="151"/>
      <c r="B589" s="112"/>
      <c r="C589" s="152"/>
      <c r="D589" s="152"/>
      <c r="E589" s="152"/>
      <c r="F589" s="152"/>
      <c r="G589" s="152"/>
      <c r="H589" s="152"/>
      <c r="I589" s="152"/>
      <c r="J589" s="152"/>
      <c r="K589" s="153"/>
      <c r="L589" s="122"/>
      <c r="M589" s="151"/>
      <c r="N589" s="151"/>
      <c r="O589" s="109"/>
      <c r="P589" s="109"/>
      <c r="Q589" s="109"/>
      <c r="R589" s="109"/>
      <c r="S589" s="109"/>
      <c r="T589" s="109"/>
    </row>
    <row r="590" spans="1:20" s="6" customFormat="1" ht="21" customHeight="1">
      <c r="A590" s="123"/>
      <c r="B590" s="124"/>
      <c r="C590" s="125"/>
      <c r="D590" s="125"/>
      <c r="E590" s="125"/>
      <c r="F590" s="125"/>
      <c r="G590" s="125"/>
      <c r="H590" s="125"/>
      <c r="I590" s="125"/>
      <c r="J590" s="125"/>
      <c r="K590" s="227"/>
      <c r="L590" s="122"/>
      <c r="M590" s="155"/>
      <c r="N590" s="158"/>
      <c r="O590" s="158"/>
      <c r="P590" s="158"/>
      <c r="Q590" s="158"/>
      <c r="R590" s="158"/>
      <c r="S590" s="156">
        <v>251</v>
      </c>
      <c r="T590" s="277"/>
    </row>
    <row r="591" spans="1:20" s="7" customFormat="1" ht="15.75">
      <c r="A591" s="123"/>
      <c r="B591" s="124"/>
      <c r="C591" s="126"/>
      <c r="D591" s="126"/>
      <c r="E591" s="126"/>
      <c r="F591" s="126"/>
      <c r="G591" s="126"/>
      <c r="H591" s="126"/>
      <c r="I591" s="126"/>
      <c r="J591" s="126"/>
      <c r="K591" s="127"/>
      <c r="L591" s="122"/>
      <c r="M591" s="155"/>
      <c r="N591" s="155"/>
      <c r="O591" s="156"/>
      <c r="P591" s="156"/>
      <c r="Q591" s="156"/>
      <c r="R591" s="156"/>
      <c r="S591" s="156"/>
      <c r="T591" s="156"/>
    </row>
    <row r="592" spans="1:20" s="7" customFormat="1" ht="15.75">
      <c r="A592" s="155"/>
      <c r="B592" s="124"/>
      <c r="C592" s="128"/>
      <c r="D592" s="128"/>
      <c r="E592" s="128"/>
      <c r="F592" s="128"/>
      <c r="G592" s="128"/>
      <c r="H592" s="128"/>
      <c r="I592" s="128"/>
      <c r="J592" s="128"/>
      <c r="K592" s="129"/>
      <c r="L592" s="122"/>
      <c r="M592" s="155"/>
      <c r="N592" s="155"/>
      <c r="O592" s="156"/>
      <c r="P592" s="156"/>
      <c r="Q592" s="156"/>
      <c r="R592" s="156"/>
      <c r="S592" s="156"/>
      <c r="T592" s="156"/>
    </row>
    <row r="593" spans="1:20" s="7" customFormat="1" ht="15.75">
      <c r="A593" s="123"/>
      <c r="B593" s="124"/>
      <c r="C593" s="130"/>
      <c r="D593" s="130"/>
      <c r="E593" s="130"/>
      <c r="F593" s="130"/>
      <c r="G593" s="130"/>
      <c r="H593" s="130"/>
      <c r="I593" s="130"/>
      <c r="J593" s="130"/>
      <c r="K593" s="131"/>
      <c r="L593" s="132"/>
      <c r="M593" s="155"/>
      <c r="N593" s="155"/>
      <c r="O593" s="156"/>
      <c r="P593" s="156"/>
      <c r="Q593" s="156"/>
      <c r="R593" s="156"/>
      <c r="S593" s="156"/>
      <c r="T593" s="156"/>
    </row>
    <row r="594" spans="1:20" s="7" customFormat="1" ht="15.75">
      <c r="A594" s="123"/>
      <c r="B594" s="124"/>
      <c r="C594" s="128"/>
      <c r="D594" s="130"/>
      <c r="E594" s="130"/>
      <c r="F594" s="130"/>
      <c r="G594" s="130"/>
      <c r="H594" s="130"/>
      <c r="I594" s="130"/>
      <c r="J594" s="130"/>
      <c r="K594" s="131"/>
      <c r="L594" s="157"/>
      <c r="M594" s="155"/>
      <c r="N594" s="158"/>
      <c r="O594" s="156"/>
      <c r="P594" s="156"/>
      <c r="Q594" s="156"/>
      <c r="R594" s="156"/>
      <c r="S594" s="156"/>
      <c r="T594" s="156"/>
    </row>
    <row r="595" spans="1:20" s="7" customFormat="1" ht="15.75">
      <c r="A595" s="123"/>
      <c r="B595" s="124"/>
      <c r="C595" s="134"/>
      <c r="D595" s="134"/>
      <c r="E595" s="134"/>
      <c r="F595" s="134"/>
      <c r="G595" s="134"/>
      <c r="H595" s="134"/>
      <c r="I595" s="134"/>
      <c r="J595" s="134"/>
      <c r="K595" s="135"/>
      <c r="L595" s="132"/>
      <c r="M595" s="155"/>
      <c r="N595" s="155"/>
      <c r="O595" s="156"/>
      <c r="P595" s="156"/>
      <c r="Q595" s="156"/>
      <c r="R595" s="156"/>
      <c r="S595" s="156"/>
      <c r="T595" s="277"/>
    </row>
    <row r="596" spans="1:20" s="7" customFormat="1" ht="15.75">
      <c r="A596" s="123"/>
      <c r="B596" s="124"/>
      <c r="C596" s="128"/>
      <c r="D596" s="130"/>
      <c r="E596" s="130"/>
      <c r="F596" s="130"/>
      <c r="G596" s="130"/>
      <c r="H596" s="130"/>
      <c r="I596" s="124"/>
      <c r="J596" s="130"/>
      <c r="K596" s="131"/>
      <c r="L596" s="132"/>
      <c r="M596" s="155"/>
      <c r="N596" s="155"/>
      <c r="O596" s="156"/>
      <c r="P596" s="156"/>
      <c r="Q596" s="156"/>
      <c r="R596" s="156"/>
      <c r="S596" s="156"/>
      <c r="T596" s="156"/>
    </row>
    <row r="597" spans="1:20" s="7" customFormat="1" ht="15.75">
      <c r="A597" s="123"/>
      <c r="B597" s="124"/>
      <c r="C597" s="130"/>
      <c r="D597" s="130"/>
      <c r="E597" s="130"/>
      <c r="F597" s="130"/>
      <c r="G597" s="130"/>
      <c r="H597" s="130"/>
      <c r="I597" s="130"/>
      <c r="J597" s="130"/>
      <c r="K597" s="131"/>
      <c r="L597" s="157"/>
      <c r="M597" s="155"/>
      <c r="N597" s="155"/>
      <c r="O597" s="156"/>
      <c r="P597" s="156"/>
      <c r="Q597" s="156"/>
      <c r="R597" s="156"/>
      <c r="S597" s="156"/>
      <c r="T597" s="278"/>
    </row>
    <row r="598" spans="1:20" s="7" customFormat="1" ht="15.75">
      <c r="A598" s="123"/>
      <c r="B598" s="124"/>
      <c r="C598" s="126"/>
      <c r="D598" s="126"/>
      <c r="E598" s="126"/>
      <c r="F598" s="126"/>
      <c r="G598" s="126"/>
      <c r="H598" s="126"/>
      <c r="I598" s="126"/>
      <c r="J598" s="126"/>
      <c r="K598" s="127"/>
      <c r="L598" s="133"/>
      <c r="M598" s="155"/>
      <c r="N598" s="155"/>
      <c r="O598" s="156"/>
      <c r="P598" s="156"/>
      <c r="Q598" s="156"/>
      <c r="R598" s="156"/>
      <c r="S598" s="156"/>
      <c r="T598" s="156"/>
    </row>
    <row r="599" spans="1:20" s="7" customFormat="1" ht="15.75">
      <c r="A599" s="123"/>
      <c r="B599" s="124"/>
      <c r="C599" s="126"/>
      <c r="D599" s="126"/>
      <c r="E599" s="126"/>
      <c r="F599" s="126"/>
      <c r="G599" s="126"/>
      <c r="H599" s="126"/>
      <c r="I599" s="126"/>
      <c r="J599" s="126"/>
      <c r="K599" s="127"/>
      <c r="L599" s="132"/>
      <c r="M599" s="155"/>
      <c r="N599" s="155"/>
      <c r="O599" s="156"/>
      <c r="P599" s="156"/>
      <c r="Q599" s="156"/>
      <c r="R599" s="156"/>
      <c r="S599" s="156"/>
      <c r="T599" s="156"/>
    </row>
    <row r="600" spans="1:20" s="7" customFormat="1" ht="15.75">
      <c r="A600" s="123"/>
      <c r="B600" s="136"/>
      <c r="C600" s="137"/>
      <c r="D600" s="137"/>
      <c r="E600" s="137"/>
      <c r="F600" s="137"/>
      <c r="G600" s="137"/>
      <c r="H600" s="137"/>
      <c r="I600" s="137"/>
      <c r="J600" s="137"/>
      <c r="K600" s="138"/>
      <c r="L600" s="132"/>
      <c r="M600" s="155"/>
      <c r="N600" s="155"/>
      <c r="O600" s="156"/>
      <c r="P600" s="156"/>
      <c r="Q600" s="156"/>
      <c r="R600" s="156"/>
      <c r="S600" s="156"/>
      <c r="T600" s="156"/>
    </row>
    <row r="601" spans="1:20" s="7" customFormat="1" ht="15.75">
      <c r="A601" s="123"/>
      <c r="B601" s="128"/>
      <c r="C601" s="139"/>
      <c r="D601" s="139"/>
      <c r="E601" s="139"/>
      <c r="F601" s="139"/>
      <c r="G601" s="139"/>
      <c r="H601" s="139"/>
      <c r="I601" s="139"/>
      <c r="J601" s="139"/>
      <c r="K601" s="159"/>
      <c r="L601" s="132"/>
      <c r="M601" s="155"/>
      <c r="N601" s="155"/>
      <c r="O601" s="156"/>
      <c r="P601" s="156"/>
      <c r="Q601" s="156"/>
      <c r="R601" s="156"/>
      <c r="S601" s="156"/>
      <c r="T601" s="156"/>
    </row>
    <row r="602" spans="1:20" s="7" customFormat="1" ht="15.75">
      <c r="A602" s="123"/>
      <c r="B602" s="128"/>
      <c r="C602" s="140"/>
      <c r="D602" s="140"/>
      <c r="E602" s="140"/>
      <c r="F602" s="140"/>
      <c r="G602" s="140"/>
      <c r="H602" s="140"/>
      <c r="I602" s="140"/>
      <c r="J602" s="140"/>
      <c r="K602" s="160"/>
      <c r="L602" s="132"/>
      <c r="M602" s="155"/>
      <c r="N602" s="155"/>
      <c r="O602" s="156"/>
      <c r="P602" s="156"/>
      <c r="Q602" s="156"/>
      <c r="R602" s="156"/>
      <c r="S602" s="156"/>
      <c r="T602" s="156"/>
    </row>
    <row r="603" spans="1:20" s="7" customFormat="1" ht="15.75">
      <c r="A603" s="123"/>
      <c r="B603" s="125"/>
      <c r="C603" s="134"/>
      <c r="D603" s="134"/>
      <c r="E603" s="134"/>
      <c r="F603" s="134"/>
      <c r="G603" s="134"/>
      <c r="H603" s="134"/>
      <c r="I603" s="134"/>
      <c r="J603" s="134"/>
      <c r="K603" s="135"/>
      <c r="L603" s="141"/>
      <c r="M603" s="155"/>
      <c r="N603" s="155"/>
      <c r="O603" s="156"/>
      <c r="P603" s="156"/>
      <c r="Q603" s="156"/>
      <c r="R603" s="156"/>
      <c r="S603" s="156"/>
      <c r="T603" s="156"/>
    </row>
    <row r="604" spans="1:20" s="7" customFormat="1" ht="15.75">
      <c r="A604" s="123"/>
      <c r="B604" s="124"/>
      <c r="C604" s="134"/>
      <c r="D604" s="134"/>
      <c r="E604" s="134"/>
      <c r="F604" s="134"/>
      <c r="G604" s="134"/>
      <c r="H604" s="134"/>
      <c r="I604" s="134"/>
      <c r="J604" s="134"/>
      <c r="K604" s="135"/>
      <c r="L604" s="132"/>
      <c r="M604" s="155"/>
      <c r="N604" s="155"/>
      <c r="O604" s="156"/>
      <c r="P604" s="156"/>
      <c r="Q604" s="156"/>
      <c r="R604" s="156"/>
      <c r="S604" s="156"/>
      <c r="T604" s="156"/>
    </row>
    <row r="605" spans="1:20" s="7" customFormat="1" ht="15.75">
      <c r="A605" s="123"/>
      <c r="B605" s="124"/>
      <c r="C605" s="134"/>
      <c r="D605" s="134"/>
      <c r="E605" s="134"/>
      <c r="F605" s="134"/>
      <c r="G605" s="134"/>
      <c r="H605" s="134"/>
      <c r="I605" s="134"/>
      <c r="J605" s="134"/>
      <c r="K605" s="135"/>
      <c r="L605" s="132"/>
      <c r="M605" s="155"/>
      <c r="N605" s="155"/>
      <c r="O605" s="156"/>
      <c r="P605" s="156"/>
      <c r="Q605" s="156"/>
      <c r="R605" s="156"/>
      <c r="S605" s="156"/>
      <c r="T605" s="156"/>
    </row>
    <row r="606" spans="1:20" s="7" customFormat="1" ht="15.75">
      <c r="A606" s="123"/>
      <c r="B606" s="125"/>
      <c r="C606" s="134"/>
      <c r="D606" s="134"/>
      <c r="E606" s="134"/>
      <c r="F606" s="134"/>
      <c r="G606" s="134"/>
      <c r="H606" s="134"/>
      <c r="I606" s="134"/>
      <c r="J606" s="134"/>
      <c r="K606" s="135"/>
      <c r="L606" s="132"/>
      <c r="M606" s="155"/>
      <c r="N606" s="155"/>
      <c r="O606" s="156"/>
      <c r="P606" s="156"/>
      <c r="Q606" s="156"/>
      <c r="R606" s="156"/>
      <c r="S606" s="156"/>
      <c r="T606" s="156"/>
    </row>
    <row r="607" spans="1:20" s="7" customFormat="1" ht="15.75">
      <c r="A607" s="123"/>
      <c r="B607" s="124"/>
      <c r="C607" s="134"/>
      <c r="D607" s="134"/>
      <c r="E607" s="134"/>
      <c r="F607" s="134"/>
      <c r="G607" s="134"/>
      <c r="H607" s="134"/>
      <c r="I607" s="134"/>
      <c r="J607" s="134"/>
      <c r="K607" s="135"/>
      <c r="L607" s="133"/>
      <c r="M607" s="155"/>
      <c r="N607" s="155"/>
      <c r="O607" s="156"/>
      <c r="P607" s="156"/>
      <c r="Q607" s="156"/>
      <c r="R607" s="156"/>
      <c r="S607" s="156"/>
      <c r="T607" s="156"/>
    </row>
    <row r="608" spans="1:20" s="7" customFormat="1" ht="15.75">
      <c r="A608" s="123"/>
      <c r="B608" s="125"/>
      <c r="C608" s="134"/>
      <c r="D608" s="134"/>
      <c r="E608" s="134"/>
      <c r="F608" s="134"/>
      <c r="G608" s="134"/>
      <c r="H608" s="134"/>
      <c r="I608" s="134"/>
      <c r="J608" s="134"/>
      <c r="K608" s="135"/>
      <c r="L608" s="161"/>
      <c r="M608" s="155"/>
      <c r="N608" s="155"/>
      <c r="O608" s="156"/>
      <c r="P608" s="156"/>
      <c r="Q608" s="156"/>
      <c r="R608" s="156"/>
      <c r="S608" s="156"/>
      <c r="T608" s="156"/>
    </row>
    <row r="609" spans="1:20" s="6" customFormat="1" ht="15">
      <c r="A609" s="123"/>
      <c r="B609" s="112"/>
      <c r="C609" s="112"/>
      <c r="D609" s="112"/>
      <c r="E609" s="112"/>
      <c r="F609" s="112"/>
      <c r="G609" s="112"/>
      <c r="H609" s="112"/>
      <c r="I609" s="112"/>
      <c r="J609" s="112"/>
      <c r="K609" s="142"/>
      <c r="L609" s="161"/>
      <c r="M609" s="155"/>
      <c r="N609" s="155"/>
      <c r="O609" s="156"/>
      <c r="P609" s="156"/>
      <c r="Q609" s="156"/>
      <c r="R609" s="156"/>
      <c r="S609" s="156"/>
      <c r="T609" s="156"/>
    </row>
    <row r="610" spans="1:20" s="6" customFormat="1" ht="15">
      <c r="A610" s="123"/>
      <c r="B610" s="112"/>
      <c r="C610" s="112"/>
      <c r="D610" s="112"/>
      <c r="E610" s="112"/>
      <c r="F610" s="112"/>
      <c r="G610" s="112"/>
      <c r="H610" s="112"/>
      <c r="I610" s="112"/>
      <c r="J610" s="112"/>
      <c r="K610" s="142"/>
      <c r="L610" s="161"/>
      <c r="M610" s="155"/>
      <c r="N610" s="155"/>
      <c r="O610" s="156"/>
      <c r="P610" s="156"/>
      <c r="Q610" s="156"/>
      <c r="R610" s="156"/>
      <c r="S610" s="156"/>
      <c r="T610" s="156"/>
    </row>
    <row r="611" spans="1:20" s="6" customFormat="1" ht="15">
      <c r="A611" s="123"/>
      <c r="B611" s="112"/>
      <c r="C611" s="112"/>
      <c r="D611" s="112"/>
      <c r="E611" s="112"/>
      <c r="F611" s="112"/>
      <c r="G611" s="112"/>
      <c r="H611" s="112"/>
      <c r="I611" s="112"/>
      <c r="J611" s="112"/>
      <c r="K611" s="142"/>
      <c r="L611" s="161"/>
      <c r="M611" s="155"/>
      <c r="N611" s="155"/>
      <c r="O611" s="156"/>
      <c r="P611" s="156"/>
      <c r="Q611" s="156"/>
      <c r="R611" s="156"/>
      <c r="S611" s="156"/>
      <c r="T611" s="156"/>
    </row>
    <row r="612" spans="1:20" s="6" customFormat="1" ht="15">
      <c r="A612" s="123"/>
      <c r="B612" s="112"/>
      <c r="C612" s="112"/>
      <c r="D612" s="112"/>
      <c r="E612" s="112"/>
      <c r="F612" s="112"/>
      <c r="G612" s="112"/>
      <c r="H612" s="112"/>
      <c r="I612" s="112"/>
      <c r="J612" s="112"/>
      <c r="K612" s="142"/>
      <c r="L612" s="161"/>
      <c r="M612" s="155"/>
      <c r="N612" s="155"/>
      <c r="O612" s="156"/>
      <c r="P612" s="156"/>
      <c r="Q612" s="156"/>
      <c r="R612" s="156"/>
      <c r="S612" s="156"/>
      <c r="T612" s="156"/>
    </row>
    <row r="613" spans="1:20" s="6" customFormat="1" ht="15">
      <c r="A613" s="123"/>
      <c r="B613" s="112"/>
      <c r="C613" s="112"/>
      <c r="D613" s="112"/>
      <c r="E613" s="112"/>
      <c r="F613" s="112"/>
      <c r="G613" s="112"/>
      <c r="H613" s="112"/>
      <c r="I613" s="112"/>
      <c r="J613" s="112"/>
      <c r="K613" s="142"/>
      <c r="L613" s="161"/>
      <c r="M613" s="155"/>
      <c r="N613" s="155"/>
      <c r="O613" s="156"/>
      <c r="P613" s="156"/>
      <c r="Q613" s="156"/>
      <c r="R613" s="156"/>
      <c r="S613" s="156"/>
      <c r="T613" s="156"/>
    </row>
    <row r="614" spans="1:20" s="6" customFormat="1" ht="15">
      <c r="A614" s="123"/>
      <c r="B614" s="112"/>
      <c r="C614" s="112"/>
      <c r="D614" s="112"/>
      <c r="E614" s="112"/>
      <c r="F614" s="112"/>
      <c r="G614" s="112"/>
      <c r="H614" s="112"/>
      <c r="I614" s="112"/>
      <c r="J614" s="112"/>
      <c r="K614" s="142"/>
      <c r="L614" s="161"/>
      <c r="M614" s="155"/>
      <c r="N614" s="155"/>
      <c r="O614" s="156"/>
      <c r="P614" s="156"/>
      <c r="Q614" s="156"/>
      <c r="R614" s="156"/>
      <c r="S614" s="156"/>
      <c r="T614" s="156"/>
    </row>
    <row r="615" spans="1:20" s="6" customFormat="1" ht="15">
      <c r="A615" s="123"/>
      <c r="B615" s="112"/>
      <c r="C615" s="112"/>
      <c r="D615" s="112"/>
      <c r="E615" s="112"/>
      <c r="F615" s="112"/>
      <c r="G615" s="112"/>
      <c r="H615" s="112"/>
      <c r="I615" s="112"/>
      <c r="J615" s="112"/>
      <c r="K615" s="142"/>
      <c r="L615" s="161"/>
      <c r="M615" s="155"/>
      <c r="N615" s="155"/>
      <c r="O615" s="156"/>
      <c r="P615" s="156"/>
      <c r="Q615" s="156"/>
      <c r="R615" s="156"/>
      <c r="S615" s="156"/>
      <c r="T615" s="156"/>
    </row>
    <row r="616" spans="1:20" s="6" customFormat="1" ht="15">
      <c r="A616" s="123"/>
      <c r="B616" s="112"/>
      <c r="C616" s="112"/>
      <c r="D616" s="112"/>
      <c r="E616" s="112"/>
      <c r="F616" s="112"/>
      <c r="G616" s="112"/>
      <c r="H616" s="112"/>
      <c r="I616" s="112"/>
      <c r="J616" s="112"/>
      <c r="K616" s="142"/>
      <c r="L616" s="161"/>
      <c r="M616" s="155"/>
      <c r="N616" s="155"/>
      <c r="O616" s="156"/>
      <c r="P616" s="156"/>
      <c r="Q616" s="156"/>
      <c r="R616" s="156"/>
      <c r="S616" s="156"/>
      <c r="T616" s="156"/>
    </row>
    <row r="617" spans="1:20" s="6" customFormat="1" ht="15">
      <c r="A617" s="123"/>
      <c r="B617" s="112"/>
      <c r="C617" s="112"/>
      <c r="D617" s="112"/>
      <c r="E617" s="112"/>
      <c r="F617" s="112"/>
      <c r="G617" s="112"/>
      <c r="H617" s="112"/>
      <c r="I617" s="112"/>
      <c r="J617" s="112"/>
      <c r="K617" s="142"/>
      <c r="L617" s="161"/>
      <c r="M617" s="155"/>
      <c r="N617" s="155"/>
      <c r="O617" s="156"/>
      <c r="P617" s="156"/>
      <c r="Q617" s="156"/>
      <c r="R617" s="156"/>
      <c r="S617" s="156"/>
      <c r="T617" s="156"/>
    </row>
    <row r="618" spans="1:20" s="6" customFormat="1" ht="15">
      <c r="A618" s="123"/>
      <c r="B618" s="112"/>
      <c r="C618" s="112"/>
      <c r="D618" s="112"/>
      <c r="E618" s="112"/>
      <c r="F618" s="112"/>
      <c r="G618" s="112"/>
      <c r="H618" s="112"/>
      <c r="I618" s="112"/>
      <c r="J618" s="112"/>
      <c r="K618" s="142"/>
      <c r="L618" s="161"/>
      <c r="M618" s="155"/>
      <c r="N618" s="155"/>
      <c r="O618" s="156"/>
      <c r="P618" s="156"/>
      <c r="Q618" s="156"/>
      <c r="R618" s="156"/>
      <c r="S618" s="156"/>
      <c r="T618" s="156"/>
    </row>
    <row r="619" spans="1:20" s="6" customFormat="1" ht="12.75">
      <c r="A619" s="155"/>
      <c r="B619" s="112"/>
      <c r="C619" s="112"/>
      <c r="D619" s="112"/>
      <c r="E619" s="112"/>
      <c r="F619" s="112"/>
      <c r="G619" s="112"/>
      <c r="H619" s="112"/>
      <c r="I619" s="112"/>
      <c r="J619" s="112"/>
      <c r="K619" s="142"/>
      <c r="L619" s="161"/>
      <c r="M619" s="155"/>
      <c r="N619" s="155"/>
      <c r="O619" s="156"/>
      <c r="P619" s="156"/>
      <c r="Q619" s="156"/>
      <c r="R619" s="156"/>
      <c r="S619" s="156"/>
      <c r="T619" s="156"/>
    </row>
    <row r="620" spans="1:20" s="6" customFormat="1" ht="12.75">
      <c r="A620" s="155"/>
      <c r="B620" s="112"/>
      <c r="C620" s="112"/>
      <c r="D620" s="112"/>
      <c r="E620" s="112"/>
      <c r="F620" s="112"/>
      <c r="G620" s="112"/>
      <c r="H620" s="112"/>
      <c r="I620" s="112"/>
      <c r="J620" s="112"/>
      <c r="K620" s="142"/>
      <c r="L620" s="161"/>
      <c r="M620" s="155"/>
      <c r="N620" s="155"/>
      <c r="O620" s="156"/>
      <c r="P620" s="156"/>
      <c r="Q620" s="156"/>
      <c r="R620" s="156"/>
      <c r="S620" s="156"/>
      <c r="T620" s="156"/>
    </row>
    <row r="621" spans="1:20" s="6" customFormat="1" ht="12.75">
      <c r="A621" s="155"/>
      <c r="B621" s="112"/>
      <c r="C621" s="112"/>
      <c r="D621" s="112"/>
      <c r="E621" s="112"/>
      <c r="F621" s="112"/>
      <c r="G621" s="112"/>
      <c r="H621" s="112"/>
      <c r="I621" s="112"/>
      <c r="J621" s="112"/>
      <c r="K621" s="142"/>
      <c r="L621" s="161"/>
      <c r="M621" s="155"/>
      <c r="N621" s="155"/>
      <c r="O621" s="156"/>
      <c r="P621" s="156"/>
      <c r="Q621" s="156"/>
      <c r="R621" s="156"/>
      <c r="S621" s="156"/>
      <c r="T621" s="156"/>
    </row>
    <row r="622" spans="1:20" s="6" customFormat="1" ht="12.75">
      <c r="A622" s="155"/>
      <c r="B622" s="112"/>
      <c r="C622" s="112"/>
      <c r="D622" s="112"/>
      <c r="E622" s="112"/>
      <c r="F622" s="112"/>
      <c r="G622" s="112"/>
      <c r="H622" s="112"/>
      <c r="I622" s="112"/>
      <c r="J622" s="112"/>
      <c r="K622" s="142"/>
      <c r="L622" s="161"/>
      <c r="M622" s="155"/>
      <c r="N622" s="155"/>
      <c r="O622" s="156"/>
      <c r="P622" s="156"/>
      <c r="Q622" s="156"/>
      <c r="R622" s="156"/>
      <c r="S622" s="156"/>
      <c r="T622" s="156"/>
    </row>
    <row r="623" spans="1:20" s="6" customFormat="1" ht="12.75">
      <c r="A623" s="155"/>
      <c r="B623" s="112"/>
      <c r="C623" s="112"/>
      <c r="D623" s="112"/>
      <c r="E623" s="112"/>
      <c r="F623" s="112"/>
      <c r="G623" s="112"/>
      <c r="H623" s="112"/>
      <c r="I623" s="112"/>
      <c r="J623" s="112"/>
      <c r="K623" s="142"/>
      <c r="L623" s="161"/>
      <c r="M623" s="155"/>
      <c r="N623" s="155"/>
      <c r="O623" s="156"/>
      <c r="P623" s="156"/>
      <c r="Q623" s="156"/>
      <c r="R623" s="156"/>
      <c r="S623" s="156"/>
      <c r="T623" s="156"/>
    </row>
    <row r="624" spans="1:20" s="6" customFormat="1" ht="12.75">
      <c r="A624" s="155"/>
      <c r="B624" s="112"/>
      <c r="C624" s="112"/>
      <c r="D624" s="112"/>
      <c r="E624" s="112"/>
      <c r="F624" s="112"/>
      <c r="G624" s="112"/>
      <c r="H624" s="112"/>
      <c r="I624" s="112"/>
      <c r="J624" s="112"/>
      <c r="K624" s="142"/>
      <c r="L624" s="161"/>
      <c r="M624" s="155"/>
      <c r="N624" s="155"/>
      <c r="O624" s="156"/>
      <c r="P624" s="156"/>
      <c r="Q624" s="156"/>
      <c r="R624" s="156"/>
      <c r="S624" s="156"/>
      <c r="T624" s="156"/>
    </row>
    <row r="625" spans="1:20" s="6" customFormat="1" ht="12.75">
      <c r="A625" s="155"/>
      <c r="B625" s="112"/>
      <c r="C625" s="112"/>
      <c r="D625" s="112"/>
      <c r="E625" s="112"/>
      <c r="F625" s="112"/>
      <c r="G625" s="112"/>
      <c r="H625" s="112"/>
      <c r="I625" s="112"/>
      <c r="J625" s="112"/>
      <c r="K625" s="142"/>
      <c r="L625" s="161"/>
      <c r="M625" s="155"/>
      <c r="N625" s="155"/>
      <c r="O625" s="156"/>
      <c r="P625" s="156"/>
      <c r="Q625" s="156"/>
      <c r="R625" s="156"/>
      <c r="S625" s="156"/>
      <c r="T625" s="156"/>
    </row>
    <row r="626" spans="1:20" s="6" customFormat="1" ht="12.75">
      <c r="A626" s="155"/>
      <c r="B626" s="112"/>
      <c r="C626" s="112"/>
      <c r="D626" s="112"/>
      <c r="E626" s="112"/>
      <c r="F626" s="112"/>
      <c r="G626" s="112"/>
      <c r="H626" s="112"/>
      <c r="I626" s="112"/>
      <c r="J626" s="112"/>
      <c r="K626" s="142"/>
      <c r="L626" s="161"/>
      <c r="M626" s="155"/>
      <c r="N626" s="155"/>
      <c r="O626" s="156"/>
      <c r="P626" s="156"/>
      <c r="Q626" s="156"/>
      <c r="R626" s="156"/>
      <c r="S626" s="156"/>
      <c r="T626" s="156"/>
    </row>
    <row r="627" spans="1:20" s="6" customFormat="1" ht="12.75">
      <c r="A627" s="155"/>
      <c r="B627" s="112"/>
      <c r="C627" s="112"/>
      <c r="D627" s="112"/>
      <c r="E627" s="112"/>
      <c r="F627" s="112"/>
      <c r="G627" s="112"/>
      <c r="H627" s="112"/>
      <c r="I627" s="112"/>
      <c r="J627" s="112"/>
      <c r="K627" s="142"/>
      <c r="L627" s="161"/>
      <c r="M627" s="155"/>
      <c r="N627" s="155"/>
      <c r="O627" s="156"/>
      <c r="P627" s="156"/>
      <c r="Q627" s="156"/>
      <c r="R627" s="156"/>
      <c r="S627" s="156"/>
      <c r="T627" s="156"/>
    </row>
    <row r="628" spans="1:20" s="6" customFormat="1" ht="12.75">
      <c r="A628" s="155"/>
      <c r="B628" s="112"/>
      <c r="C628" s="112"/>
      <c r="D628" s="112"/>
      <c r="E628" s="112"/>
      <c r="F628" s="112"/>
      <c r="G628" s="112"/>
      <c r="H628" s="112"/>
      <c r="I628" s="112"/>
      <c r="J628" s="112"/>
      <c r="K628" s="142"/>
      <c r="L628" s="161"/>
      <c r="M628" s="155"/>
      <c r="N628" s="155"/>
      <c r="O628" s="156"/>
      <c r="P628" s="156"/>
      <c r="Q628" s="156"/>
      <c r="R628" s="156"/>
      <c r="S628" s="156"/>
      <c r="T628" s="156"/>
    </row>
    <row r="629" spans="1:20" s="6" customFormat="1" ht="12.75">
      <c r="A629" s="155"/>
      <c r="B629" s="112"/>
      <c r="C629" s="112"/>
      <c r="D629" s="112"/>
      <c r="E629" s="112"/>
      <c r="F629" s="112"/>
      <c r="G629" s="112"/>
      <c r="H629" s="112"/>
      <c r="I629" s="112"/>
      <c r="J629" s="112"/>
      <c r="K629" s="142"/>
      <c r="L629" s="161"/>
      <c r="M629" s="155"/>
      <c r="N629" s="155"/>
      <c r="O629" s="156"/>
      <c r="P629" s="156"/>
      <c r="Q629" s="156"/>
      <c r="R629" s="156"/>
      <c r="S629" s="156"/>
      <c r="T629" s="156"/>
    </row>
    <row r="630" spans="1:20" s="6" customFormat="1" ht="12.75">
      <c r="A630" s="155"/>
      <c r="B630" s="112"/>
      <c r="C630" s="112"/>
      <c r="D630" s="112"/>
      <c r="E630" s="112"/>
      <c r="F630" s="112"/>
      <c r="G630" s="112"/>
      <c r="H630" s="112"/>
      <c r="I630" s="112"/>
      <c r="J630" s="112"/>
      <c r="K630" s="142"/>
      <c r="L630" s="161"/>
      <c r="M630" s="155"/>
      <c r="N630" s="155"/>
      <c r="O630" s="156"/>
      <c r="P630" s="156"/>
      <c r="Q630" s="156"/>
      <c r="R630" s="156"/>
      <c r="S630" s="156"/>
      <c r="T630" s="156"/>
    </row>
    <row r="631" spans="1:20" s="6" customFormat="1" ht="12.75">
      <c r="A631" s="155"/>
      <c r="B631" s="112"/>
      <c r="C631" s="112"/>
      <c r="D631" s="112"/>
      <c r="E631" s="112"/>
      <c r="F631" s="112"/>
      <c r="G631" s="112"/>
      <c r="H631" s="112"/>
      <c r="I631" s="112"/>
      <c r="J631" s="112"/>
      <c r="K631" s="142"/>
      <c r="L631" s="161"/>
      <c r="M631" s="155"/>
      <c r="N631" s="155"/>
      <c r="O631" s="156"/>
      <c r="P631" s="156"/>
      <c r="Q631" s="156"/>
      <c r="R631" s="156"/>
      <c r="S631" s="156"/>
      <c r="T631" s="156"/>
    </row>
    <row r="632" spans="1:20" s="6" customFormat="1" ht="12.75">
      <c r="A632" s="155"/>
      <c r="B632" s="112"/>
      <c r="C632" s="112"/>
      <c r="D632" s="112"/>
      <c r="E632" s="112"/>
      <c r="F632" s="112"/>
      <c r="G632" s="112"/>
      <c r="H632" s="112"/>
      <c r="I632" s="112"/>
      <c r="J632" s="112"/>
      <c r="K632" s="142"/>
      <c r="L632" s="161"/>
      <c r="M632" s="155"/>
      <c r="N632" s="155"/>
      <c r="O632" s="156"/>
      <c r="P632" s="156"/>
      <c r="Q632" s="156"/>
      <c r="R632" s="156"/>
      <c r="S632" s="156"/>
      <c r="T632" s="156"/>
    </row>
    <row r="633" spans="1:20" s="6" customFormat="1" ht="12.75">
      <c r="A633" s="155"/>
      <c r="B633" s="112"/>
      <c r="C633" s="112"/>
      <c r="D633" s="112"/>
      <c r="E633" s="112"/>
      <c r="F633" s="112"/>
      <c r="G633" s="112"/>
      <c r="H633" s="112"/>
      <c r="I633" s="112"/>
      <c r="J633" s="112"/>
      <c r="K633" s="142"/>
      <c r="L633" s="161"/>
      <c r="M633" s="155"/>
      <c r="N633" s="155"/>
      <c r="O633" s="156"/>
      <c r="P633" s="156"/>
      <c r="Q633" s="156"/>
      <c r="R633" s="156"/>
      <c r="S633" s="156"/>
      <c r="T633" s="156"/>
    </row>
    <row r="634" spans="1:20" s="6" customFormat="1" ht="12.75">
      <c r="A634" s="155"/>
      <c r="B634" s="112"/>
      <c r="C634" s="112"/>
      <c r="D634" s="112"/>
      <c r="E634" s="112"/>
      <c r="F634" s="112"/>
      <c r="G634" s="112"/>
      <c r="H634" s="112"/>
      <c r="I634" s="112"/>
      <c r="J634" s="112"/>
      <c r="K634" s="142"/>
      <c r="L634" s="161"/>
      <c r="M634" s="155"/>
      <c r="N634" s="155"/>
      <c r="O634" s="156"/>
      <c r="P634" s="156"/>
      <c r="Q634" s="156"/>
      <c r="R634" s="156"/>
      <c r="S634" s="156"/>
      <c r="T634" s="156"/>
    </row>
    <row r="635" spans="1:20" s="6" customFormat="1" ht="12.75">
      <c r="A635" s="155"/>
      <c r="B635" s="112"/>
      <c r="C635" s="112"/>
      <c r="D635" s="112"/>
      <c r="E635" s="112"/>
      <c r="F635" s="112"/>
      <c r="G635" s="112"/>
      <c r="H635" s="112"/>
      <c r="I635" s="112"/>
      <c r="J635" s="112"/>
      <c r="K635" s="142"/>
      <c r="L635" s="161"/>
      <c r="M635" s="155"/>
      <c r="N635" s="155"/>
      <c r="O635" s="156"/>
      <c r="P635" s="156"/>
      <c r="Q635" s="156"/>
      <c r="R635" s="156"/>
      <c r="S635" s="156"/>
      <c r="T635" s="156"/>
    </row>
    <row r="636" spans="1:20" s="6" customFormat="1" ht="12.75">
      <c r="A636" s="155"/>
      <c r="B636" s="112"/>
      <c r="C636" s="112"/>
      <c r="D636" s="112"/>
      <c r="E636" s="112"/>
      <c r="F636" s="112"/>
      <c r="G636" s="112"/>
      <c r="H636" s="112"/>
      <c r="I636" s="112"/>
      <c r="J636" s="112"/>
      <c r="K636" s="142"/>
      <c r="L636" s="161"/>
      <c r="M636" s="155"/>
      <c r="N636" s="155"/>
      <c r="O636" s="156"/>
      <c r="P636" s="156"/>
      <c r="Q636" s="156"/>
      <c r="R636" s="156"/>
      <c r="S636" s="156"/>
      <c r="T636" s="156"/>
    </row>
    <row r="637" spans="1:20" s="6" customFormat="1" ht="12.75">
      <c r="A637" s="155"/>
      <c r="B637" s="112"/>
      <c r="C637" s="112"/>
      <c r="D637" s="112"/>
      <c r="E637" s="112"/>
      <c r="F637" s="112"/>
      <c r="G637" s="112"/>
      <c r="H637" s="112"/>
      <c r="I637" s="112"/>
      <c r="J637" s="112"/>
      <c r="K637" s="142"/>
      <c r="L637" s="161"/>
      <c r="M637" s="155"/>
      <c r="N637" s="155"/>
      <c r="O637" s="156"/>
      <c r="P637" s="156"/>
      <c r="Q637" s="156"/>
      <c r="R637" s="156"/>
      <c r="S637" s="156"/>
      <c r="T637" s="156"/>
    </row>
    <row r="638" spans="1:20" s="6" customFormat="1" ht="12.75">
      <c r="A638" s="155"/>
      <c r="B638" s="112"/>
      <c r="C638" s="112"/>
      <c r="D638" s="112"/>
      <c r="E638" s="112"/>
      <c r="F638" s="112"/>
      <c r="G638" s="112"/>
      <c r="H638" s="112"/>
      <c r="I638" s="112"/>
      <c r="J638" s="112"/>
      <c r="K638" s="142"/>
      <c r="L638" s="161"/>
      <c r="M638" s="155"/>
      <c r="N638" s="155"/>
      <c r="O638" s="156"/>
      <c r="P638" s="156"/>
      <c r="Q638" s="156"/>
      <c r="R638" s="156"/>
      <c r="S638" s="156"/>
      <c r="T638" s="156"/>
    </row>
    <row r="639" spans="1:20" s="6" customFormat="1" ht="12.75">
      <c r="A639" s="155"/>
      <c r="B639" s="112"/>
      <c r="C639" s="112"/>
      <c r="D639" s="112"/>
      <c r="E639" s="112"/>
      <c r="F639" s="112"/>
      <c r="G639" s="112"/>
      <c r="H639" s="112"/>
      <c r="I639" s="112"/>
      <c r="J639" s="112"/>
      <c r="K639" s="142"/>
      <c r="L639" s="161"/>
      <c r="M639" s="155"/>
      <c r="N639" s="155"/>
      <c r="O639" s="156"/>
      <c r="P639" s="156"/>
      <c r="Q639" s="156"/>
      <c r="R639" s="156"/>
      <c r="S639" s="156"/>
      <c r="T639" s="156"/>
    </row>
    <row r="640" spans="1:20" s="6" customFormat="1" ht="12.75">
      <c r="A640" s="155"/>
      <c r="B640" s="112"/>
      <c r="C640" s="112"/>
      <c r="D640" s="112"/>
      <c r="E640" s="112"/>
      <c r="F640" s="112"/>
      <c r="G640" s="112"/>
      <c r="H640" s="112"/>
      <c r="I640" s="112"/>
      <c r="J640" s="112"/>
      <c r="K640" s="142"/>
      <c r="L640" s="161"/>
      <c r="M640" s="155"/>
      <c r="N640" s="155"/>
      <c r="O640" s="156"/>
      <c r="P640" s="156"/>
      <c r="Q640" s="156"/>
      <c r="R640" s="156"/>
      <c r="S640" s="156"/>
      <c r="T640" s="156"/>
    </row>
    <row r="641" spans="1:20" s="6" customFormat="1" ht="12.75">
      <c r="A641" s="155"/>
      <c r="B641" s="112"/>
      <c r="C641" s="112"/>
      <c r="D641" s="112"/>
      <c r="E641" s="112"/>
      <c r="F641" s="112"/>
      <c r="G641" s="112"/>
      <c r="H641" s="112"/>
      <c r="I641" s="112"/>
      <c r="J641" s="112"/>
      <c r="K641" s="142"/>
      <c r="L641" s="161"/>
      <c r="M641" s="155"/>
      <c r="N641" s="155"/>
      <c r="O641" s="156"/>
      <c r="P641" s="156"/>
      <c r="Q641" s="156"/>
      <c r="R641" s="156"/>
      <c r="S641" s="156"/>
      <c r="T641" s="156"/>
    </row>
    <row r="642" spans="1:20" s="6" customFormat="1" ht="12.75">
      <c r="A642" s="155"/>
      <c r="B642" s="112"/>
      <c r="C642" s="112"/>
      <c r="D642" s="112"/>
      <c r="E642" s="112"/>
      <c r="F642" s="112"/>
      <c r="G642" s="112"/>
      <c r="H642" s="112"/>
      <c r="I642" s="112"/>
      <c r="J642" s="112"/>
      <c r="K642" s="142"/>
      <c r="L642" s="161"/>
      <c r="M642" s="155"/>
      <c r="N642" s="155"/>
      <c r="O642" s="156"/>
      <c r="P642" s="156"/>
      <c r="Q642" s="156"/>
      <c r="R642" s="156"/>
      <c r="S642" s="156"/>
      <c r="T642" s="156"/>
    </row>
    <row r="643" spans="1:20" s="6" customFormat="1" ht="12.75">
      <c r="A643" s="155"/>
      <c r="B643" s="112"/>
      <c r="C643" s="112"/>
      <c r="D643" s="112"/>
      <c r="E643" s="112"/>
      <c r="F643" s="112"/>
      <c r="G643" s="112"/>
      <c r="H643" s="112"/>
      <c r="I643" s="112"/>
      <c r="J643" s="112"/>
      <c r="K643" s="142"/>
      <c r="L643" s="161"/>
      <c r="M643" s="155"/>
      <c r="N643" s="155"/>
      <c r="O643" s="156"/>
      <c r="P643" s="156"/>
      <c r="Q643" s="156"/>
      <c r="R643" s="156"/>
      <c r="S643" s="156"/>
      <c r="T643" s="156"/>
    </row>
    <row r="644" spans="1:20" s="6" customFormat="1" ht="12.75">
      <c r="A644" s="155"/>
      <c r="B644" s="112"/>
      <c r="C644" s="112"/>
      <c r="D644" s="112"/>
      <c r="E644" s="112"/>
      <c r="F644" s="112"/>
      <c r="G644" s="112"/>
      <c r="H644" s="112"/>
      <c r="I644" s="112"/>
      <c r="J644" s="112"/>
      <c r="K644" s="142"/>
      <c r="L644" s="161"/>
      <c r="M644" s="155"/>
      <c r="N644" s="155"/>
      <c r="O644" s="156"/>
      <c r="P644" s="156"/>
      <c r="Q644" s="156"/>
      <c r="R644" s="156"/>
      <c r="S644" s="156"/>
      <c r="T644" s="156"/>
    </row>
    <row r="645" spans="1:20" s="6" customFormat="1" ht="12.75">
      <c r="A645" s="155"/>
      <c r="B645" s="112"/>
      <c r="C645" s="112"/>
      <c r="D645" s="112"/>
      <c r="E645" s="112"/>
      <c r="F645" s="112"/>
      <c r="G645" s="112"/>
      <c r="H645" s="112"/>
      <c r="I645" s="112"/>
      <c r="J645" s="112"/>
      <c r="K645" s="142"/>
      <c r="L645" s="161"/>
      <c r="M645" s="155"/>
      <c r="N645" s="155"/>
      <c r="O645" s="156"/>
      <c r="P645" s="156"/>
      <c r="Q645" s="156"/>
      <c r="R645" s="156"/>
      <c r="S645" s="156"/>
      <c r="T645" s="156"/>
    </row>
    <row r="646" spans="1:20" s="6" customFormat="1" ht="12.75">
      <c r="A646" s="155"/>
      <c r="B646" s="112"/>
      <c r="C646" s="112"/>
      <c r="D646" s="112"/>
      <c r="E646" s="112"/>
      <c r="F646" s="112"/>
      <c r="G646" s="112"/>
      <c r="H646" s="112"/>
      <c r="I646" s="112"/>
      <c r="J646" s="112"/>
      <c r="K646" s="142"/>
      <c r="L646" s="161"/>
      <c r="M646" s="155"/>
      <c r="N646" s="155"/>
      <c r="O646" s="156"/>
      <c r="P646" s="156"/>
      <c r="Q646" s="156"/>
      <c r="R646" s="156"/>
      <c r="S646" s="156"/>
      <c r="T646" s="156"/>
    </row>
    <row r="647" spans="1:20" s="6" customFormat="1" ht="12.75">
      <c r="A647" s="155"/>
      <c r="B647" s="112"/>
      <c r="C647" s="112"/>
      <c r="D647" s="112"/>
      <c r="E647" s="112"/>
      <c r="F647" s="112"/>
      <c r="G647" s="112"/>
      <c r="H647" s="112"/>
      <c r="I647" s="112"/>
      <c r="J647" s="112"/>
      <c r="K647" s="142"/>
      <c r="L647" s="161"/>
      <c r="M647" s="155"/>
      <c r="N647" s="155"/>
      <c r="O647" s="156"/>
      <c r="P647" s="156"/>
      <c r="Q647" s="156"/>
      <c r="R647" s="156"/>
      <c r="S647" s="156"/>
      <c r="T647" s="156"/>
    </row>
    <row r="648" spans="1:20" s="6" customFormat="1" ht="12.75">
      <c r="A648" s="155"/>
      <c r="B648" s="112"/>
      <c r="C648" s="112"/>
      <c r="D648" s="112"/>
      <c r="E648" s="112"/>
      <c r="F648" s="112"/>
      <c r="G648" s="112"/>
      <c r="H648" s="112"/>
      <c r="I648" s="112"/>
      <c r="J648" s="112"/>
      <c r="K648" s="142"/>
      <c r="L648" s="161"/>
      <c r="M648" s="155"/>
      <c r="N648" s="155"/>
      <c r="O648" s="156"/>
      <c r="P648" s="156"/>
      <c r="Q648" s="156"/>
      <c r="R648" s="156"/>
      <c r="S648" s="156"/>
      <c r="T648" s="156"/>
    </row>
    <row r="649" spans="1:20" s="6" customFormat="1" ht="12.75">
      <c r="A649" s="155"/>
      <c r="B649" s="112"/>
      <c r="C649" s="112"/>
      <c r="D649" s="112"/>
      <c r="E649" s="112"/>
      <c r="F649" s="112"/>
      <c r="G649" s="112"/>
      <c r="H649" s="112"/>
      <c r="I649" s="112"/>
      <c r="J649" s="112"/>
      <c r="K649" s="142"/>
      <c r="L649" s="161"/>
      <c r="M649" s="155"/>
      <c r="N649" s="155"/>
      <c r="O649" s="156"/>
      <c r="P649" s="156"/>
      <c r="Q649" s="156"/>
      <c r="R649" s="156"/>
      <c r="S649" s="156"/>
      <c r="T649" s="156"/>
    </row>
    <row r="650" spans="1:20" s="6" customFormat="1" ht="12.75">
      <c r="A650" s="155"/>
      <c r="B650" s="112"/>
      <c r="C650" s="112"/>
      <c r="D650" s="112"/>
      <c r="E650" s="112"/>
      <c r="F650" s="112"/>
      <c r="G650" s="112"/>
      <c r="H650" s="112"/>
      <c r="I650" s="112"/>
      <c r="J650" s="112"/>
      <c r="K650" s="142"/>
      <c r="L650" s="161"/>
      <c r="M650" s="155"/>
      <c r="N650" s="155"/>
      <c r="O650" s="156"/>
      <c r="P650" s="156"/>
      <c r="Q650" s="156"/>
      <c r="R650" s="156"/>
      <c r="S650" s="156"/>
      <c r="T650" s="156"/>
    </row>
    <row r="651" spans="1:20" s="6" customFormat="1" ht="12.75">
      <c r="A651" s="155"/>
      <c r="B651" s="112"/>
      <c r="C651" s="112"/>
      <c r="D651" s="112"/>
      <c r="E651" s="112"/>
      <c r="F651" s="112"/>
      <c r="G651" s="112"/>
      <c r="H651" s="112"/>
      <c r="I651" s="112"/>
      <c r="J651" s="112"/>
      <c r="K651" s="142"/>
      <c r="L651" s="161"/>
      <c r="M651" s="155"/>
      <c r="N651" s="155"/>
      <c r="O651" s="156"/>
      <c r="P651" s="156"/>
      <c r="Q651" s="156"/>
      <c r="R651" s="156"/>
      <c r="S651" s="156"/>
      <c r="T651" s="156"/>
    </row>
    <row r="652" spans="1:20" s="6" customFormat="1" ht="12.75">
      <c r="A652" s="155"/>
      <c r="B652" s="112"/>
      <c r="C652" s="112"/>
      <c r="D652" s="112"/>
      <c r="E652" s="112"/>
      <c r="F652" s="112"/>
      <c r="G652" s="112"/>
      <c r="H652" s="112"/>
      <c r="I652" s="112"/>
      <c r="J652" s="112"/>
      <c r="K652" s="142"/>
      <c r="L652" s="161"/>
      <c r="M652" s="155"/>
      <c r="N652" s="155"/>
      <c r="O652" s="156"/>
      <c r="P652" s="156"/>
      <c r="Q652" s="156"/>
      <c r="R652" s="156"/>
      <c r="S652" s="156"/>
      <c r="T652" s="156"/>
    </row>
    <row r="653" spans="1:20" s="6" customFormat="1" ht="12.75">
      <c r="A653" s="155"/>
      <c r="B653" s="112"/>
      <c r="C653" s="112"/>
      <c r="D653" s="112"/>
      <c r="E653" s="112"/>
      <c r="F653" s="112"/>
      <c r="G653" s="112"/>
      <c r="H653" s="112"/>
      <c r="I653" s="112"/>
      <c r="J653" s="112"/>
      <c r="K653" s="142"/>
      <c r="L653" s="161"/>
      <c r="M653" s="155"/>
      <c r="N653" s="155"/>
      <c r="O653" s="156"/>
      <c r="P653" s="156"/>
      <c r="Q653" s="156"/>
      <c r="R653" s="156"/>
      <c r="S653" s="156"/>
      <c r="T653" s="156"/>
    </row>
    <row r="654" spans="1:20" s="6" customFormat="1" ht="12.75">
      <c r="A654" s="155"/>
      <c r="B654" s="112"/>
      <c r="C654" s="112"/>
      <c r="D654" s="112"/>
      <c r="E654" s="112"/>
      <c r="F654" s="112"/>
      <c r="G654" s="112"/>
      <c r="H654" s="112"/>
      <c r="I654" s="112"/>
      <c r="J654" s="112"/>
      <c r="K654" s="142"/>
      <c r="L654" s="161"/>
      <c r="M654" s="155"/>
      <c r="N654" s="155"/>
      <c r="O654" s="156"/>
      <c r="P654" s="156"/>
      <c r="Q654" s="156"/>
      <c r="R654" s="156"/>
      <c r="S654" s="156"/>
      <c r="T654" s="156"/>
    </row>
    <row r="655" spans="1:20" s="6" customFormat="1" ht="12.75">
      <c r="A655" s="155"/>
      <c r="B655" s="112"/>
      <c r="C655" s="112"/>
      <c r="D655" s="112"/>
      <c r="E655" s="112"/>
      <c r="F655" s="112"/>
      <c r="G655" s="112"/>
      <c r="H655" s="112"/>
      <c r="I655" s="112"/>
      <c r="J655" s="112"/>
      <c r="K655" s="142"/>
      <c r="L655" s="161"/>
      <c r="M655" s="155"/>
      <c r="N655" s="155"/>
      <c r="O655" s="156"/>
      <c r="P655" s="156"/>
      <c r="Q655" s="156"/>
      <c r="R655" s="156"/>
      <c r="S655" s="156"/>
      <c r="T655" s="156"/>
    </row>
    <row r="656" spans="1:20" s="6" customFormat="1" ht="12.75">
      <c r="A656" s="155"/>
      <c r="B656" s="112"/>
      <c r="C656" s="112"/>
      <c r="D656" s="112"/>
      <c r="E656" s="112"/>
      <c r="F656" s="112"/>
      <c r="G656" s="112"/>
      <c r="H656" s="112"/>
      <c r="I656" s="112"/>
      <c r="J656" s="112"/>
      <c r="K656" s="142"/>
      <c r="L656" s="161"/>
      <c r="M656" s="155"/>
      <c r="N656" s="155"/>
      <c r="O656" s="156"/>
      <c r="P656" s="156"/>
      <c r="Q656" s="156"/>
      <c r="R656" s="156"/>
      <c r="S656" s="156"/>
      <c r="T656" s="156"/>
    </row>
    <row r="657" spans="1:20" s="6" customFormat="1" ht="12.75">
      <c r="A657" s="155"/>
      <c r="B657" s="112"/>
      <c r="C657" s="112"/>
      <c r="D657" s="112"/>
      <c r="E657" s="112"/>
      <c r="F657" s="112"/>
      <c r="G657" s="112"/>
      <c r="H657" s="112"/>
      <c r="I657" s="112"/>
      <c r="J657" s="112"/>
      <c r="K657" s="142"/>
      <c r="L657" s="161"/>
      <c r="M657" s="155"/>
      <c r="N657" s="155"/>
      <c r="O657" s="156"/>
      <c r="P657" s="156"/>
      <c r="Q657" s="156"/>
      <c r="R657" s="156"/>
      <c r="S657" s="156"/>
      <c r="T657" s="156"/>
    </row>
    <row r="658" spans="1:20" s="6" customFormat="1" ht="12.75">
      <c r="A658" s="155"/>
      <c r="B658" s="112"/>
      <c r="C658" s="112"/>
      <c r="D658" s="112"/>
      <c r="E658" s="112"/>
      <c r="F658" s="112"/>
      <c r="G658" s="112"/>
      <c r="H658" s="112"/>
      <c r="I658" s="112"/>
      <c r="J658" s="112"/>
      <c r="K658" s="142"/>
      <c r="L658" s="161"/>
      <c r="M658" s="155"/>
      <c r="N658" s="155"/>
      <c r="O658" s="156"/>
      <c r="P658" s="156"/>
      <c r="Q658" s="156"/>
      <c r="R658" s="156"/>
      <c r="S658" s="156"/>
      <c r="T658" s="156"/>
    </row>
    <row r="659" spans="1:20" s="6" customFormat="1" ht="12.75">
      <c r="A659" s="155"/>
      <c r="B659" s="112"/>
      <c r="C659" s="112"/>
      <c r="D659" s="112"/>
      <c r="E659" s="112"/>
      <c r="F659" s="112"/>
      <c r="G659" s="112"/>
      <c r="H659" s="112"/>
      <c r="I659" s="112"/>
      <c r="J659" s="112"/>
      <c r="K659" s="142"/>
      <c r="L659" s="161"/>
      <c r="M659" s="155"/>
      <c r="N659" s="155"/>
      <c r="O659" s="156"/>
      <c r="P659" s="156"/>
      <c r="Q659" s="156"/>
      <c r="R659" s="156"/>
      <c r="S659" s="156"/>
      <c r="T659" s="156"/>
    </row>
    <row r="660" spans="1:20" s="6" customFormat="1" ht="12.75">
      <c r="A660" s="155"/>
      <c r="B660" s="112"/>
      <c r="C660" s="112"/>
      <c r="D660" s="112"/>
      <c r="E660" s="112"/>
      <c r="F660" s="112"/>
      <c r="G660" s="112"/>
      <c r="H660" s="112"/>
      <c r="I660" s="112"/>
      <c r="J660" s="112"/>
      <c r="K660" s="142"/>
      <c r="L660" s="161"/>
      <c r="M660" s="155"/>
      <c r="N660" s="155"/>
      <c r="O660" s="156"/>
      <c r="P660" s="156"/>
      <c r="Q660" s="156"/>
      <c r="R660" s="156"/>
      <c r="S660" s="156"/>
      <c r="T660" s="156"/>
    </row>
    <row r="661" spans="1:20" s="6" customFormat="1" ht="12.75">
      <c r="A661" s="155"/>
      <c r="B661" s="112"/>
      <c r="C661" s="112"/>
      <c r="D661" s="112"/>
      <c r="E661" s="112"/>
      <c r="F661" s="112"/>
      <c r="G661" s="112"/>
      <c r="H661" s="112"/>
      <c r="I661" s="112"/>
      <c r="J661" s="112"/>
      <c r="K661" s="142"/>
      <c r="L661" s="161"/>
      <c r="M661" s="155"/>
      <c r="N661" s="155"/>
      <c r="O661" s="156"/>
      <c r="P661" s="156"/>
      <c r="Q661" s="156"/>
      <c r="R661" s="156"/>
      <c r="S661" s="156"/>
      <c r="T661" s="156"/>
    </row>
    <row r="662" spans="1:20" s="6" customFormat="1" ht="12.75">
      <c r="A662" s="155"/>
      <c r="B662" s="112"/>
      <c r="C662" s="112"/>
      <c r="D662" s="112"/>
      <c r="E662" s="112"/>
      <c r="F662" s="112"/>
      <c r="G662" s="112"/>
      <c r="H662" s="112"/>
      <c r="I662" s="112"/>
      <c r="J662" s="112"/>
      <c r="K662" s="142"/>
      <c r="L662" s="161"/>
      <c r="M662" s="155"/>
      <c r="N662" s="155"/>
      <c r="O662" s="156"/>
      <c r="P662" s="156"/>
      <c r="Q662" s="156"/>
      <c r="R662" s="156"/>
      <c r="S662" s="156"/>
      <c r="T662" s="156"/>
    </row>
    <row r="663" spans="1:20" s="6" customFormat="1" ht="12.75">
      <c r="A663" s="155"/>
      <c r="B663" s="112"/>
      <c r="C663" s="112"/>
      <c r="D663" s="112"/>
      <c r="E663" s="112"/>
      <c r="F663" s="112"/>
      <c r="G663" s="112"/>
      <c r="H663" s="112"/>
      <c r="I663" s="112"/>
      <c r="J663" s="112"/>
      <c r="K663" s="142"/>
      <c r="L663" s="161"/>
      <c r="M663" s="155"/>
      <c r="N663" s="155"/>
      <c r="O663" s="156"/>
      <c r="P663" s="156"/>
      <c r="Q663" s="156"/>
      <c r="R663" s="156"/>
      <c r="S663" s="156"/>
      <c r="T663" s="156"/>
    </row>
    <row r="664" spans="1:20" s="6" customFormat="1" ht="12.75">
      <c r="A664" s="155"/>
      <c r="B664" s="112"/>
      <c r="C664" s="112"/>
      <c r="D664" s="112"/>
      <c r="E664" s="112"/>
      <c r="F664" s="112"/>
      <c r="G664" s="112"/>
      <c r="H664" s="112"/>
      <c r="I664" s="112"/>
      <c r="J664" s="112"/>
      <c r="K664" s="142"/>
      <c r="L664" s="161"/>
      <c r="M664" s="155"/>
      <c r="N664" s="155"/>
      <c r="O664" s="156"/>
      <c r="P664" s="156"/>
      <c r="Q664" s="156"/>
      <c r="R664" s="156"/>
      <c r="S664" s="156"/>
      <c r="T664" s="156"/>
    </row>
    <row r="665" spans="1:20" s="6" customFormat="1" ht="12.75">
      <c r="A665" s="155"/>
      <c r="B665" s="112"/>
      <c r="C665" s="112"/>
      <c r="D665" s="112"/>
      <c r="E665" s="112"/>
      <c r="F665" s="112"/>
      <c r="G665" s="112"/>
      <c r="H665" s="112"/>
      <c r="I665" s="112"/>
      <c r="J665" s="112"/>
      <c r="K665" s="142"/>
      <c r="L665" s="161"/>
      <c r="M665" s="155"/>
      <c r="N665" s="155"/>
      <c r="O665" s="156"/>
      <c r="P665" s="156"/>
      <c r="Q665" s="156"/>
      <c r="R665" s="156"/>
      <c r="S665" s="156"/>
      <c r="T665" s="156"/>
    </row>
    <row r="666" spans="1:20" s="6" customFormat="1" ht="12.75">
      <c r="A666" s="155"/>
      <c r="B666" s="112"/>
      <c r="C666" s="112"/>
      <c r="D666" s="112"/>
      <c r="E666" s="112"/>
      <c r="F666" s="112"/>
      <c r="G666" s="112"/>
      <c r="H666" s="112"/>
      <c r="I666" s="112"/>
      <c r="J666" s="112"/>
      <c r="K666" s="142"/>
      <c r="L666" s="161"/>
      <c r="M666" s="155"/>
      <c r="N666" s="155"/>
      <c r="O666" s="156"/>
      <c r="P666" s="156"/>
      <c r="Q666" s="156"/>
      <c r="R666" s="156"/>
      <c r="S666" s="156"/>
      <c r="T666" s="156"/>
    </row>
    <row r="667" spans="1:20" s="6" customFormat="1" ht="12.75">
      <c r="A667" s="155"/>
      <c r="B667" s="112"/>
      <c r="C667" s="112"/>
      <c r="D667" s="112"/>
      <c r="E667" s="112"/>
      <c r="F667" s="112"/>
      <c r="G667" s="112"/>
      <c r="H667" s="112"/>
      <c r="I667" s="112"/>
      <c r="J667" s="112"/>
      <c r="K667" s="142"/>
      <c r="L667" s="154"/>
      <c r="M667" s="155"/>
      <c r="N667" s="155"/>
      <c r="O667" s="156"/>
      <c r="P667" s="156"/>
      <c r="Q667" s="156"/>
      <c r="R667" s="156"/>
      <c r="S667" s="156"/>
      <c r="T667" s="156"/>
    </row>
    <row r="668" spans="1:20" ht="12.75">
      <c r="A668" s="151"/>
      <c r="B668" s="112"/>
      <c r="C668" s="152"/>
      <c r="D668" s="152"/>
      <c r="E668" s="152"/>
      <c r="F668" s="152"/>
      <c r="G668" s="152"/>
      <c r="H668" s="152"/>
      <c r="I668" s="152"/>
      <c r="J668" s="152"/>
      <c r="K668" s="153"/>
      <c r="L668" s="154"/>
      <c r="M668" s="151"/>
      <c r="N668" s="151"/>
      <c r="O668" s="109"/>
      <c r="P668" s="109"/>
      <c r="Q668" s="109"/>
      <c r="R668" s="109"/>
      <c r="S668" s="109"/>
      <c r="T668" s="109"/>
    </row>
    <row r="669" spans="1:20" ht="12.75">
      <c r="A669" s="151"/>
      <c r="B669" s="112"/>
      <c r="C669" s="152"/>
      <c r="D669" s="152"/>
      <c r="E669" s="152"/>
      <c r="F669" s="152"/>
      <c r="G669" s="152"/>
      <c r="H669" s="152"/>
      <c r="I669" s="152"/>
      <c r="J669" s="152"/>
      <c r="K669" s="153"/>
      <c r="L669" s="154"/>
      <c r="M669" s="151"/>
      <c r="N669" s="151"/>
      <c r="O669" s="109"/>
      <c r="P669" s="109"/>
      <c r="Q669" s="109"/>
      <c r="R669" s="109"/>
      <c r="S669" s="109"/>
      <c r="T669" s="109"/>
    </row>
    <row r="670" spans="1:20" ht="12.75">
      <c r="A670" s="151"/>
      <c r="B670" s="112"/>
      <c r="C670" s="152"/>
      <c r="D670" s="152"/>
      <c r="E670" s="152"/>
      <c r="F670" s="152"/>
      <c r="G670" s="152"/>
      <c r="H670" s="152"/>
      <c r="I670" s="152"/>
      <c r="J670" s="152"/>
      <c r="K670" s="153"/>
      <c r="L670" s="154"/>
      <c r="M670" s="151"/>
      <c r="N670" s="151"/>
      <c r="O670" s="109"/>
      <c r="P670" s="109"/>
      <c r="Q670" s="109"/>
      <c r="R670" s="109"/>
      <c r="S670" s="109"/>
      <c r="T670" s="109"/>
    </row>
    <row r="671" spans="1:20" ht="12.75">
      <c r="A671" s="151"/>
      <c r="B671" s="112"/>
      <c r="C671" s="152"/>
      <c r="D671" s="152"/>
      <c r="E671" s="152"/>
      <c r="F671" s="152"/>
      <c r="G671" s="152"/>
      <c r="H671" s="152"/>
      <c r="I671" s="152"/>
      <c r="J671" s="152"/>
      <c r="K671" s="153"/>
      <c r="L671" s="154"/>
      <c r="M671" s="151"/>
      <c r="N671" s="151"/>
      <c r="O671" s="109"/>
      <c r="P671" s="109"/>
      <c r="Q671" s="109"/>
      <c r="R671" s="109"/>
      <c r="S671" s="109"/>
      <c r="T671" s="109"/>
    </row>
    <row r="672" spans="1:20" ht="12.75">
      <c r="A672" s="151"/>
      <c r="B672" s="112"/>
      <c r="C672" s="152"/>
      <c r="D672" s="152"/>
      <c r="E672" s="152"/>
      <c r="F672" s="152"/>
      <c r="G672" s="152"/>
      <c r="H672" s="152"/>
      <c r="I672" s="152"/>
      <c r="J672" s="152"/>
      <c r="K672" s="153"/>
      <c r="L672" s="154"/>
      <c r="M672" s="151"/>
      <c r="N672" s="151"/>
      <c r="O672" s="109"/>
      <c r="P672" s="109"/>
      <c r="Q672" s="109"/>
      <c r="R672" s="109"/>
      <c r="S672" s="109"/>
      <c r="T672" s="109"/>
    </row>
    <row r="673" spans="1:20" ht="12.75">
      <c r="A673" s="151"/>
      <c r="B673" s="112"/>
      <c r="C673" s="152"/>
      <c r="D673" s="152"/>
      <c r="E673" s="152"/>
      <c r="F673" s="152"/>
      <c r="G673" s="152"/>
      <c r="H673" s="152"/>
      <c r="I673" s="152"/>
      <c r="J673" s="152"/>
      <c r="K673" s="153"/>
      <c r="L673" s="154"/>
      <c r="M673" s="151"/>
      <c r="N673" s="151"/>
      <c r="O673" s="109"/>
      <c r="P673" s="109"/>
      <c r="Q673" s="109"/>
      <c r="R673" s="109"/>
      <c r="S673" s="109"/>
      <c r="T673" s="109"/>
    </row>
    <row r="674" spans="1:20" ht="12.75">
      <c r="A674" s="151"/>
      <c r="B674" s="112"/>
      <c r="C674" s="152"/>
      <c r="D674" s="152"/>
      <c r="E674" s="152"/>
      <c r="F674" s="152"/>
      <c r="G674" s="152"/>
      <c r="H674" s="152"/>
      <c r="I674" s="152"/>
      <c r="J674" s="152"/>
      <c r="K674" s="153"/>
      <c r="L674" s="154"/>
      <c r="M674" s="151"/>
      <c r="N674" s="151"/>
      <c r="O674" s="109"/>
      <c r="P674" s="109"/>
      <c r="Q674" s="109"/>
      <c r="R674" s="109"/>
      <c r="S674" s="109"/>
      <c r="T674" s="109"/>
    </row>
    <row r="675" spans="1:20" ht="12.75">
      <c r="A675" s="151"/>
      <c r="B675" s="112"/>
      <c r="C675" s="152"/>
      <c r="D675" s="152"/>
      <c r="E675" s="152"/>
      <c r="F675" s="152"/>
      <c r="G675" s="152"/>
      <c r="H675" s="152"/>
      <c r="I675" s="152"/>
      <c r="J675" s="152"/>
      <c r="K675" s="153"/>
      <c r="L675" s="154"/>
      <c r="M675" s="151"/>
      <c r="N675" s="151"/>
      <c r="O675" s="109"/>
      <c r="P675" s="109"/>
      <c r="Q675" s="109"/>
      <c r="R675" s="109"/>
      <c r="S675" s="109"/>
      <c r="T675" s="109"/>
    </row>
    <row r="676" spans="1:20" ht="12.75">
      <c r="A676" s="151"/>
      <c r="B676" s="112"/>
      <c r="C676" s="152"/>
      <c r="D676" s="152"/>
      <c r="E676" s="152"/>
      <c r="F676" s="152"/>
      <c r="G676" s="152"/>
      <c r="H676" s="152"/>
      <c r="I676" s="152"/>
      <c r="J676" s="152"/>
      <c r="K676" s="153"/>
      <c r="L676" s="154"/>
      <c r="M676" s="151"/>
      <c r="N676" s="151"/>
      <c r="O676" s="109"/>
      <c r="P676" s="109"/>
      <c r="Q676" s="109"/>
      <c r="R676" s="109"/>
      <c r="S676" s="109"/>
      <c r="T676" s="109"/>
    </row>
    <row r="677" spans="1:20" ht="12.75">
      <c r="A677" s="109"/>
      <c r="B677" s="162"/>
      <c r="C677" s="163"/>
      <c r="D677" s="163"/>
      <c r="E677" s="163"/>
      <c r="F677" s="163"/>
      <c r="G677" s="163"/>
      <c r="H677" s="163"/>
      <c r="I677" s="163"/>
      <c r="J677" s="163"/>
      <c r="K677" s="164"/>
      <c r="L677" s="165"/>
      <c r="M677" s="109"/>
      <c r="N677" s="109"/>
      <c r="O677" s="109"/>
      <c r="P677" s="109"/>
      <c r="Q677" s="109"/>
      <c r="R677" s="109"/>
      <c r="S677" s="109"/>
      <c r="T677" s="109"/>
    </row>
    <row r="678" spans="1:20" ht="12.75">
      <c r="A678" s="109"/>
      <c r="B678" s="162"/>
      <c r="C678" s="163"/>
      <c r="D678" s="163"/>
      <c r="E678" s="163"/>
      <c r="F678" s="163"/>
      <c r="G678" s="163"/>
      <c r="H678" s="163"/>
      <c r="I678" s="163"/>
      <c r="J678" s="163"/>
      <c r="K678" s="164"/>
      <c r="L678" s="165"/>
      <c r="M678" s="109"/>
      <c r="N678" s="109"/>
      <c r="O678" s="109"/>
      <c r="P678" s="109"/>
      <c r="Q678" s="109"/>
      <c r="R678" s="109"/>
      <c r="S678" s="109"/>
      <c r="T678" s="109"/>
    </row>
    <row r="679" spans="1:20" ht="12.75">
      <c r="A679" s="109"/>
      <c r="B679" s="162"/>
      <c r="C679" s="163"/>
      <c r="D679" s="163"/>
      <c r="E679" s="163"/>
      <c r="F679" s="163"/>
      <c r="G679" s="163"/>
      <c r="H679" s="163"/>
      <c r="I679" s="163"/>
      <c r="J679" s="163"/>
      <c r="K679" s="164"/>
      <c r="L679" s="165"/>
      <c r="M679" s="109"/>
      <c r="N679" s="109"/>
      <c r="O679" s="109"/>
      <c r="P679" s="109"/>
      <c r="Q679" s="109"/>
      <c r="R679" s="109"/>
      <c r="S679" s="109"/>
      <c r="T679" s="109"/>
    </row>
    <row r="680" spans="1:20" ht="12.75">
      <c r="A680" s="109"/>
      <c r="B680" s="162"/>
      <c r="C680" s="163"/>
      <c r="D680" s="163"/>
      <c r="E680" s="163"/>
      <c r="F680" s="163"/>
      <c r="G680" s="163"/>
      <c r="H680" s="163"/>
      <c r="I680" s="163"/>
      <c r="J680" s="163"/>
      <c r="K680" s="164"/>
      <c r="L680" s="165"/>
      <c r="M680" s="109"/>
      <c r="N680" s="109"/>
      <c r="O680" s="109"/>
      <c r="P680" s="109"/>
      <c r="Q680" s="109"/>
      <c r="R680" s="109"/>
      <c r="S680" s="109"/>
      <c r="T680" s="109"/>
    </row>
    <row r="681" spans="1:20" ht="12.75">
      <c r="A681" s="109"/>
      <c r="B681" s="162"/>
      <c r="C681" s="163"/>
      <c r="D681" s="163"/>
      <c r="E681" s="163"/>
      <c r="F681" s="163"/>
      <c r="G681" s="163"/>
      <c r="H681" s="163"/>
      <c r="I681" s="163"/>
      <c r="J681" s="163"/>
      <c r="K681" s="164"/>
      <c r="L681" s="165"/>
      <c r="M681" s="109"/>
      <c r="N681" s="109"/>
      <c r="O681" s="109"/>
      <c r="P681" s="109"/>
      <c r="Q681" s="109"/>
      <c r="R681" s="109"/>
      <c r="S681" s="109"/>
      <c r="T681" s="109"/>
    </row>
    <row r="682" spans="1:20" ht="12.75">
      <c r="A682" s="109"/>
      <c r="B682" s="162"/>
      <c r="C682" s="163"/>
      <c r="D682" s="163"/>
      <c r="E682" s="163"/>
      <c r="F682" s="163"/>
      <c r="G682" s="163"/>
      <c r="H682" s="163"/>
      <c r="I682" s="163"/>
      <c r="J682" s="163"/>
      <c r="K682" s="164"/>
      <c r="L682" s="165"/>
      <c r="M682" s="109"/>
      <c r="N682" s="109"/>
      <c r="O682" s="109"/>
      <c r="P682" s="109"/>
      <c r="Q682" s="109"/>
      <c r="R682" s="109"/>
      <c r="S682" s="109"/>
      <c r="T682" s="109"/>
    </row>
    <row r="683" spans="1:20" ht="12.75">
      <c r="A683" s="109"/>
      <c r="B683" s="162"/>
      <c r="C683" s="163"/>
      <c r="D683" s="163"/>
      <c r="E683" s="163"/>
      <c r="F683" s="163"/>
      <c r="G683" s="163"/>
      <c r="H683" s="163"/>
      <c r="I683" s="163"/>
      <c r="J683" s="163"/>
      <c r="K683" s="164"/>
      <c r="L683" s="165"/>
      <c r="M683" s="109"/>
      <c r="N683" s="109"/>
      <c r="O683" s="109"/>
      <c r="P683" s="109"/>
      <c r="Q683" s="109"/>
      <c r="R683" s="109"/>
      <c r="S683" s="109"/>
      <c r="T683" s="109"/>
    </row>
    <row r="684" spans="1:20" ht="12.75">
      <c r="A684" s="109"/>
      <c r="B684" s="162"/>
      <c r="C684" s="163"/>
      <c r="D684" s="163"/>
      <c r="E684" s="163"/>
      <c r="F684" s="163"/>
      <c r="G684" s="163"/>
      <c r="H684" s="163"/>
      <c r="I684" s="163"/>
      <c r="J684" s="163"/>
      <c r="K684" s="164"/>
      <c r="L684" s="165"/>
      <c r="M684" s="109"/>
      <c r="N684" s="109"/>
      <c r="O684" s="109"/>
      <c r="P684" s="109"/>
      <c r="Q684" s="109"/>
      <c r="R684" s="109"/>
      <c r="S684" s="109"/>
      <c r="T684" s="109"/>
    </row>
    <row r="685" spans="1:20" ht="12.75">
      <c r="A685" s="109"/>
      <c r="B685" s="162"/>
      <c r="C685" s="163"/>
      <c r="D685" s="163"/>
      <c r="E685" s="163"/>
      <c r="F685" s="163"/>
      <c r="G685" s="163"/>
      <c r="H685" s="163"/>
      <c r="I685" s="163"/>
      <c r="J685" s="163"/>
      <c r="K685" s="164"/>
      <c r="L685" s="165"/>
      <c r="M685" s="109"/>
      <c r="N685" s="109"/>
      <c r="O685" s="109"/>
      <c r="P685" s="109"/>
      <c r="Q685" s="109"/>
      <c r="R685" s="109"/>
      <c r="S685" s="109"/>
      <c r="T685" s="109"/>
    </row>
    <row r="686" spans="1:20" ht="12.75">
      <c r="A686" s="109"/>
      <c r="B686" s="162"/>
      <c r="C686" s="163"/>
      <c r="D686" s="163"/>
      <c r="E686" s="163"/>
      <c r="F686" s="163"/>
      <c r="G686" s="163"/>
      <c r="H686" s="163"/>
      <c r="I686" s="163"/>
      <c r="J686" s="163"/>
      <c r="K686" s="164"/>
      <c r="L686" s="165"/>
      <c r="M686" s="109"/>
      <c r="N686" s="109"/>
      <c r="O686" s="109"/>
      <c r="P686" s="109"/>
      <c r="Q686" s="109"/>
      <c r="R686" s="109"/>
      <c r="S686" s="109"/>
      <c r="T686" s="109"/>
    </row>
    <row r="687" spans="1:20" ht="12.75">
      <c r="A687" s="109"/>
      <c r="B687" s="162"/>
      <c r="C687" s="163"/>
      <c r="D687" s="163"/>
      <c r="E687" s="163"/>
      <c r="F687" s="163"/>
      <c r="G687" s="163"/>
      <c r="H687" s="163"/>
      <c r="I687" s="163"/>
      <c r="J687" s="163"/>
      <c r="K687" s="164"/>
      <c r="L687" s="165"/>
      <c r="M687" s="109"/>
      <c r="N687" s="109"/>
      <c r="O687" s="109"/>
      <c r="P687" s="109"/>
      <c r="Q687" s="109"/>
      <c r="R687" s="109"/>
      <c r="S687" s="109"/>
      <c r="T687" s="109"/>
    </row>
    <row r="688" spans="1:20" ht="12.75">
      <c r="A688" s="109"/>
      <c r="B688" s="162"/>
      <c r="C688" s="163"/>
      <c r="D688" s="163"/>
      <c r="E688" s="163"/>
      <c r="F688" s="163"/>
      <c r="G688" s="163"/>
      <c r="H688" s="163"/>
      <c r="I688" s="163"/>
      <c r="J688" s="163"/>
      <c r="K688" s="164"/>
      <c r="L688" s="165"/>
      <c r="M688" s="109"/>
      <c r="N688" s="109"/>
      <c r="O688" s="109"/>
      <c r="P688" s="109"/>
      <c r="Q688" s="109"/>
      <c r="R688" s="109"/>
      <c r="S688" s="109"/>
      <c r="T688" s="109"/>
    </row>
    <row r="689" spans="1:20" ht="12.75">
      <c r="A689" s="109"/>
      <c r="B689" s="162"/>
      <c r="C689" s="163"/>
      <c r="D689" s="163"/>
      <c r="E689" s="163"/>
      <c r="F689" s="163"/>
      <c r="G689" s="163"/>
      <c r="H689" s="163"/>
      <c r="I689" s="163"/>
      <c r="J689" s="163"/>
      <c r="K689" s="164"/>
      <c r="L689" s="165"/>
      <c r="M689" s="109"/>
      <c r="N689" s="109"/>
      <c r="O689" s="109"/>
      <c r="P689" s="109"/>
      <c r="Q689" s="109"/>
      <c r="R689" s="109"/>
      <c r="S689" s="109"/>
      <c r="T689" s="109"/>
    </row>
    <row r="690" spans="1:20" ht="12.75">
      <c r="A690" s="109"/>
      <c r="B690" s="162"/>
      <c r="C690" s="163"/>
      <c r="D690" s="163"/>
      <c r="E690" s="163"/>
      <c r="F690" s="163"/>
      <c r="G690" s="163"/>
      <c r="H690" s="163"/>
      <c r="I690" s="163"/>
      <c r="J690" s="163"/>
      <c r="K690" s="164"/>
      <c r="L690" s="165"/>
      <c r="M690" s="109"/>
      <c r="N690" s="109"/>
      <c r="O690" s="109"/>
      <c r="P690" s="109"/>
      <c r="Q690" s="109"/>
      <c r="R690" s="109"/>
      <c r="S690" s="109"/>
      <c r="T690" s="109"/>
    </row>
    <row r="691" spans="1:20" ht="12.75">
      <c r="A691" s="109"/>
      <c r="B691" s="162"/>
      <c r="C691" s="163"/>
      <c r="D691" s="163"/>
      <c r="E691" s="163"/>
      <c r="F691" s="163"/>
      <c r="G691" s="163"/>
      <c r="H691" s="163"/>
      <c r="I691" s="163"/>
      <c r="J691" s="163"/>
      <c r="K691" s="164"/>
      <c r="L691" s="165"/>
      <c r="M691" s="109"/>
      <c r="N691" s="109"/>
      <c r="O691" s="109"/>
      <c r="P691" s="109"/>
      <c r="Q691" s="109"/>
      <c r="R691" s="109"/>
      <c r="S691" s="109"/>
      <c r="T691" s="109"/>
    </row>
    <row r="692" spans="1:20" ht="12.75">
      <c r="A692" s="109"/>
      <c r="B692" s="162"/>
      <c r="C692" s="163"/>
      <c r="D692" s="163"/>
      <c r="E692" s="163"/>
      <c r="F692" s="163"/>
      <c r="G692" s="163"/>
      <c r="H692" s="163"/>
      <c r="I692" s="163"/>
      <c r="J692" s="163"/>
      <c r="K692" s="164"/>
      <c r="L692" s="165"/>
      <c r="M692" s="109"/>
      <c r="N692" s="109"/>
      <c r="O692" s="109"/>
      <c r="P692" s="109"/>
      <c r="Q692" s="109"/>
      <c r="R692" s="109"/>
      <c r="S692" s="109"/>
      <c r="T692" s="109"/>
    </row>
    <row r="693" spans="1:20" ht="12.75">
      <c r="A693" s="109"/>
      <c r="B693" s="162"/>
      <c r="C693" s="163"/>
      <c r="D693" s="163"/>
      <c r="E693" s="163"/>
      <c r="F693" s="163"/>
      <c r="G693" s="163"/>
      <c r="H693" s="163"/>
      <c r="I693" s="163"/>
      <c r="J693" s="163"/>
      <c r="K693" s="164"/>
      <c r="L693" s="165"/>
      <c r="M693" s="109"/>
      <c r="N693" s="109"/>
      <c r="O693" s="109"/>
      <c r="P693" s="109"/>
      <c r="Q693" s="109"/>
      <c r="R693" s="109"/>
      <c r="S693" s="109"/>
      <c r="T693" s="109"/>
    </row>
    <row r="694" spans="1:20" ht="12.75">
      <c r="A694" s="109"/>
      <c r="B694" s="162"/>
      <c r="C694" s="163"/>
      <c r="D694" s="163"/>
      <c r="E694" s="163"/>
      <c r="F694" s="163"/>
      <c r="G694" s="163"/>
      <c r="H694" s="163"/>
      <c r="I694" s="163"/>
      <c r="J694" s="163"/>
      <c r="K694" s="164"/>
      <c r="L694" s="165"/>
      <c r="M694" s="109"/>
      <c r="N694" s="109"/>
      <c r="O694" s="109"/>
      <c r="P694" s="109"/>
      <c r="Q694" s="109"/>
      <c r="R694" s="109"/>
      <c r="S694" s="109"/>
      <c r="T694" s="109"/>
    </row>
    <row r="695" spans="1:20" ht="12.75">
      <c r="A695" s="109"/>
      <c r="B695" s="162"/>
      <c r="C695" s="163"/>
      <c r="D695" s="163"/>
      <c r="E695" s="163"/>
      <c r="F695" s="163"/>
      <c r="G695" s="163"/>
      <c r="H695" s="163"/>
      <c r="I695" s="163"/>
      <c r="J695" s="163"/>
      <c r="K695" s="164"/>
      <c r="L695" s="165"/>
      <c r="M695" s="109"/>
      <c r="N695" s="109"/>
      <c r="O695" s="109"/>
      <c r="P695" s="109"/>
      <c r="Q695" s="109"/>
      <c r="R695" s="109"/>
      <c r="S695" s="109"/>
      <c r="T695" s="109"/>
    </row>
    <row r="696" spans="1:20" ht="12.75">
      <c r="A696" s="109"/>
      <c r="B696" s="162"/>
      <c r="C696" s="163"/>
      <c r="D696" s="163"/>
      <c r="E696" s="163"/>
      <c r="F696" s="163"/>
      <c r="G696" s="163"/>
      <c r="H696" s="163"/>
      <c r="I696" s="163"/>
      <c r="J696" s="163"/>
      <c r="K696" s="164"/>
      <c r="L696" s="165"/>
      <c r="M696" s="109"/>
      <c r="N696" s="109"/>
      <c r="O696" s="109"/>
      <c r="P696" s="109"/>
      <c r="Q696" s="109"/>
      <c r="R696" s="109"/>
      <c r="S696" s="109"/>
      <c r="T696" s="109"/>
    </row>
    <row r="697" spans="1:20" ht="12.75">
      <c r="A697" s="109"/>
      <c r="B697" s="162"/>
      <c r="C697" s="163"/>
      <c r="D697" s="163"/>
      <c r="E697" s="163"/>
      <c r="F697" s="163"/>
      <c r="G697" s="163"/>
      <c r="H697" s="163"/>
      <c r="I697" s="163"/>
      <c r="J697" s="163"/>
      <c r="K697" s="164"/>
      <c r="L697" s="165"/>
      <c r="M697" s="109"/>
      <c r="N697" s="109"/>
      <c r="O697" s="109"/>
      <c r="P697" s="109"/>
      <c r="Q697" s="109"/>
      <c r="R697" s="109"/>
      <c r="S697" s="109"/>
      <c r="T697" s="109"/>
    </row>
    <row r="698" spans="1:20" ht="12.75">
      <c r="A698" s="109"/>
      <c r="B698" s="162"/>
      <c r="C698" s="163"/>
      <c r="D698" s="163"/>
      <c r="E698" s="163"/>
      <c r="F698" s="163"/>
      <c r="G698" s="163"/>
      <c r="H698" s="163"/>
      <c r="I698" s="163"/>
      <c r="J698" s="163"/>
      <c r="K698" s="164"/>
      <c r="L698" s="165"/>
      <c r="M698" s="109"/>
      <c r="N698" s="109"/>
      <c r="O698" s="109"/>
      <c r="P698" s="109"/>
      <c r="Q698" s="109"/>
      <c r="R698" s="109"/>
      <c r="S698" s="109"/>
      <c r="T698" s="109"/>
    </row>
    <row r="699" spans="1:20" ht="12.75">
      <c r="A699" s="109"/>
      <c r="B699" s="162"/>
      <c r="C699" s="163"/>
      <c r="D699" s="163"/>
      <c r="E699" s="163"/>
      <c r="F699" s="163"/>
      <c r="G699" s="163"/>
      <c r="H699" s="163"/>
      <c r="I699" s="163"/>
      <c r="J699" s="163"/>
      <c r="K699" s="164"/>
      <c r="L699" s="165"/>
      <c r="M699" s="109"/>
      <c r="N699" s="109"/>
      <c r="O699" s="109"/>
      <c r="P699" s="109"/>
      <c r="Q699" s="109"/>
      <c r="R699" s="109"/>
      <c r="S699" s="109"/>
      <c r="T699" s="109"/>
    </row>
    <row r="700" spans="1:20" ht="12.75">
      <c r="A700" s="109"/>
      <c r="B700" s="162"/>
      <c r="C700" s="163"/>
      <c r="D700" s="163"/>
      <c r="E700" s="163"/>
      <c r="F700" s="163"/>
      <c r="G700" s="163"/>
      <c r="H700" s="163"/>
      <c r="I700" s="163"/>
      <c r="J700" s="163"/>
      <c r="K700" s="164"/>
      <c r="L700" s="165"/>
      <c r="M700" s="109"/>
      <c r="N700" s="109"/>
      <c r="O700" s="109"/>
      <c r="P700" s="109"/>
      <c r="Q700" s="109"/>
      <c r="R700" s="109"/>
      <c r="S700" s="109"/>
      <c r="T700" s="109"/>
    </row>
    <row r="701" spans="1:20" ht="12.75">
      <c r="A701" s="109"/>
      <c r="B701" s="162"/>
      <c r="C701" s="163"/>
      <c r="D701" s="163"/>
      <c r="E701" s="163"/>
      <c r="F701" s="163"/>
      <c r="G701" s="163"/>
      <c r="H701" s="163"/>
      <c r="I701" s="163"/>
      <c r="J701" s="163"/>
      <c r="K701" s="164"/>
      <c r="L701" s="165"/>
      <c r="M701" s="109"/>
      <c r="N701" s="109"/>
      <c r="O701" s="109"/>
      <c r="P701" s="109"/>
      <c r="Q701" s="109"/>
      <c r="R701" s="109"/>
      <c r="S701" s="109"/>
      <c r="T701" s="109"/>
    </row>
    <row r="702" spans="1:20" ht="12.75">
      <c r="A702" s="109"/>
      <c r="B702" s="162"/>
      <c r="C702" s="163"/>
      <c r="D702" s="163"/>
      <c r="E702" s="163"/>
      <c r="F702" s="163"/>
      <c r="G702" s="163"/>
      <c r="H702" s="163"/>
      <c r="I702" s="163"/>
      <c r="J702" s="163"/>
      <c r="K702" s="164"/>
      <c r="L702" s="165"/>
      <c r="M702" s="109"/>
      <c r="N702" s="109"/>
      <c r="O702" s="109"/>
      <c r="P702" s="109"/>
      <c r="Q702" s="109"/>
      <c r="R702" s="109"/>
      <c r="S702" s="109"/>
      <c r="T702" s="109"/>
    </row>
    <row r="703" spans="1:20" ht="12.75">
      <c r="A703" s="109"/>
      <c r="B703" s="162"/>
      <c r="C703" s="163"/>
      <c r="D703" s="163"/>
      <c r="E703" s="163"/>
      <c r="F703" s="163"/>
      <c r="G703" s="163"/>
      <c r="H703" s="163"/>
      <c r="I703" s="163"/>
      <c r="J703" s="163"/>
      <c r="K703" s="164"/>
      <c r="L703" s="165"/>
      <c r="M703" s="109"/>
      <c r="N703" s="109"/>
      <c r="O703" s="109"/>
      <c r="P703" s="109"/>
      <c r="Q703" s="109"/>
      <c r="R703" s="109"/>
      <c r="S703" s="109"/>
      <c r="T703" s="109"/>
    </row>
    <row r="704" spans="1:20" ht="12.75">
      <c r="A704" s="109"/>
      <c r="B704" s="162"/>
      <c r="C704" s="163"/>
      <c r="D704" s="163"/>
      <c r="E704" s="163"/>
      <c r="F704" s="163"/>
      <c r="G704" s="163"/>
      <c r="H704" s="163"/>
      <c r="I704" s="163"/>
      <c r="J704" s="163"/>
      <c r="K704" s="164"/>
      <c r="L704" s="165"/>
      <c r="M704" s="109"/>
      <c r="N704" s="109"/>
      <c r="O704" s="109"/>
      <c r="P704" s="109"/>
      <c r="Q704" s="109"/>
      <c r="R704" s="109"/>
      <c r="S704" s="109"/>
      <c r="T704" s="109"/>
    </row>
    <row r="705" spans="1:20" ht="12.75">
      <c r="A705" s="109"/>
      <c r="B705" s="162"/>
      <c r="C705" s="163"/>
      <c r="D705" s="163"/>
      <c r="E705" s="163"/>
      <c r="F705" s="163"/>
      <c r="G705" s="163"/>
      <c r="H705" s="163"/>
      <c r="I705" s="163"/>
      <c r="J705" s="163"/>
      <c r="K705" s="164"/>
      <c r="L705" s="165"/>
      <c r="M705" s="109"/>
      <c r="N705" s="109"/>
      <c r="O705" s="109"/>
      <c r="P705" s="109"/>
      <c r="Q705" s="109"/>
      <c r="R705" s="109"/>
      <c r="S705" s="109"/>
      <c r="T705" s="109"/>
    </row>
    <row r="706" spans="1:20" ht="12.75">
      <c r="A706" s="109"/>
      <c r="B706" s="162"/>
      <c r="C706" s="163"/>
      <c r="D706" s="163"/>
      <c r="E706" s="163"/>
      <c r="F706" s="163"/>
      <c r="G706" s="163"/>
      <c r="H706" s="163"/>
      <c r="I706" s="163"/>
      <c r="J706" s="163"/>
      <c r="K706" s="164"/>
      <c r="L706" s="165"/>
      <c r="M706" s="109"/>
      <c r="N706" s="109"/>
      <c r="O706" s="109"/>
      <c r="P706" s="109"/>
      <c r="Q706" s="109"/>
      <c r="R706" s="109"/>
      <c r="S706" s="109"/>
      <c r="T706" s="109"/>
    </row>
    <row r="707" spans="1:20" ht="12.75">
      <c r="A707" s="109"/>
      <c r="B707" s="162"/>
      <c r="C707" s="163"/>
      <c r="D707" s="163"/>
      <c r="E707" s="163"/>
      <c r="F707" s="163"/>
      <c r="G707" s="163"/>
      <c r="H707" s="163"/>
      <c r="I707" s="163"/>
      <c r="J707" s="163"/>
      <c r="K707" s="164"/>
      <c r="L707" s="165"/>
      <c r="M707" s="109"/>
      <c r="N707" s="109"/>
      <c r="O707" s="109"/>
      <c r="P707" s="109"/>
      <c r="Q707" s="109"/>
      <c r="R707" s="109"/>
      <c r="S707" s="109"/>
      <c r="T707" s="109"/>
    </row>
    <row r="708" spans="1:20" ht="12.75">
      <c r="A708" s="109"/>
      <c r="B708" s="162"/>
      <c r="C708" s="163"/>
      <c r="D708" s="163"/>
      <c r="E708" s="163"/>
      <c r="F708" s="163"/>
      <c r="G708" s="163"/>
      <c r="H708" s="163"/>
      <c r="I708" s="163"/>
      <c r="J708" s="163"/>
      <c r="K708" s="164"/>
      <c r="L708" s="165"/>
      <c r="M708" s="109"/>
      <c r="N708" s="109"/>
      <c r="O708" s="109"/>
      <c r="P708" s="109"/>
      <c r="Q708" s="109"/>
      <c r="R708" s="109"/>
      <c r="S708" s="109"/>
      <c r="T708" s="109"/>
    </row>
    <row r="709" spans="1:20" ht="12.75">
      <c r="A709" s="109"/>
      <c r="B709" s="162"/>
      <c r="C709" s="163"/>
      <c r="D709" s="163"/>
      <c r="E709" s="163"/>
      <c r="F709" s="163"/>
      <c r="G709" s="163"/>
      <c r="H709" s="163"/>
      <c r="I709" s="163"/>
      <c r="J709" s="163"/>
      <c r="K709" s="164"/>
      <c r="L709" s="165"/>
      <c r="M709" s="109"/>
      <c r="N709" s="109"/>
      <c r="O709" s="109"/>
      <c r="P709" s="109"/>
      <c r="Q709" s="109"/>
      <c r="R709" s="109"/>
      <c r="S709" s="109"/>
      <c r="T709" s="109"/>
    </row>
    <row r="710" spans="1:20" ht="12.75">
      <c r="A710" s="109"/>
      <c r="B710" s="162"/>
      <c r="C710" s="163"/>
      <c r="D710" s="163"/>
      <c r="E710" s="163"/>
      <c r="F710" s="163"/>
      <c r="G710" s="163"/>
      <c r="H710" s="163"/>
      <c r="I710" s="163"/>
      <c r="J710" s="163"/>
      <c r="K710" s="164"/>
      <c r="L710" s="165"/>
      <c r="M710" s="109"/>
      <c r="N710" s="109"/>
      <c r="O710" s="109"/>
      <c r="P710" s="109"/>
      <c r="Q710" s="109"/>
      <c r="R710" s="109"/>
      <c r="S710" s="109"/>
      <c r="T710" s="109"/>
    </row>
    <row r="711" spans="1:20" ht="12.75">
      <c r="A711" s="109"/>
      <c r="B711" s="162"/>
      <c r="C711" s="163"/>
      <c r="D711" s="163"/>
      <c r="E711" s="163"/>
      <c r="F711" s="163"/>
      <c r="G711" s="163"/>
      <c r="H711" s="163"/>
      <c r="I711" s="163"/>
      <c r="J711" s="163"/>
      <c r="K711" s="164"/>
      <c r="L711" s="165"/>
      <c r="M711" s="109"/>
      <c r="N711" s="109"/>
      <c r="O711" s="109"/>
      <c r="P711" s="109"/>
      <c r="Q711" s="109"/>
      <c r="R711" s="109"/>
      <c r="S711" s="109"/>
      <c r="T711" s="109"/>
    </row>
    <row r="712" spans="1:20" ht="12.75">
      <c r="A712" s="109"/>
      <c r="B712" s="162"/>
      <c r="C712" s="163"/>
      <c r="D712" s="163"/>
      <c r="E712" s="163"/>
      <c r="F712" s="163"/>
      <c r="G712" s="163"/>
      <c r="H712" s="163"/>
      <c r="I712" s="163"/>
      <c r="J712" s="163"/>
      <c r="K712" s="164"/>
      <c r="L712" s="165"/>
      <c r="M712" s="109"/>
      <c r="N712" s="109"/>
      <c r="O712" s="109"/>
      <c r="P712" s="109"/>
      <c r="Q712" s="109"/>
      <c r="R712" s="109"/>
      <c r="S712" s="109"/>
      <c r="T712" s="109"/>
    </row>
    <row r="713" spans="1:20" ht="12.75">
      <c r="A713" s="109"/>
      <c r="B713" s="162"/>
      <c r="C713" s="163"/>
      <c r="D713" s="163"/>
      <c r="E713" s="163"/>
      <c r="F713" s="163"/>
      <c r="G713" s="163"/>
      <c r="H713" s="163"/>
      <c r="I713" s="163"/>
      <c r="J713" s="163"/>
      <c r="K713" s="164"/>
      <c r="L713" s="165"/>
      <c r="M713" s="109"/>
      <c r="N713" s="109"/>
      <c r="O713" s="109"/>
      <c r="P713" s="109"/>
      <c r="Q713" s="109"/>
      <c r="R713" s="109"/>
      <c r="S713" s="109"/>
      <c r="T713" s="109"/>
    </row>
    <row r="714" spans="1:20" ht="12.75">
      <c r="A714" s="109"/>
      <c r="B714" s="162"/>
      <c r="C714" s="163"/>
      <c r="D714" s="163"/>
      <c r="E714" s="163"/>
      <c r="F714" s="163"/>
      <c r="G714" s="163"/>
      <c r="H714" s="163"/>
      <c r="I714" s="163"/>
      <c r="J714" s="163"/>
      <c r="K714" s="164"/>
      <c r="L714" s="165"/>
      <c r="M714" s="109"/>
      <c r="N714" s="109"/>
      <c r="O714" s="109"/>
      <c r="P714" s="109"/>
      <c r="Q714" s="109"/>
      <c r="R714" s="109"/>
      <c r="S714" s="109"/>
      <c r="T714" s="109"/>
    </row>
    <row r="715" spans="1:20" ht="12.75">
      <c r="A715" s="109"/>
      <c r="B715" s="162"/>
      <c r="C715" s="163"/>
      <c r="D715" s="163"/>
      <c r="E715" s="163"/>
      <c r="F715" s="163"/>
      <c r="G715" s="163"/>
      <c r="H715" s="163"/>
      <c r="I715" s="163"/>
      <c r="J715" s="163"/>
      <c r="K715" s="164"/>
      <c r="L715" s="165"/>
      <c r="M715" s="109"/>
      <c r="N715" s="109"/>
      <c r="O715" s="109"/>
      <c r="P715" s="109"/>
      <c r="Q715" s="109"/>
      <c r="R715" s="109"/>
      <c r="S715" s="109"/>
      <c r="T715" s="109"/>
    </row>
    <row r="716" spans="1:20" ht="12.75">
      <c r="A716" s="109"/>
      <c r="B716" s="162"/>
      <c r="C716" s="163"/>
      <c r="D716" s="163"/>
      <c r="E716" s="163"/>
      <c r="F716" s="163"/>
      <c r="G716" s="163"/>
      <c r="H716" s="163"/>
      <c r="I716" s="163"/>
      <c r="J716" s="163"/>
      <c r="K716" s="164"/>
      <c r="L716" s="165"/>
      <c r="M716" s="109"/>
      <c r="N716" s="109"/>
      <c r="O716" s="109"/>
      <c r="P716" s="109"/>
      <c r="Q716" s="109"/>
      <c r="R716" s="109"/>
      <c r="S716" s="109"/>
      <c r="T716" s="109"/>
    </row>
    <row r="717" spans="1:20" ht="12.75">
      <c r="A717" s="109"/>
      <c r="B717" s="162"/>
      <c r="C717" s="163"/>
      <c r="D717" s="163"/>
      <c r="E717" s="163"/>
      <c r="F717" s="163"/>
      <c r="G717" s="163"/>
      <c r="H717" s="163"/>
      <c r="I717" s="163"/>
      <c r="J717" s="163"/>
      <c r="K717" s="164"/>
      <c r="L717" s="165"/>
      <c r="M717" s="109"/>
      <c r="N717" s="109"/>
      <c r="O717" s="109"/>
      <c r="P717" s="109"/>
      <c r="Q717" s="109"/>
      <c r="R717" s="109"/>
      <c r="S717" s="109"/>
      <c r="T717" s="109"/>
    </row>
    <row r="718" spans="1:20" ht="12.75">
      <c r="A718" s="109"/>
      <c r="B718" s="162"/>
      <c r="C718" s="163"/>
      <c r="D718" s="163"/>
      <c r="E718" s="163"/>
      <c r="F718" s="163"/>
      <c r="G718" s="163"/>
      <c r="H718" s="163"/>
      <c r="I718" s="163"/>
      <c r="J718" s="163"/>
      <c r="K718" s="164"/>
      <c r="L718" s="165"/>
      <c r="M718" s="109"/>
      <c r="N718" s="109"/>
      <c r="O718" s="109"/>
      <c r="P718" s="109"/>
      <c r="Q718" s="109"/>
      <c r="R718" s="109"/>
      <c r="S718" s="109"/>
      <c r="T718" s="109"/>
    </row>
    <row r="719" spans="1:20" ht="12.75">
      <c r="A719" s="109"/>
      <c r="B719" s="162"/>
      <c r="C719" s="163"/>
      <c r="D719" s="163"/>
      <c r="E719" s="163"/>
      <c r="F719" s="163"/>
      <c r="G719" s="163"/>
      <c r="H719" s="163"/>
      <c r="I719" s="163"/>
      <c r="J719" s="163"/>
      <c r="K719" s="164"/>
      <c r="L719" s="165"/>
      <c r="M719" s="109"/>
      <c r="N719" s="109"/>
      <c r="O719" s="109"/>
      <c r="P719" s="109"/>
      <c r="Q719" s="109"/>
      <c r="R719" s="109"/>
      <c r="S719" s="109"/>
      <c r="T719" s="109"/>
    </row>
    <row r="720" spans="1:20" ht="12.75">
      <c r="A720" s="109"/>
      <c r="B720" s="162"/>
      <c r="C720" s="163"/>
      <c r="D720" s="163"/>
      <c r="E720" s="163"/>
      <c r="F720" s="163"/>
      <c r="G720" s="163"/>
      <c r="H720" s="163"/>
      <c r="I720" s="163"/>
      <c r="J720" s="163"/>
      <c r="K720" s="164"/>
      <c r="L720" s="165"/>
      <c r="M720" s="109"/>
      <c r="N720" s="109"/>
      <c r="O720" s="109"/>
      <c r="P720" s="109"/>
      <c r="Q720" s="109"/>
      <c r="R720" s="109"/>
      <c r="S720" s="109"/>
      <c r="T720" s="109"/>
    </row>
    <row r="721" spans="14:20" ht="12.75">
      <c r="N721" s="206"/>
      <c r="O721" s="206"/>
      <c r="R721" s="109"/>
      <c r="S721" s="109"/>
      <c r="T721" s="109"/>
    </row>
    <row r="722" spans="14:20" ht="12.75">
      <c r="N722" s="206"/>
      <c r="O722" s="206"/>
      <c r="R722" s="109"/>
      <c r="S722" s="109"/>
      <c r="T722" s="109"/>
    </row>
    <row r="723" spans="14:20" ht="12.75">
      <c r="N723" s="206"/>
      <c r="O723" s="206"/>
      <c r="R723" s="109"/>
      <c r="S723" s="109"/>
      <c r="T723" s="109"/>
    </row>
    <row r="724" spans="14:20" ht="12.75">
      <c r="N724" s="206"/>
      <c r="O724" s="206"/>
      <c r="R724" s="109"/>
      <c r="S724" s="109"/>
      <c r="T724" s="109"/>
    </row>
    <row r="725" spans="14:20" ht="12.75">
      <c r="N725" s="206"/>
      <c r="O725" s="206"/>
      <c r="R725" s="109"/>
      <c r="S725" s="109"/>
      <c r="T725" s="109"/>
    </row>
    <row r="726" spans="14:20" ht="12.75">
      <c r="N726" s="206"/>
      <c r="O726" s="206"/>
      <c r="R726" s="109"/>
      <c r="S726" s="109"/>
      <c r="T726" s="109"/>
    </row>
    <row r="727" spans="14:20" ht="12.75">
      <c r="N727" s="206"/>
      <c r="O727" s="206"/>
      <c r="R727" s="109"/>
      <c r="S727" s="109"/>
      <c r="T727" s="109"/>
    </row>
    <row r="728" spans="14:20" ht="12.75">
      <c r="N728" s="206"/>
      <c r="O728" s="206"/>
      <c r="R728" s="109"/>
      <c r="S728" s="109"/>
      <c r="T728" s="109"/>
    </row>
    <row r="729" spans="14:20" ht="12.75">
      <c r="N729" s="206"/>
      <c r="O729" s="206"/>
      <c r="R729" s="109"/>
      <c r="S729" s="109"/>
      <c r="T729" s="109"/>
    </row>
    <row r="730" spans="14:20" ht="12.75">
      <c r="N730" s="206"/>
      <c r="O730" s="206"/>
      <c r="R730" s="109"/>
      <c r="S730" s="109"/>
      <c r="T730" s="109"/>
    </row>
    <row r="731" spans="14:20" ht="12.75">
      <c r="N731" s="206"/>
      <c r="O731" s="206"/>
      <c r="R731" s="109"/>
      <c r="S731" s="109"/>
      <c r="T731" s="109"/>
    </row>
    <row r="732" spans="14:20" ht="12.75">
      <c r="N732" s="206"/>
      <c r="O732" s="206"/>
      <c r="R732" s="109"/>
      <c r="S732" s="109"/>
      <c r="T732" s="109"/>
    </row>
    <row r="733" spans="14:20" ht="12.75">
      <c r="N733" s="206"/>
      <c r="O733" s="206"/>
      <c r="R733" s="109"/>
      <c r="S733" s="109"/>
      <c r="T733" s="109"/>
    </row>
    <row r="734" spans="14:20" ht="12.75">
      <c r="N734" s="206"/>
      <c r="O734" s="206"/>
      <c r="R734" s="109"/>
      <c r="S734" s="109"/>
      <c r="T734" s="109"/>
    </row>
    <row r="735" spans="18:20" ht="12.75">
      <c r="R735" s="109"/>
      <c r="S735" s="109"/>
      <c r="T735" s="109"/>
    </row>
    <row r="736" spans="18:20" ht="12.75">
      <c r="R736" s="109"/>
      <c r="S736" s="109"/>
      <c r="T736" s="109"/>
    </row>
    <row r="737" spans="18:20" ht="12.75">
      <c r="R737" s="109"/>
      <c r="S737" s="109"/>
      <c r="T737" s="109"/>
    </row>
    <row r="738" spans="18:20" ht="12.75">
      <c r="R738" s="109"/>
      <c r="S738" s="109"/>
      <c r="T738" s="109"/>
    </row>
    <row r="739" spans="18:20" ht="12.75">
      <c r="R739" s="109"/>
      <c r="S739" s="109"/>
      <c r="T739" s="109"/>
    </row>
    <row r="740" spans="18:20" ht="12.75">
      <c r="R740" s="109"/>
      <c r="S740" s="109"/>
      <c r="T740" s="109"/>
    </row>
    <row r="741" spans="18:20" ht="12.75">
      <c r="R741" s="109"/>
      <c r="S741" s="109"/>
      <c r="T741" s="109"/>
    </row>
    <row r="742" spans="18:20" ht="12.75">
      <c r="R742" s="109"/>
      <c r="S742" s="109"/>
      <c r="T742" s="109"/>
    </row>
  </sheetData>
  <sheetProtection/>
  <protectedRanges>
    <protectedRange sqref="A244" name="Диапазон1"/>
    <protectedRange sqref="A454" name="Диапазон1_1"/>
    <protectedRange sqref="A476" name="Диапазон1_2"/>
    <protectedRange sqref="A485 A450" name="Диапазон1_3"/>
    <protectedRange sqref="A268" name="Диапазон1_2_1"/>
  </protectedRanges>
  <mergeCells count="24">
    <mergeCell ref="L9:L12"/>
    <mergeCell ref="N9:N12"/>
    <mergeCell ref="A9:A12"/>
    <mergeCell ref="Q9:Q12"/>
    <mergeCell ref="E1:T1"/>
    <mergeCell ref="F2:T2"/>
    <mergeCell ref="E4:T4"/>
    <mergeCell ref="B9:B12"/>
    <mergeCell ref="E9:J12"/>
    <mergeCell ref="S9:S12"/>
    <mergeCell ref="T9:T12"/>
    <mergeCell ref="O9:O12"/>
    <mergeCell ref="F5:T5"/>
    <mergeCell ref="A4:D6"/>
    <mergeCell ref="A7:R7"/>
    <mergeCell ref="P9:P12"/>
    <mergeCell ref="E587:J587"/>
    <mergeCell ref="M9:M12"/>
    <mergeCell ref="A8:L8"/>
    <mergeCell ref="C9:C12"/>
    <mergeCell ref="D9:D12"/>
    <mergeCell ref="E13:J13"/>
    <mergeCell ref="K9:K12"/>
    <mergeCell ref="R9:R12"/>
  </mergeCells>
  <printOptions gridLines="1"/>
  <pageMargins left="0.5905511811023623" right="0.5905511811023623" top="0.1968503937007874" bottom="0.1968503937007874" header="0.1968503937007874" footer="0"/>
  <pageSetup horizontalDpi="600" verticalDpi="600" orientation="portrait" paperSize="9" scale="75" r:id="rId1"/>
  <headerFooter alignWithMargins="0">
    <oddFooter>&amp;C&amp;P</oddFooter>
  </headerFooter>
  <colBreaks count="1" manualBreakCount="1">
    <brk id="20" max="4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96"/>
  <sheetViews>
    <sheetView zoomScalePageLayoutView="0" workbookViewId="0" topLeftCell="B22">
      <selection activeCell="R11" sqref="R11"/>
    </sheetView>
  </sheetViews>
  <sheetFormatPr defaultColWidth="9.140625" defaultRowHeight="12.75"/>
  <cols>
    <col min="1" max="1" width="5.00390625" style="20" hidden="1" customWidth="1"/>
    <col min="2" max="2" width="63.8515625" style="21" customWidth="1"/>
    <col min="3" max="3" width="5.57421875" style="21" customWidth="1"/>
    <col min="4" max="4" width="2.8515625" style="23" customWidth="1"/>
    <col min="5" max="6" width="2.28125" style="23" customWidth="1"/>
    <col min="7" max="7" width="5.28125" style="21" bestFit="1" customWidth="1"/>
    <col min="8" max="8" width="3.421875" style="21" customWidth="1"/>
    <col min="9" max="9" width="7.7109375" style="23" customWidth="1"/>
    <col min="10" max="10" width="18.421875" style="21" hidden="1" customWidth="1"/>
    <col min="11" max="11" width="8.7109375" style="21" hidden="1" customWidth="1"/>
    <col min="12" max="12" width="1.421875" style="21" hidden="1" customWidth="1"/>
    <col min="13" max="13" width="12.8515625" style="21" hidden="1" customWidth="1"/>
    <col min="14" max="14" width="15.140625" style="21" hidden="1" customWidth="1"/>
    <col min="15" max="15" width="16.28125" style="28" hidden="1" customWidth="1"/>
    <col min="16" max="16" width="12.7109375" style="21" hidden="1" customWidth="1"/>
    <col min="17" max="17" width="14.7109375" style="21" customWidth="1"/>
    <col min="18" max="19" width="9.140625" style="21" customWidth="1"/>
    <col min="20" max="20" width="12.00390625" style="21" bestFit="1" customWidth="1"/>
    <col min="21" max="16384" width="9.140625" style="21" customWidth="1"/>
  </cols>
  <sheetData>
    <row r="1" spans="2:17" ht="12.75" customHeight="1">
      <c r="B1" s="286"/>
      <c r="C1" s="286"/>
      <c r="D1" s="287"/>
      <c r="E1" s="287"/>
      <c r="F1" s="287"/>
      <c r="G1" s="634" t="s">
        <v>404</v>
      </c>
      <c r="H1" s="634"/>
      <c r="I1" s="634"/>
      <c r="J1" s="634"/>
      <c r="K1" s="634"/>
      <c r="L1" s="634"/>
      <c r="M1" s="634"/>
      <c r="N1" s="634"/>
      <c r="O1" s="634"/>
      <c r="P1" s="634"/>
      <c r="Q1" s="634"/>
    </row>
    <row r="2" spans="2:17" ht="12.75" customHeight="1">
      <c r="B2" s="286"/>
      <c r="C2" s="286"/>
      <c r="D2" s="287"/>
      <c r="E2" s="287"/>
      <c r="F2" s="287"/>
      <c r="G2" s="679" t="s">
        <v>73</v>
      </c>
      <c r="H2" s="679"/>
      <c r="I2" s="679"/>
      <c r="J2" s="679"/>
      <c r="K2" s="679"/>
      <c r="L2" s="679"/>
      <c r="M2" s="679"/>
      <c r="N2" s="679"/>
      <c r="O2" s="679"/>
      <c r="P2" s="679"/>
      <c r="Q2" s="679"/>
    </row>
    <row r="3" spans="2:17" ht="12.75">
      <c r="B3" s="286"/>
      <c r="C3" s="286"/>
      <c r="D3" s="287"/>
      <c r="E3" s="287"/>
      <c r="F3" s="287"/>
      <c r="G3" s="636" t="s">
        <v>406</v>
      </c>
      <c r="H3" s="636"/>
      <c r="I3" s="636"/>
      <c r="J3" s="636"/>
      <c r="K3" s="636"/>
      <c r="L3" s="636"/>
      <c r="M3" s="636"/>
      <c r="N3" s="636"/>
      <c r="O3" s="636"/>
      <c r="P3" s="636"/>
      <c r="Q3" s="636"/>
    </row>
    <row r="4" spans="2:17" ht="12.75">
      <c r="B4" s="286"/>
      <c r="C4" s="286"/>
      <c r="D4" s="287"/>
      <c r="E4" s="287"/>
      <c r="F4" s="287"/>
      <c r="G4" s="286"/>
      <c r="H4" s="286"/>
      <c r="I4" s="287"/>
      <c r="J4" s="286"/>
      <c r="K4" s="286"/>
      <c r="L4" s="286"/>
      <c r="M4" s="286"/>
      <c r="N4" s="286"/>
      <c r="O4" s="288"/>
      <c r="P4" s="286"/>
      <c r="Q4" s="286"/>
    </row>
    <row r="5" spans="2:17" ht="12.75" customHeight="1">
      <c r="B5" s="286"/>
      <c r="C5" s="289"/>
      <c r="D5" s="290"/>
      <c r="E5" s="290"/>
      <c r="F5" s="290"/>
      <c r="G5" s="679" t="s">
        <v>224</v>
      </c>
      <c r="H5" s="679"/>
      <c r="I5" s="679"/>
      <c r="J5" s="679"/>
      <c r="K5" s="679"/>
      <c r="L5" s="679"/>
      <c r="M5" s="679"/>
      <c r="N5" s="679"/>
      <c r="O5" s="679"/>
      <c r="P5" s="679"/>
      <c r="Q5" s="679"/>
    </row>
    <row r="6" spans="2:17" ht="12.75" customHeight="1">
      <c r="B6" s="286"/>
      <c r="C6" s="289"/>
      <c r="D6" s="290"/>
      <c r="E6" s="290"/>
      <c r="F6" s="290"/>
      <c r="G6" s="679" t="s">
        <v>73</v>
      </c>
      <c r="H6" s="679"/>
      <c r="I6" s="679"/>
      <c r="J6" s="679"/>
      <c r="K6" s="679"/>
      <c r="L6" s="679"/>
      <c r="M6" s="679"/>
      <c r="N6" s="679"/>
      <c r="O6" s="679"/>
      <c r="P6" s="679"/>
      <c r="Q6" s="679"/>
    </row>
    <row r="7" spans="2:17" ht="14.25" customHeight="1">
      <c r="B7" s="286"/>
      <c r="C7" s="289"/>
      <c r="D7" s="290"/>
      <c r="E7" s="290"/>
      <c r="F7" s="680" t="s">
        <v>331</v>
      </c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</row>
    <row r="8" spans="2:17" ht="18" customHeight="1">
      <c r="B8" s="286"/>
      <c r="C8" s="289"/>
      <c r="D8" s="290"/>
      <c r="E8" s="290"/>
      <c r="F8" s="290"/>
      <c r="G8" s="291"/>
      <c r="H8" s="291"/>
      <c r="I8" s="291"/>
      <c r="J8" s="291"/>
      <c r="K8" s="286"/>
      <c r="L8" s="286"/>
      <c r="M8" s="286"/>
      <c r="N8" s="286"/>
      <c r="O8" s="288"/>
      <c r="P8" s="286"/>
      <c r="Q8" s="286"/>
    </row>
    <row r="9" spans="2:17" ht="63.75" customHeight="1">
      <c r="B9" s="678" t="s">
        <v>256</v>
      </c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678"/>
    </row>
    <row r="10" spans="2:17" ht="12.75">
      <c r="B10" s="292"/>
      <c r="C10" s="292"/>
      <c r="D10" s="292"/>
      <c r="E10" s="292"/>
      <c r="F10" s="292"/>
      <c r="G10" s="292"/>
      <c r="H10" s="292"/>
      <c r="I10" s="292"/>
      <c r="J10" s="293"/>
      <c r="K10" s="286"/>
      <c r="L10" s="286"/>
      <c r="M10" s="286"/>
      <c r="N10" s="286"/>
      <c r="O10" s="286"/>
      <c r="P10" s="286"/>
      <c r="Q10" s="286"/>
    </row>
    <row r="11" spans="1:17" ht="57.75" customHeight="1">
      <c r="A11" s="61" t="s">
        <v>201</v>
      </c>
      <c r="B11" s="246" t="s">
        <v>138</v>
      </c>
      <c r="C11" s="673" t="s">
        <v>202</v>
      </c>
      <c r="D11" s="674"/>
      <c r="E11" s="674"/>
      <c r="F11" s="674"/>
      <c r="G11" s="674"/>
      <c r="H11" s="675"/>
      <c r="I11" s="252" t="s">
        <v>203</v>
      </c>
      <c r="J11" s="247" t="s">
        <v>280</v>
      </c>
      <c r="K11" s="248" t="s">
        <v>204</v>
      </c>
      <c r="L11" s="249" t="s">
        <v>280</v>
      </c>
      <c r="M11" s="250" t="s">
        <v>280</v>
      </c>
      <c r="N11" s="251" t="s">
        <v>280</v>
      </c>
      <c r="O11" s="246" t="s">
        <v>280</v>
      </c>
      <c r="P11" s="253" t="s">
        <v>280</v>
      </c>
      <c r="Q11" s="252" t="s">
        <v>280</v>
      </c>
    </row>
    <row r="12" spans="1:17" s="22" customFormat="1" ht="12.75">
      <c r="A12" s="62">
        <v>1</v>
      </c>
      <c r="B12" s="62">
        <v>1</v>
      </c>
      <c r="C12" s="676" t="s">
        <v>205</v>
      </c>
      <c r="D12" s="677"/>
      <c r="E12" s="677"/>
      <c r="F12" s="677"/>
      <c r="G12" s="677"/>
      <c r="H12" s="677"/>
      <c r="I12" s="241" t="s">
        <v>206</v>
      </c>
      <c r="J12" s="242">
        <v>4</v>
      </c>
      <c r="K12" s="243">
        <v>5</v>
      </c>
      <c r="L12" s="243">
        <v>4</v>
      </c>
      <c r="M12" s="244">
        <v>4</v>
      </c>
      <c r="N12" s="245">
        <v>4</v>
      </c>
      <c r="O12" s="254">
        <v>4</v>
      </c>
      <c r="P12" s="254">
        <v>4</v>
      </c>
      <c r="Q12" s="254">
        <v>4</v>
      </c>
    </row>
    <row r="13" spans="1:17" s="24" customFormat="1" ht="12.75">
      <c r="A13" s="45"/>
      <c r="B13" s="264"/>
      <c r="C13" s="220"/>
      <c r="D13" s="220"/>
      <c r="E13" s="220"/>
      <c r="F13" s="220"/>
      <c r="G13" s="221"/>
      <c r="H13" s="222"/>
      <c r="I13" s="240"/>
      <c r="J13" s="202"/>
      <c r="K13" s="203"/>
      <c r="L13" s="202"/>
      <c r="M13" s="226"/>
      <c r="N13" s="235"/>
      <c r="O13" s="255"/>
      <c r="P13" s="258"/>
      <c r="Q13" s="255"/>
    </row>
    <row r="14" spans="1:17" s="24" customFormat="1" ht="18.75">
      <c r="A14" s="46"/>
      <c r="B14" s="265" t="s">
        <v>198</v>
      </c>
      <c r="C14" s="145"/>
      <c r="D14" s="145"/>
      <c r="E14" s="145"/>
      <c r="F14" s="145"/>
      <c r="G14" s="146"/>
      <c r="H14" s="180"/>
      <c r="I14" s="238"/>
      <c r="J14" s="199" t="e">
        <f>J15+J65+J83+J97+J112+J141+J152+J166+J181+J189+J211+J223+J241+J286+J218</f>
        <v>#REF!</v>
      </c>
      <c r="K14" s="217" t="e">
        <f>K15+#REF!+K65+K83+K97+K112+K141+K152+K166+K181+K189+K211+#REF!+K223+K241</f>
        <v>#REF!</v>
      </c>
      <c r="L14" s="199" t="e">
        <f aca="true" t="shared" si="0" ref="L14:Q14">L15+L65+L83+L97+L112+L141+L152+L166+L181+L189+L211+L223+L241+L286+L218</f>
        <v>#REF!</v>
      </c>
      <c r="M14" s="218" t="e">
        <f t="shared" si="0"/>
        <v>#REF!</v>
      </c>
      <c r="N14" s="236" t="e">
        <f t="shared" si="0"/>
        <v>#REF!</v>
      </c>
      <c r="O14" s="256">
        <f t="shared" si="0"/>
        <v>900176.2</v>
      </c>
      <c r="P14" s="256">
        <f t="shared" si="0"/>
        <v>366.6</v>
      </c>
      <c r="Q14" s="256">
        <f t="shared" si="0"/>
        <v>900542.7999999999</v>
      </c>
    </row>
    <row r="15" spans="1:17" s="24" customFormat="1" ht="47.25">
      <c r="A15" s="46"/>
      <c r="B15" s="261" t="s">
        <v>365</v>
      </c>
      <c r="C15" s="144" t="s">
        <v>126</v>
      </c>
      <c r="D15" s="144" t="s">
        <v>207</v>
      </c>
      <c r="E15" s="144" t="s">
        <v>207</v>
      </c>
      <c r="F15" s="144" t="s">
        <v>207</v>
      </c>
      <c r="G15" s="144" t="s">
        <v>208</v>
      </c>
      <c r="H15" s="176" t="s">
        <v>207</v>
      </c>
      <c r="I15" s="176"/>
      <c r="J15" s="199" t="e">
        <f aca="true" t="shared" si="1" ref="J15:Q15">J16+J54</f>
        <v>#REF!</v>
      </c>
      <c r="K15" s="217">
        <f t="shared" si="1"/>
        <v>948.5</v>
      </c>
      <c r="L15" s="199" t="e">
        <f t="shared" si="1"/>
        <v>#REF!</v>
      </c>
      <c r="M15" s="218" t="e">
        <f t="shared" si="1"/>
        <v>#REF!</v>
      </c>
      <c r="N15" s="236" t="e">
        <f t="shared" si="1"/>
        <v>#REF!</v>
      </c>
      <c r="O15" s="256">
        <f t="shared" si="1"/>
        <v>51290.4</v>
      </c>
      <c r="P15" s="256">
        <f t="shared" si="1"/>
        <v>0</v>
      </c>
      <c r="Q15" s="256">
        <f t="shared" si="1"/>
        <v>51290.4</v>
      </c>
    </row>
    <row r="16" spans="1:17" s="26" customFormat="1" ht="25.5">
      <c r="A16" s="47"/>
      <c r="B16" s="266" t="s">
        <v>27</v>
      </c>
      <c r="C16" s="144" t="s">
        <v>126</v>
      </c>
      <c r="D16" s="144" t="s">
        <v>209</v>
      </c>
      <c r="E16" s="144" t="s">
        <v>207</v>
      </c>
      <c r="F16" s="144" t="s">
        <v>207</v>
      </c>
      <c r="G16" s="144" t="s">
        <v>208</v>
      </c>
      <c r="H16" s="176" t="s">
        <v>207</v>
      </c>
      <c r="I16" s="176"/>
      <c r="J16" s="199" t="e">
        <f>J28+J20+J39+J42+J45+J48+J23</f>
        <v>#REF!</v>
      </c>
      <c r="K16" s="217">
        <f>K28</f>
        <v>767.5</v>
      </c>
      <c r="L16" s="199" t="e">
        <f>L28+L20+L39+L42+L45+L48+L23</f>
        <v>#REF!</v>
      </c>
      <c r="M16" s="218" t="e">
        <f>M28+M20+M39+M42+M45+M48+M23+#REF!+M51</f>
        <v>#REF!</v>
      </c>
      <c r="N16" s="236" t="e">
        <f>N28+N20+N39+N42+N45+N48+N23+#REF!+N51</f>
        <v>#REF!</v>
      </c>
      <c r="O16" s="256">
        <f>O28+O20+O39+O42+O45+O48+O23+O51+O17</f>
        <v>51088.9</v>
      </c>
      <c r="P16" s="256">
        <f>P28+P20+P39+P42+P45+P48+P23+P51+P17</f>
        <v>0</v>
      </c>
      <c r="Q16" s="256">
        <f>Q28+Q20+Q39+Q42+Q45+Q48+Q23+Q51+Q17</f>
        <v>51088.9</v>
      </c>
    </row>
    <row r="17" spans="1:17" s="26" customFormat="1" ht="38.25">
      <c r="A17" s="47"/>
      <c r="B17" s="279" t="s">
        <v>392</v>
      </c>
      <c r="C17" s="59" t="s">
        <v>126</v>
      </c>
      <c r="D17" s="59" t="s">
        <v>209</v>
      </c>
      <c r="E17" s="58" t="s">
        <v>207</v>
      </c>
      <c r="F17" s="58" t="s">
        <v>207</v>
      </c>
      <c r="G17" s="59" t="s">
        <v>391</v>
      </c>
      <c r="H17" s="58" t="s">
        <v>207</v>
      </c>
      <c r="I17" s="280"/>
      <c r="J17" s="199"/>
      <c r="K17" s="217"/>
      <c r="L17" s="199"/>
      <c r="M17" s="218"/>
      <c r="N17" s="236"/>
      <c r="O17" s="257">
        <f aca="true" t="shared" si="2" ref="O17:Q18">O18</f>
        <v>17.3</v>
      </c>
      <c r="P17" s="257">
        <f t="shared" si="2"/>
        <v>0</v>
      </c>
      <c r="Q17" s="257">
        <f t="shared" si="2"/>
        <v>17.3</v>
      </c>
    </row>
    <row r="18" spans="1:17" s="26" customFormat="1" ht="25.5">
      <c r="A18" s="47"/>
      <c r="B18" s="263" t="s">
        <v>47</v>
      </c>
      <c r="C18" s="59" t="s">
        <v>126</v>
      </c>
      <c r="D18" s="59" t="s">
        <v>209</v>
      </c>
      <c r="E18" s="58" t="s">
        <v>207</v>
      </c>
      <c r="F18" s="58" t="s">
        <v>207</v>
      </c>
      <c r="G18" s="59" t="s">
        <v>391</v>
      </c>
      <c r="H18" s="58" t="s">
        <v>207</v>
      </c>
      <c r="I18" s="280" t="s">
        <v>231</v>
      </c>
      <c r="J18" s="199"/>
      <c r="K18" s="217"/>
      <c r="L18" s="199"/>
      <c r="M18" s="218"/>
      <c r="N18" s="236"/>
      <c r="O18" s="257">
        <f t="shared" si="2"/>
        <v>17.3</v>
      </c>
      <c r="P18" s="257">
        <f t="shared" si="2"/>
        <v>0</v>
      </c>
      <c r="Q18" s="257">
        <f t="shared" si="2"/>
        <v>17.3</v>
      </c>
    </row>
    <row r="19" spans="1:17" s="26" customFormat="1" ht="18.75">
      <c r="A19" s="47"/>
      <c r="B19" s="263" t="s">
        <v>48</v>
      </c>
      <c r="C19" s="59" t="s">
        <v>126</v>
      </c>
      <c r="D19" s="59" t="s">
        <v>209</v>
      </c>
      <c r="E19" s="58" t="s">
        <v>207</v>
      </c>
      <c r="F19" s="58" t="s">
        <v>207</v>
      </c>
      <c r="G19" s="59" t="s">
        <v>391</v>
      </c>
      <c r="H19" s="58" t="s">
        <v>207</v>
      </c>
      <c r="I19" s="280" t="s">
        <v>49</v>
      </c>
      <c r="J19" s="199"/>
      <c r="K19" s="217"/>
      <c r="L19" s="199"/>
      <c r="M19" s="218"/>
      <c r="N19" s="236"/>
      <c r="O19" s="257">
        <v>17.3</v>
      </c>
      <c r="P19" s="257">
        <v>0</v>
      </c>
      <c r="Q19" s="257">
        <v>17.3</v>
      </c>
    </row>
    <row r="20" spans="1:17" s="26" customFormat="1" ht="76.5">
      <c r="A20" s="47"/>
      <c r="B20" s="262" t="s">
        <v>237</v>
      </c>
      <c r="C20" s="57" t="s">
        <v>126</v>
      </c>
      <c r="D20" s="57" t="s">
        <v>209</v>
      </c>
      <c r="E20" s="57" t="s">
        <v>207</v>
      </c>
      <c r="F20" s="57" t="s">
        <v>207</v>
      </c>
      <c r="G20" s="57" t="s">
        <v>236</v>
      </c>
      <c r="H20" s="177" t="s">
        <v>207</v>
      </c>
      <c r="I20" s="177"/>
      <c r="J20" s="200">
        <f>J21</f>
        <v>93.5</v>
      </c>
      <c r="K20" s="217"/>
      <c r="L20" s="200">
        <f aca="true" t="shared" si="3" ref="L20:Q21">L21</f>
        <v>0</v>
      </c>
      <c r="M20" s="219">
        <f t="shared" si="3"/>
        <v>93.5</v>
      </c>
      <c r="N20" s="231">
        <f t="shared" si="3"/>
        <v>0</v>
      </c>
      <c r="O20" s="257">
        <f t="shared" si="3"/>
        <v>93.5</v>
      </c>
      <c r="P20" s="257">
        <f t="shared" si="3"/>
        <v>0</v>
      </c>
      <c r="Q20" s="257">
        <f t="shared" si="3"/>
        <v>93.5</v>
      </c>
    </row>
    <row r="21" spans="1:17" s="26" customFormat="1" ht="25.5">
      <c r="A21" s="47"/>
      <c r="B21" s="263" t="s">
        <v>47</v>
      </c>
      <c r="C21" s="57" t="s">
        <v>126</v>
      </c>
      <c r="D21" s="57" t="s">
        <v>209</v>
      </c>
      <c r="E21" s="57" t="s">
        <v>207</v>
      </c>
      <c r="F21" s="57" t="s">
        <v>207</v>
      </c>
      <c r="G21" s="93" t="s">
        <v>236</v>
      </c>
      <c r="H21" s="178" t="s">
        <v>207</v>
      </c>
      <c r="I21" s="178">
        <v>600</v>
      </c>
      <c r="J21" s="201">
        <f>J22</f>
        <v>93.5</v>
      </c>
      <c r="K21" s="217"/>
      <c r="L21" s="200">
        <f t="shared" si="3"/>
        <v>0</v>
      </c>
      <c r="M21" s="219">
        <f t="shared" si="3"/>
        <v>93.5</v>
      </c>
      <c r="N21" s="231">
        <f t="shared" si="3"/>
        <v>0</v>
      </c>
      <c r="O21" s="257">
        <f t="shared" si="3"/>
        <v>93.5</v>
      </c>
      <c r="P21" s="257">
        <f t="shared" si="3"/>
        <v>0</v>
      </c>
      <c r="Q21" s="257">
        <f t="shared" si="3"/>
        <v>93.5</v>
      </c>
    </row>
    <row r="22" spans="1:17" s="26" customFormat="1" ht="18.75">
      <c r="A22" s="47"/>
      <c r="B22" s="263" t="s">
        <v>48</v>
      </c>
      <c r="C22" s="57" t="s">
        <v>126</v>
      </c>
      <c r="D22" s="57" t="s">
        <v>209</v>
      </c>
      <c r="E22" s="57" t="s">
        <v>207</v>
      </c>
      <c r="F22" s="57" t="s">
        <v>207</v>
      </c>
      <c r="G22" s="93" t="s">
        <v>236</v>
      </c>
      <c r="H22" s="178" t="s">
        <v>207</v>
      </c>
      <c r="I22" s="178" t="s">
        <v>49</v>
      </c>
      <c r="J22" s="201">
        <v>93.5</v>
      </c>
      <c r="K22" s="217"/>
      <c r="L22" s="200">
        <v>0</v>
      </c>
      <c r="M22" s="219">
        <v>93.5</v>
      </c>
      <c r="N22" s="231">
        <v>0</v>
      </c>
      <c r="O22" s="257">
        <v>93.5</v>
      </c>
      <c r="P22" s="257">
        <v>0</v>
      </c>
      <c r="Q22" s="257">
        <v>93.5</v>
      </c>
    </row>
    <row r="23" spans="1:17" s="26" customFormat="1" ht="25.5">
      <c r="A23" s="47"/>
      <c r="B23" s="267" t="s">
        <v>61</v>
      </c>
      <c r="C23" s="58" t="s">
        <v>126</v>
      </c>
      <c r="D23" s="58" t="s">
        <v>209</v>
      </c>
      <c r="E23" s="57" t="s">
        <v>207</v>
      </c>
      <c r="F23" s="57" t="s">
        <v>207</v>
      </c>
      <c r="G23" s="58" t="s">
        <v>57</v>
      </c>
      <c r="H23" s="179" t="s">
        <v>207</v>
      </c>
      <c r="I23" s="177"/>
      <c r="J23" s="200">
        <f>J24+J26</f>
        <v>4000.1000000000004</v>
      </c>
      <c r="K23" s="217"/>
      <c r="L23" s="200">
        <f aca="true" t="shared" si="4" ref="L23:Q23">L24+L26</f>
        <v>-70.7</v>
      </c>
      <c r="M23" s="219">
        <f t="shared" si="4"/>
        <v>3929.4000000000005</v>
      </c>
      <c r="N23" s="231">
        <f t="shared" si="4"/>
        <v>0</v>
      </c>
      <c r="O23" s="257">
        <f t="shared" si="4"/>
        <v>3929.4</v>
      </c>
      <c r="P23" s="257">
        <f t="shared" si="4"/>
        <v>0</v>
      </c>
      <c r="Q23" s="257">
        <f t="shared" si="4"/>
        <v>3929.4</v>
      </c>
    </row>
    <row r="24" spans="1:17" s="26" customFormat="1" ht="51">
      <c r="A24" s="47"/>
      <c r="B24" s="263" t="s">
        <v>123</v>
      </c>
      <c r="C24" s="58" t="s">
        <v>126</v>
      </c>
      <c r="D24" s="58" t="s">
        <v>209</v>
      </c>
      <c r="E24" s="57" t="s">
        <v>207</v>
      </c>
      <c r="F24" s="57" t="s">
        <v>207</v>
      </c>
      <c r="G24" s="58" t="s">
        <v>57</v>
      </c>
      <c r="H24" s="179" t="s">
        <v>207</v>
      </c>
      <c r="I24" s="177">
        <v>100</v>
      </c>
      <c r="J24" s="200">
        <f>J25</f>
        <v>3843.8</v>
      </c>
      <c r="K24" s="217"/>
      <c r="L24" s="200">
        <f aca="true" t="shared" si="5" ref="L24:Q24">L25</f>
        <v>-70.7</v>
      </c>
      <c r="M24" s="219">
        <f t="shared" si="5"/>
        <v>3773.1000000000004</v>
      </c>
      <c r="N24" s="231">
        <f t="shared" si="5"/>
        <v>0</v>
      </c>
      <c r="O24" s="257">
        <f t="shared" si="5"/>
        <v>3773.1</v>
      </c>
      <c r="P24" s="257">
        <f t="shared" si="5"/>
        <v>0</v>
      </c>
      <c r="Q24" s="257">
        <f t="shared" si="5"/>
        <v>3773.1</v>
      </c>
    </row>
    <row r="25" spans="1:17" s="26" customFormat="1" ht="25.5">
      <c r="A25" s="47"/>
      <c r="B25" s="263" t="s">
        <v>111</v>
      </c>
      <c r="C25" s="58" t="s">
        <v>126</v>
      </c>
      <c r="D25" s="58" t="s">
        <v>209</v>
      </c>
      <c r="E25" s="57" t="s">
        <v>207</v>
      </c>
      <c r="F25" s="57" t="s">
        <v>207</v>
      </c>
      <c r="G25" s="58" t="s">
        <v>57</v>
      </c>
      <c r="H25" s="179" t="s">
        <v>207</v>
      </c>
      <c r="I25" s="177">
        <v>120</v>
      </c>
      <c r="J25" s="200">
        <v>3843.8</v>
      </c>
      <c r="K25" s="217"/>
      <c r="L25" s="200">
        <v>-70.7</v>
      </c>
      <c r="M25" s="219">
        <f>L25+J25</f>
        <v>3773.1000000000004</v>
      </c>
      <c r="N25" s="231">
        <v>0</v>
      </c>
      <c r="O25" s="257">
        <v>3773.1</v>
      </c>
      <c r="P25" s="257">
        <v>0</v>
      </c>
      <c r="Q25" s="257">
        <v>3773.1</v>
      </c>
    </row>
    <row r="26" spans="1:17" s="26" customFormat="1" ht="25.5">
      <c r="A26" s="47"/>
      <c r="B26" s="263" t="s">
        <v>102</v>
      </c>
      <c r="C26" s="58" t="s">
        <v>126</v>
      </c>
      <c r="D26" s="58" t="s">
        <v>209</v>
      </c>
      <c r="E26" s="57" t="s">
        <v>207</v>
      </c>
      <c r="F26" s="57" t="s">
        <v>207</v>
      </c>
      <c r="G26" s="58" t="s">
        <v>57</v>
      </c>
      <c r="H26" s="179" t="s">
        <v>207</v>
      </c>
      <c r="I26" s="177">
        <v>200</v>
      </c>
      <c r="J26" s="200">
        <f>J27</f>
        <v>156.3</v>
      </c>
      <c r="K26" s="217"/>
      <c r="L26" s="200">
        <f aca="true" t="shared" si="6" ref="L26:Q26">L27</f>
        <v>0</v>
      </c>
      <c r="M26" s="219">
        <f t="shared" si="6"/>
        <v>156.3</v>
      </c>
      <c r="N26" s="231">
        <f t="shared" si="6"/>
        <v>0</v>
      </c>
      <c r="O26" s="257">
        <f t="shared" si="6"/>
        <v>156.3</v>
      </c>
      <c r="P26" s="257">
        <f t="shared" si="6"/>
        <v>0</v>
      </c>
      <c r="Q26" s="257">
        <f t="shared" si="6"/>
        <v>156.3</v>
      </c>
    </row>
    <row r="27" spans="1:17" s="26" customFormat="1" ht="25.5">
      <c r="A27" s="47"/>
      <c r="B27" s="263" t="s">
        <v>104</v>
      </c>
      <c r="C27" s="58" t="s">
        <v>126</v>
      </c>
      <c r="D27" s="58" t="s">
        <v>209</v>
      </c>
      <c r="E27" s="57" t="s">
        <v>207</v>
      </c>
      <c r="F27" s="57" t="s">
        <v>207</v>
      </c>
      <c r="G27" s="58" t="s">
        <v>57</v>
      </c>
      <c r="H27" s="179" t="s">
        <v>207</v>
      </c>
      <c r="I27" s="177">
        <v>240</v>
      </c>
      <c r="J27" s="200">
        <v>156.3</v>
      </c>
      <c r="K27" s="217"/>
      <c r="L27" s="200">
        <v>0</v>
      </c>
      <c r="M27" s="219">
        <v>156.3</v>
      </c>
      <c r="N27" s="231">
        <v>0</v>
      </c>
      <c r="O27" s="257">
        <v>156.3</v>
      </c>
      <c r="P27" s="257">
        <v>0</v>
      </c>
      <c r="Q27" s="257">
        <v>156.3</v>
      </c>
    </row>
    <row r="28" spans="1:17" s="24" customFormat="1" ht="18.75">
      <c r="A28" s="46"/>
      <c r="B28" s="263" t="s">
        <v>28</v>
      </c>
      <c r="C28" s="94" t="s">
        <v>126</v>
      </c>
      <c r="D28" s="94" t="s">
        <v>209</v>
      </c>
      <c r="E28" s="57" t="s">
        <v>207</v>
      </c>
      <c r="F28" s="57" t="s">
        <v>207</v>
      </c>
      <c r="G28" s="94" t="s">
        <v>35</v>
      </c>
      <c r="H28" s="179" t="s">
        <v>207</v>
      </c>
      <c r="I28" s="239"/>
      <c r="J28" s="200" t="e">
        <f>J31+J35+J37+#REF!</f>
        <v>#REF!</v>
      </c>
      <c r="K28" s="217">
        <f>K31+K35+K37</f>
        <v>767.5</v>
      </c>
      <c r="L28" s="200" t="e">
        <f>L31+L35+L37+#REF!</f>
        <v>#REF!</v>
      </c>
      <c r="M28" s="219" t="e">
        <f>M31+M35+M37+#REF!</f>
        <v>#REF!</v>
      </c>
      <c r="N28" s="231" t="e">
        <f>N31+N35+N37+#REF!</f>
        <v>#REF!</v>
      </c>
      <c r="O28" s="257">
        <f>O31+O35+O37+O29+O33</f>
        <v>886.5</v>
      </c>
      <c r="P28" s="257">
        <f>P31+P35+P37+P29+P33</f>
        <v>75</v>
      </c>
      <c r="Q28" s="257">
        <f>Q31+Q35+Q37+Q29+Q33</f>
        <v>961.5</v>
      </c>
    </row>
    <row r="29" spans="1:17" s="24" customFormat="1" ht="51">
      <c r="A29" s="46"/>
      <c r="B29" s="263" t="s">
        <v>123</v>
      </c>
      <c r="C29" s="59" t="s">
        <v>126</v>
      </c>
      <c r="D29" s="59" t="s">
        <v>209</v>
      </c>
      <c r="E29" s="58" t="s">
        <v>207</v>
      </c>
      <c r="F29" s="58" t="s">
        <v>207</v>
      </c>
      <c r="G29" s="59" t="s">
        <v>35</v>
      </c>
      <c r="H29" s="179" t="s">
        <v>207</v>
      </c>
      <c r="I29" s="239" t="s">
        <v>110</v>
      </c>
      <c r="J29" s="200"/>
      <c r="K29" s="217"/>
      <c r="L29" s="200"/>
      <c r="M29" s="219"/>
      <c r="N29" s="231"/>
      <c r="O29" s="257">
        <f>O30</f>
        <v>9</v>
      </c>
      <c r="P29" s="257">
        <f>P30</f>
        <v>0</v>
      </c>
      <c r="Q29" s="257">
        <f>Q30</f>
        <v>9</v>
      </c>
    </row>
    <row r="30" spans="1:17" s="24" customFormat="1" ht="25.5">
      <c r="A30" s="46"/>
      <c r="B30" s="294" t="s">
        <v>111</v>
      </c>
      <c r="C30" s="295" t="s">
        <v>126</v>
      </c>
      <c r="D30" s="295" t="s">
        <v>209</v>
      </c>
      <c r="E30" s="296" t="s">
        <v>207</v>
      </c>
      <c r="F30" s="296" t="s">
        <v>207</v>
      </c>
      <c r="G30" s="295" t="s">
        <v>35</v>
      </c>
      <c r="H30" s="297" t="s">
        <v>207</v>
      </c>
      <c r="I30" s="298" t="s">
        <v>353</v>
      </c>
      <c r="J30" s="299"/>
      <c r="K30" s="300"/>
      <c r="L30" s="299"/>
      <c r="M30" s="301"/>
      <c r="N30" s="302"/>
      <c r="O30" s="303">
        <v>9</v>
      </c>
      <c r="P30" s="303">
        <v>0</v>
      </c>
      <c r="Q30" s="303">
        <f>P30+O30</f>
        <v>9</v>
      </c>
    </row>
    <row r="31" spans="1:17" s="24" customFormat="1" ht="25.5">
      <c r="A31" s="46"/>
      <c r="B31" s="294" t="s">
        <v>102</v>
      </c>
      <c r="C31" s="304" t="s">
        <v>126</v>
      </c>
      <c r="D31" s="304" t="s">
        <v>209</v>
      </c>
      <c r="E31" s="304" t="s">
        <v>207</v>
      </c>
      <c r="F31" s="304" t="s">
        <v>207</v>
      </c>
      <c r="G31" s="305" t="s">
        <v>35</v>
      </c>
      <c r="H31" s="297" t="s">
        <v>207</v>
      </c>
      <c r="I31" s="306" t="s">
        <v>103</v>
      </c>
      <c r="J31" s="307">
        <f aca="true" t="shared" si="7" ref="J31:Q31">J32</f>
        <v>277.5</v>
      </c>
      <c r="K31" s="308">
        <f t="shared" si="7"/>
        <v>286.5</v>
      </c>
      <c r="L31" s="307">
        <f t="shared" si="7"/>
        <v>0</v>
      </c>
      <c r="M31" s="309">
        <f t="shared" si="7"/>
        <v>277.5</v>
      </c>
      <c r="N31" s="310">
        <f t="shared" si="7"/>
        <v>0</v>
      </c>
      <c r="O31" s="311">
        <f t="shared" si="7"/>
        <v>277.5</v>
      </c>
      <c r="P31" s="311">
        <f t="shared" si="7"/>
        <v>-15</v>
      </c>
      <c r="Q31" s="311">
        <f t="shared" si="7"/>
        <v>262.5</v>
      </c>
    </row>
    <row r="32" spans="1:17" s="24" customFormat="1" ht="25.5">
      <c r="A32" s="46"/>
      <c r="B32" s="294" t="s">
        <v>104</v>
      </c>
      <c r="C32" s="304" t="s">
        <v>126</v>
      </c>
      <c r="D32" s="304" t="s">
        <v>209</v>
      </c>
      <c r="E32" s="304" t="s">
        <v>207</v>
      </c>
      <c r="F32" s="304" t="s">
        <v>207</v>
      </c>
      <c r="G32" s="305" t="s">
        <v>35</v>
      </c>
      <c r="H32" s="297" t="s">
        <v>207</v>
      </c>
      <c r="I32" s="306" t="s">
        <v>105</v>
      </c>
      <c r="J32" s="307">
        <f>125+152.5</f>
        <v>277.5</v>
      </c>
      <c r="K32" s="308">
        <f>125+161.5</f>
        <v>286.5</v>
      </c>
      <c r="L32" s="307">
        <v>0</v>
      </c>
      <c r="M32" s="309">
        <f>125+152.5</f>
        <v>277.5</v>
      </c>
      <c r="N32" s="310">
        <v>0</v>
      </c>
      <c r="O32" s="311">
        <f>125+152.5</f>
        <v>277.5</v>
      </c>
      <c r="P32" s="311">
        <v>-15</v>
      </c>
      <c r="Q32" s="311">
        <f>P32+O32</f>
        <v>262.5</v>
      </c>
    </row>
    <row r="33" spans="1:17" s="24" customFormat="1" ht="25.5">
      <c r="A33" s="46"/>
      <c r="B33" s="613" t="s">
        <v>240</v>
      </c>
      <c r="C33" s="304" t="s">
        <v>126</v>
      </c>
      <c r="D33" s="304" t="s">
        <v>209</v>
      </c>
      <c r="E33" s="304" t="s">
        <v>207</v>
      </c>
      <c r="F33" s="304" t="s">
        <v>207</v>
      </c>
      <c r="G33" s="305" t="s">
        <v>35</v>
      </c>
      <c r="H33" s="297" t="s">
        <v>207</v>
      </c>
      <c r="I33" s="306" t="s">
        <v>107</v>
      </c>
      <c r="J33" s="307"/>
      <c r="K33" s="308"/>
      <c r="L33" s="307"/>
      <c r="M33" s="309"/>
      <c r="N33" s="310"/>
      <c r="O33" s="311">
        <f>O34</f>
        <v>0</v>
      </c>
      <c r="P33" s="311">
        <f>P34</f>
        <v>15</v>
      </c>
      <c r="Q33" s="311">
        <f>Q34</f>
        <v>15</v>
      </c>
    </row>
    <row r="34" spans="1:17" s="24" customFormat="1" ht="18.75">
      <c r="A34" s="46"/>
      <c r="B34" s="294" t="s">
        <v>241</v>
      </c>
      <c r="C34" s="304" t="s">
        <v>126</v>
      </c>
      <c r="D34" s="304" t="s">
        <v>209</v>
      </c>
      <c r="E34" s="304" t="s">
        <v>207</v>
      </c>
      <c r="F34" s="304" t="s">
        <v>207</v>
      </c>
      <c r="G34" s="305" t="s">
        <v>35</v>
      </c>
      <c r="H34" s="297" t="s">
        <v>207</v>
      </c>
      <c r="I34" s="306" t="s">
        <v>239</v>
      </c>
      <c r="J34" s="307"/>
      <c r="K34" s="308"/>
      <c r="L34" s="307"/>
      <c r="M34" s="309"/>
      <c r="N34" s="310"/>
      <c r="O34" s="311">
        <v>0</v>
      </c>
      <c r="P34" s="311">
        <v>15</v>
      </c>
      <c r="Q34" s="311">
        <v>15</v>
      </c>
    </row>
    <row r="35" spans="1:17" s="24" customFormat="1" ht="18.75">
      <c r="A35" s="46"/>
      <c r="B35" s="294" t="s">
        <v>160</v>
      </c>
      <c r="C35" s="304" t="s">
        <v>126</v>
      </c>
      <c r="D35" s="304" t="s">
        <v>209</v>
      </c>
      <c r="E35" s="304" t="s">
        <v>207</v>
      </c>
      <c r="F35" s="304" t="s">
        <v>207</v>
      </c>
      <c r="G35" s="304" t="s">
        <v>35</v>
      </c>
      <c r="H35" s="297" t="s">
        <v>207</v>
      </c>
      <c r="I35" s="306" t="s">
        <v>174</v>
      </c>
      <c r="J35" s="307">
        <f aca="true" t="shared" si="8" ref="J35:Q35">J36</f>
        <v>195</v>
      </c>
      <c r="K35" s="308">
        <f t="shared" si="8"/>
        <v>165</v>
      </c>
      <c r="L35" s="307">
        <f t="shared" si="8"/>
        <v>0</v>
      </c>
      <c r="M35" s="309">
        <f t="shared" si="8"/>
        <v>195</v>
      </c>
      <c r="N35" s="310">
        <f t="shared" si="8"/>
        <v>0</v>
      </c>
      <c r="O35" s="311">
        <f t="shared" si="8"/>
        <v>195</v>
      </c>
      <c r="P35" s="311">
        <f t="shared" si="8"/>
        <v>0</v>
      </c>
      <c r="Q35" s="311">
        <f t="shared" si="8"/>
        <v>195</v>
      </c>
    </row>
    <row r="36" spans="1:17" s="24" customFormat="1" ht="18.75">
      <c r="A36" s="46"/>
      <c r="B36" s="294" t="s">
        <v>119</v>
      </c>
      <c r="C36" s="304" t="s">
        <v>126</v>
      </c>
      <c r="D36" s="304" t="s">
        <v>209</v>
      </c>
      <c r="E36" s="304" t="s">
        <v>207</v>
      </c>
      <c r="F36" s="304" t="s">
        <v>207</v>
      </c>
      <c r="G36" s="304" t="s">
        <v>35</v>
      </c>
      <c r="H36" s="297" t="s">
        <v>207</v>
      </c>
      <c r="I36" s="306" t="s">
        <v>124</v>
      </c>
      <c r="J36" s="307">
        <f>100+95</f>
        <v>195</v>
      </c>
      <c r="K36" s="308">
        <f>100+65</f>
        <v>165</v>
      </c>
      <c r="L36" s="307">
        <v>0</v>
      </c>
      <c r="M36" s="309">
        <f>100+95</f>
        <v>195</v>
      </c>
      <c r="N36" s="310">
        <v>0</v>
      </c>
      <c r="O36" s="311">
        <f>100+95</f>
        <v>195</v>
      </c>
      <c r="P36" s="311">
        <v>0</v>
      </c>
      <c r="Q36" s="311">
        <f>P36+O36</f>
        <v>195</v>
      </c>
    </row>
    <row r="37" spans="1:17" s="24" customFormat="1" ht="25.5">
      <c r="A37" s="46"/>
      <c r="B37" s="294" t="s">
        <v>47</v>
      </c>
      <c r="C37" s="304" t="s">
        <v>126</v>
      </c>
      <c r="D37" s="304" t="s">
        <v>209</v>
      </c>
      <c r="E37" s="304" t="s">
        <v>207</v>
      </c>
      <c r="F37" s="304" t="s">
        <v>207</v>
      </c>
      <c r="G37" s="305" t="s">
        <v>35</v>
      </c>
      <c r="H37" s="297" t="s">
        <v>207</v>
      </c>
      <c r="I37" s="312">
        <v>600</v>
      </c>
      <c r="J37" s="307">
        <f aca="true" t="shared" si="9" ref="J37:Q37">J38</f>
        <v>480</v>
      </c>
      <c r="K37" s="308">
        <f t="shared" si="9"/>
        <v>316</v>
      </c>
      <c r="L37" s="307">
        <f t="shared" si="9"/>
        <v>0</v>
      </c>
      <c r="M37" s="309">
        <f t="shared" si="9"/>
        <v>480</v>
      </c>
      <c r="N37" s="310">
        <f t="shared" si="9"/>
        <v>-195</v>
      </c>
      <c r="O37" s="311">
        <f t="shared" si="9"/>
        <v>405</v>
      </c>
      <c r="P37" s="311">
        <f t="shared" si="9"/>
        <v>75</v>
      </c>
      <c r="Q37" s="311">
        <f t="shared" si="9"/>
        <v>480</v>
      </c>
    </row>
    <row r="38" spans="1:17" s="24" customFormat="1" ht="18.75">
      <c r="A38" s="46"/>
      <c r="B38" s="294" t="s">
        <v>48</v>
      </c>
      <c r="C38" s="304" t="s">
        <v>126</v>
      </c>
      <c r="D38" s="304" t="s">
        <v>209</v>
      </c>
      <c r="E38" s="304" t="s">
        <v>207</v>
      </c>
      <c r="F38" s="304" t="s">
        <v>207</v>
      </c>
      <c r="G38" s="304" t="s">
        <v>35</v>
      </c>
      <c r="H38" s="297" t="s">
        <v>207</v>
      </c>
      <c r="I38" s="312" t="s">
        <v>49</v>
      </c>
      <c r="J38" s="307">
        <v>480</v>
      </c>
      <c r="K38" s="308">
        <v>316</v>
      </c>
      <c r="L38" s="307">
        <v>0</v>
      </c>
      <c r="M38" s="309">
        <v>480</v>
      </c>
      <c r="N38" s="310">
        <v>-195</v>
      </c>
      <c r="O38" s="311">
        <v>405</v>
      </c>
      <c r="P38" s="311">
        <v>75</v>
      </c>
      <c r="Q38" s="311">
        <f>P38+O38</f>
        <v>480</v>
      </c>
    </row>
    <row r="39" spans="1:17" s="24" customFormat="1" ht="18.75">
      <c r="A39" s="46"/>
      <c r="B39" s="294" t="s">
        <v>225</v>
      </c>
      <c r="C39" s="295" t="s">
        <v>126</v>
      </c>
      <c r="D39" s="295" t="s">
        <v>209</v>
      </c>
      <c r="E39" s="304" t="s">
        <v>207</v>
      </c>
      <c r="F39" s="304" t="s">
        <v>207</v>
      </c>
      <c r="G39" s="313" t="s">
        <v>226</v>
      </c>
      <c r="H39" s="297" t="s">
        <v>207</v>
      </c>
      <c r="I39" s="312"/>
      <c r="J39" s="307">
        <f>J40</f>
        <v>11197.6</v>
      </c>
      <c r="K39" s="308"/>
      <c r="L39" s="307">
        <f aca="true" t="shared" si="10" ref="L39:Q40">L40</f>
        <v>0</v>
      </c>
      <c r="M39" s="309">
        <f t="shared" si="10"/>
        <v>11197.6</v>
      </c>
      <c r="N39" s="310">
        <f t="shared" si="10"/>
        <v>0</v>
      </c>
      <c r="O39" s="311">
        <f t="shared" si="10"/>
        <v>11197.6</v>
      </c>
      <c r="P39" s="311">
        <f t="shared" si="10"/>
        <v>0</v>
      </c>
      <c r="Q39" s="311">
        <f t="shared" si="10"/>
        <v>11197.6</v>
      </c>
    </row>
    <row r="40" spans="1:17" s="24" customFormat="1" ht="25.5">
      <c r="A40" s="46"/>
      <c r="B40" s="294" t="s">
        <v>47</v>
      </c>
      <c r="C40" s="295" t="s">
        <v>126</v>
      </c>
      <c r="D40" s="295" t="s">
        <v>209</v>
      </c>
      <c r="E40" s="304" t="s">
        <v>207</v>
      </c>
      <c r="F40" s="304" t="s">
        <v>207</v>
      </c>
      <c r="G40" s="313" t="s">
        <v>226</v>
      </c>
      <c r="H40" s="297" t="s">
        <v>207</v>
      </c>
      <c r="I40" s="312">
        <v>600</v>
      </c>
      <c r="J40" s="307">
        <f>J41</f>
        <v>11197.6</v>
      </c>
      <c r="K40" s="308"/>
      <c r="L40" s="307">
        <f t="shared" si="10"/>
        <v>0</v>
      </c>
      <c r="M40" s="309">
        <f t="shared" si="10"/>
        <v>11197.6</v>
      </c>
      <c r="N40" s="310">
        <f t="shared" si="10"/>
        <v>0</v>
      </c>
      <c r="O40" s="311">
        <f t="shared" si="10"/>
        <v>11197.6</v>
      </c>
      <c r="P40" s="311">
        <f t="shared" si="10"/>
        <v>0</v>
      </c>
      <c r="Q40" s="311">
        <f t="shared" si="10"/>
        <v>11197.6</v>
      </c>
    </row>
    <row r="41" spans="1:17" s="24" customFormat="1" ht="18.75">
      <c r="A41" s="46"/>
      <c r="B41" s="294" t="s">
        <v>48</v>
      </c>
      <c r="C41" s="295" t="s">
        <v>126</v>
      </c>
      <c r="D41" s="295" t="s">
        <v>209</v>
      </c>
      <c r="E41" s="304" t="s">
        <v>207</v>
      </c>
      <c r="F41" s="304" t="s">
        <v>207</v>
      </c>
      <c r="G41" s="313" t="s">
        <v>226</v>
      </c>
      <c r="H41" s="297" t="s">
        <v>207</v>
      </c>
      <c r="I41" s="312" t="s">
        <v>49</v>
      </c>
      <c r="J41" s="307">
        <v>11197.6</v>
      </c>
      <c r="K41" s="308"/>
      <c r="L41" s="307">
        <v>0</v>
      </c>
      <c r="M41" s="309">
        <v>11197.6</v>
      </c>
      <c r="N41" s="310">
        <v>0</v>
      </c>
      <c r="O41" s="311">
        <v>11197.6</v>
      </c>
      <c r="P41" s="311">
        <v>0</v>
      </c>
      <c r="Q41" s="311">
        <v>11197.6</v>
      </c>
    </row>
    <row r="42" spans="1:17" s="24" customFormat="1" ht="18.75">
      <c r="A42" s="46"/>
      <c r="B42" s="294" t="s">
        <v>227</v>
      </c>
      <c r="C42" s="295" t="s">
        <v>126</v>
      </c>
      <c r="D42" s="295" t="s">
        <v>209</v>
      </c>
      <c r="E42" s="304" t="s">
        <v>207</v>
      </c>
      <c r="F42" s="304" t="s">
        <v>207</v>
      </c>
      <c r="G42" s="313" t="s">
        <v>228</v>
      </c>
      <c r="H42" s="297" t="s">
        <v>207</v>
      </c>
      <c r="I42" s="312"/>
      <c r="J42" s="307">
        <f>J43</f>
        <v>13220</v>
      </c>
      <c r="K42" s="308"/>
      <c r="L42" s="307">
        <f aca="true" t="shared" si="11" ref="L42:Q43">L43</f>
        <v>0</v>
      </c>
      <c r="M42" s="309">
        <f t="shared" si="11"/>
        <v>13220</v>
      </c>
      <c r="N42" s="310">
        <f t="shared" si="11"/>
        <v>0</v>
      </c>
      <c r="O42" s="311">
        <f t="shared" si="11"/>
        <v>13220</v>
      </c>
      <c r="P42" s="311">
        <f t="shared" si="11"/>
        <v>0</v>
      </c>
      <c r="Q42" s="311">
        <f t="shared" si="11"/>
        <v>13220</v>
      </c>
    </row>
    <row r="43" spans="1:17" s="24" customFormat="1" ht="25.5">
      <c r="A43" s="46"/>
      <c r="B43" s="294" t="s">
        <v>47</v>
      </c>
      <c r="C43" s="295" t="s">
        <v>126</v>
      </c>
      <c r="D43" s="295" t="s">
        <v>209</v>
      </c>
      <c r="E43" s="304" t="s">
        <v>207</v>
      </c>
      <c r="F43" s="304" t="s">
        <v>207</v>
      </c>
      <c r="G43" s="313" t="s">
        <v>228</v>
      </c>
      <c r="H43" s="297" t="s">
        <v>207</v>
      </c>
      <c r="I43" s="312">
        <v>600</v>
      </c>
      <c r="J43" s="307">
        <f>J44</f>
        <v>13220</v>
      </c>
      <c r="K43" s="308"/>
      <c r="L43" s="307">
        <f t="shared" si="11"/>
        <v>0</v>
      </c>
      <c r="M43" s="309">
        <f t="shared" si="11"/>
        <v>13220</v>
      </c>
      <c r="N43" s="310">
        <f t="shared" si="11"/>
        <v>0</v>
      </c>
      <c r="O43" s="311">
        <f t="shared" si="11"/>
        <v>13220</v>
      </c>
      <c r="P43" s="311">
        <f t="shared" si="11"/>
        <v>0</v>
      </c>
      <c r="Q43" s="311">
        <f t="shared" si="11"/>
        <v>13220</v>
      </c>
    </row>
    <row r="44" spans="1:17" s="24" customFormat="1" ht="18.75">
      <c r="A44" s="46"/>
      <c r="B44" s="294" t="s">
        <v>48</v>
      </c>
      <c r="C44" s="295" t="s">
        <v>126</v>
      </c>
      <c r="D44" s="295" t="s">
        <v>209</v>
      </c>
      <c r="E44" s="304" t="s">
        <v>207</v>
      </c>
      <c r="F44" s="304" t="s">
        <v>207</v>
      </c>
      <c r="G44" s="313" t="s">
        <v>228</v>
      </c>
      <c r="H44" s="297" t="s">
        <v>207</v>
      </c>
      <c r="I44" s="312" t="s">
        <v>49</v>
      </c>
      <c r="J44" s="307">
        <v>13220</v>
      </c>
      <c r="K44" s="308"/>
      <c r="L44" s="307">
        <v>0</v>
      </c>
      <c r="M44" s="309">
        <v>13220</v>
      </c>
      <c r="N44" s="310">
        <v>0</v>
      </c>
      <c r="O44" s="311">
        <v>13220</v>
      </c>
      <c r="P44" s="311">
        <v>0</v>
      </c>
      <c r="Q44" s="311">
        <v>13220</v>
      </c>
    </row>
    <row r="45" spans="1:17" s="24" customFormat="1" ht="43.5" customHeight="1">
      <c r="A45" s="46"/>
      <c r="B45" s="314" t="s">
        <v>303</v>
      </c>
      <c r="C45" s="295" t="s">
        <v>126</v>
      </c>
      <c r="D45" s="295" t="s">
        <v>209</v>
      </c>
      <c r="E45" s="296" t="s">
        <v>207</v>
      </c>
      <c r="F45" s="296" t="s">
        <v>207</v>
      </c>
      <c r="G45" s="313" t="s">
        <v>286</v>
      </c>
      <c r="H45" s="297" t="s">
        <v>207</v>
      </c>
      <c r="I45" s="312"/>
      <c r="J45" s="307">
        <f>J46</f>
        <v>2659.3</v>
      </c>
      <c r="K45" s="308"/>
      <c r="L45" s="307">
        <f aca="true" t="shared" si="12" ref="L45:Q46">L46</f>
        <v>0</v>
      </c>
      <c r="M45" s="309">
        <f t="shared" si="12"/>
        <v>2659.3</v>
      </c>
      <c r="N45" s="310">
        <f t="shared" si="12"/>
        <v>0</v>
      </c>
      <c r="O45" s="311">
        <f t="shared" si="12"/>
        <v>2659.3</v>
      </c>
      <c r="P45" s="311">
        <f t="shared" si="12"/>
        <v>0</v>
      </c>
      <c r="Q45" s="311">
        <f t="shared" si="12"/>
        <v>2659.3</v>
      </c>
    </row>
    <row r="46" spans="1:17" s="24" customFormat="1" ht="18.75">
      <c r="A46" s="46"/>
      <c r="B46" s="294" t="s">
        <v>160</v>
      </c>
      <c r="C46" s="295" t="s">
        <v>126</v>
      </c>
      <c r="D46" s="295" t="s">
        <v>209</v>
      </c>
      <c r="E46" s="296" t="s">
        <v>207</v>
      </c>
      <c r="F46" s="296" t="s">
        <v>207</v>
      </c>
      <c r="G46" s="313" t="s">
        <v>286</v>
      </c>
      <c r="H46" s="297" t="s">
        <v>207</v>
      </c>
      <c r="I46" s="312" t="s">
        <v>174</v>
      </c>
      <c r="J46" s="307">
        <f>J47</f>
        <v>2659.3</v>
      </c>
      <c r="K46" s="308"/>
      <c r="L46" s="307">
        <f t="shared" si="12"/>
        <v>0</v>
      </c>
      <c r="M46" s="309">
        <f t="shared" si="12"/>
        <v>2659.3</v>
      </c>
      <c r="N46" s="310">
        <f t="shared" si="12"/>
        <v>0</v>
      </c>
      <c r="O46" s="311">
        <f t="shared" si="12"/>
        <v>2659.3</v>
      </c>
      <c r="P46" s="311">
        <f t="shared" si="12"/>
        <v>0</v>
      </c>
      <c r="Q46" s="311">
        <f t="shared" si="12"/>
        <v>2659.3</v>
      </c>
    </row>
    <row r="47" spans="1:17" s="24" customFormat="1" ht="18.75">
      <c r="A47" s="46"/>
      <c r="B47" s="294" t="s">
        <v>175</v>
      </c>
      <c r="C47" s="295" t="s">
        <v>126</v>
      </c>
      <c r="D47" s="295" t="s">
        <v>209</v>
      </c>
      <c r="E47" s="296" t="s">
        <v>207</v>
      </c>
      <c r="F47" s="296" t="s">
        <v>207</v>
      </c>
      <c r="G47" s="313" t="s">
        <v>286</v>
      </c>
      <c r="H47" s="297" t="s">
        <v>207</v>
      </c>
      <c r="I47" s="312" t="s">
        <v>221</v>
      </c>
      <c r="J47" s="307">
        <v>2659.3</v>
      </c>
      <c r="K47" s="308"/>
      <c r="L47" s="307">
        <v>0</v>
      </c>
      <c r="M47" s="309">
        <v>2659.3</v>
      </c>
      <c r="N47" s="310">
        <v>0</v>
      </c>
      <c r="O47" s="311">
        <v>2659.3</v>
      </c>
      <c r="P47" s="311">
        <v>0</v>
      </c>
      <c r="Q47" s="311">
        <v>2659.3</v>
      </c>
    </row>
    <row r="48" spans="1:17" s="24" customFormat="1" ht="38.25">
      <c r="A48" s="46"/>
      <c r="B48" s="314" t="s">
        <v>285</v>
      </c>
      <c r="C48" s="295" t="s">
        <v>126</v>
      </c>
      <c r="D48" s="295" t="s">
        <v>209</v>
      </c>
      <c r="E48" s="296" t="s">
        <v>207</v>
      </c>
      <c r="F48" s="296" t="s">
        <v>207</v>
      </c>
      <c r="G48" s="313" t="s">
        <v>245</v>
      </c>
      <c r="H48" s="297" t="s">
        <v>207</v>
      </c>
      <c r="I48" s="312"/>
      <c r="J48" s="307">
        <f>J49</f>
        <v>19010.3</v>
      </c>
      <c r="K48" s="308"/>
      <c r="L48" s="307">
        <f aca="true" t="shared" si="13" ref="L48:Q49">L49</f>
        <v>0</v>
      </c>
      <c r="M48" s="309">
        <f t="shared" si="13"/>
        <v>19010.3</v>
      </c>
      <c r="N48" s="310">
        <f t="shared" si="13"/>
        <v>0</v>
      </c>
      <c r="O48" s="311">
        <f t="shared" si="13"/>
        <v>19010.3</v>
      </c>
      <c r="P48" s="311">
        <f t="shared" si="13"/>
        <v>0</v>
      </c>
      <c r="Q48" s="311">
        <f t="shared" si="13"/>
        <v>19010.3</v>
      </c>
    </row>
    <row r="49" spans="1:17" s="24" customFormat="1" ht="25.5">
      <c r="A49" s="46"/>
      <c r="B49" s="294" t="s">
        <v>47</v>
      </c>
      <c r="C49" s="295" t="s">
        <v>126</v>
      </c>
      <c r="D49" s="295" t="s">
        <v>209</v>
      </c>
      <c r="E49" s="296" t="s">
        <v>207</v>
      </c>
      <c r="F49" s="296" t="s">
        <v>207</v>
      </c>
      <c r="G49" s="313" t="s">
        <v>245</v>
      </c>
      <c r="H49" s="297" t="s">
        <v>207</v>
      </c>
      <c r="I49" s="312">
        <v>600</v>
      </c>
      <c r="J49" s="307">
        <f>J50</f>
        <v>19010.3</v>
      </c>
      <c r="K49" s="308"/>
      <c r="L49" s="307">
        <f t="shared" si="13"/>
        <v>0</v>
      </c>
      <c r="M49" s="309">
        <f t="shared" si="13"/>
        <v>19010.3</v>
      </c>
      <c r="N49" s="310">
        <f t="shared" si="13"/>
        <v>0</v>
      </c>
      <c r="O49" s="311">
        <f t="shared" si="13"/>
        <v>19010.3</v>
      </c>
      <c r="P49" s="311">
        <f t="shared" si="13"/>
        <v>0</v>
      </c>
      <c r="Q49" s="311">
        <f t="shared" si="13"/>
        <v>19010.3</v>
      </c>
    </row>
    <row r="50" spans="1:17" s="24" customFormat="1" ht="18.75">
      <c r="A50" s="46"/>
      <c r="B50" s="294" t="s">
        <v>48</v>
      </c>
      <c r="C50" s="295" t="s">
        <v>126</v>
      </c>
      <c r="D50" s="295" t="s">
        <v>209</v>
      </c>
      <c r="E50" s="296" t="s">
        <v>207</v>
      </c>
      <c r="F50" s="296" t="s">
        <v>207</v>
      </c>
      <c r="G50" s="313" t="s">
        <v>245</v>
      </c>
      <c r="H50" s="297" t="s">
        <v>207</v>
      </c>
      <c r="I50" s="312" t="s">
        <v>49</v>
      </c>
      <c r="J50" s="307">
        <v>19010.3</v>
      </c>
      <c r="K50" s="308"/>
      <c r="L50" s="307">
        <v>0</v>
      </c>
      <c r="M50" s="309">
        <v>19010.3</v>
      </c>
      <c r="N50" s="310">
        <v>0</v>
      </c>
      <c r="O50" s="311">
        <v>19010.3</v>
      </c>
      <c r="P50" s="311">
        <v>0</v>
      </c>
      <c r="Q50" s="311">
        <v>19010.3</v>
      </c>
    </row>
    <row r="51" spans="1:17" s="24" customFormat="1" ht="51" customHeight="1" hidden="1">
      <c r="A51" s="46"/>
      <c r="B51" s="315" t="s">
        <v>0</v>
      </c>
      <c r="C51" s="295" t="s">
        <v>126</v>
      </c>
      <c r="D51" s="295" t="s">
        <v>209</v>
      </c>
      <c r="E51" s="296" t="s">
        <v>207</v>
      </c>
      <c r="F51" s="296" t="s">
        <v>207</v>
      </c>
      <c r="G51" s="313" t="s">
        <v>340</v>
      </c>
      <c r="H51" s="297" t="s">
        <v>207</v>
      </c>
      <c r="I51" s="312"/>
      <c r="J51" s="307"/>
      <c r="K51" s="308"/>
      <c r="L51" s="307"/>
      <c r="M51" s="309">
        <f aca="true" t="shared" si="14" ref="M51:Q52">M52</f>
        <v>0</v>
      </c>
      <c r="N51" s="310">
        <f t="shared" si="14"/>
        <v>75</v>
      </c>
      <c r="O51" s="311">
        <f t="shared" si="14"/>
        <v>75</v>
      </c>
      <c r="P51" s="311">
        <f t="shared" si="14"/>
        <v>-75</v>
      </c>
      <c r="Q51" s="311">
        <f t="shared" si="14"/>
        <v>0</v>
      </c>
    </row>
    <row r="52" spans="1:17" s="24" customFormat="1" ht="25.5" customHeight="1" hidden="1">
      <c r="A52" s="46"/>
      <c r="B52" s="294" t="s">
        <v>47</v>
      </c>
      <c r="C52" s="295" t="s">
        <v>126</v>
      </c>
      <c r="D52" s="295" t="s">
        <v>209</v>
      </c>
      <c r="E52" s="296" t="s">
        <v>207</v>
      </c>
      <c r="F52" s="296" t="s">
        <v>207</v>
      </c>
      <c r="G52" s="313" t="s">
        <v>340</v>
      </c>
      <c r="H52" s="297" t="s">
        <v>207</v>
      </c>
      <c r="I52" s="312" t="s">
        <v>231</v>
      </c>
      <c r="J52" s="307"/>
      <c r="K52" s="308"/>
      <c r="L52" s="307"/>
      <c r="M52" s="309">
        <f t="shared" si="14"/>
        <v>0</v>
      </c>
      <c r="N52" s="310">
        <f t="shared" si="14"/>
        <v>75</v>
      </c>
      <c r="O52" s="311">
        <f t="shared" si="14"/>
        <v>75</v>
      </c>
      <c r="P52" s="311">
        <f t="shared" si="14"/>
        <v>-75</v>
      </c>
      <c r="Q52" s="311">
        <f t="shared" si="14"/>
        <v>0</v>
      </c>
    </row>
    <row r="53" spans="1:17" s="24" customFormat="1" ht="18.75" customHeight="1" hidden="1">
      <c r="A53" s="46"/>
      <c r="B53" s="294" t="s">
        <v>48</v>
      </c>
      <c r="C53" s="295" t="s">
        <v>126</v>
      </c>
      <c r="D53" s="295" t="s">
        <v>209</v>
      </c>
      <c r="E53" s="296" t="s">
        <v>207</v>
      </c>
      <c r="F53" s="296" t="s">
        <v>207</v>
      </c>
      <c r="G53" s="313" t="s">
        <v>340</v>
      </c>
      <c r="H53" s="297" t="s">
        <v>207</v>
      </c>
      <c r="I53" s="312" t="s">
        <v>49</v>
      </c>
      <c r="J53" s="307"/>
      <c r="K53" s="308"/>
      <c r="L53" s="307"/>
      <c r="M53" s="309">
        <v>0</v>
      </c>
      <c r="N53" s="310">
        <v>75</v>
      </c>
      <c r="O53" s="311">
        <v>75</v>
      </c>
      <c r="P53" s="311">
        <v>-75</v>
      </c>
      <c r="Q53" s="311">
        <f>P53+O53</f>
        <v>0</v>
      </c>
    </row>
    <row r="54" spans="1:17" s="24" customFormat="1" ht="25.5">
      <c r="A54" s="46"/>
      <c r="B54" s="316" t="s">
        <v>21</v>
      </c>
      <c r="C54" s="317" t="s">
        <v>126</v>
      </c>
      <c r="D54" s="317" t="s">
        <v>205</v>
      </c>
      <c r="E54" s="318" t="s">
        <v>207</v>
      </c>
      <c r="F54" s="318" t="s">
        <v>207</v>
      </c>
      <c r="G54" s="317" t="s">
        <v>208</v>
      </c>
      <c r="H54" s="319" t="s">
        <v>207</v>
      </c>
      <c r="I54" s="298"/>
      <c r="J54" s="320">
        <f>J58</f>
        <v>175</v>
      </c>
      <c r="K54" s="300">
        <f>K58</f>
        <v>181</v>
      </c>
      <c r="L54" s="320">
        <f>L58</f>
        <v>0</v>
      </c>
      <c r="M54" s="321">
        <f>M58</f>
        <v>175</v>
      </c>
      <c r="N54" s="322">
        <f>N58</f>
        <v>0</v>
      </c>
      <c r="O54" s="323">
        <f>O58+O61+O55</f>
        <v>201.5</v>
      </c>
      <c r="P54" s="323">
        <f>P58+P61+P55</f>
        <v>0</v>
      </c>
      <c r="Q54" s="323">
        <f>Q58+Q61+Q55</f>
        <v>201.5</v>
      </c>
    </row>
    <row r="55" spans="1:17" s="24" customFormat="1" ht="18.75">
      <c r="A55" s="46"/>
      <c r="B55" s="324" t="s">
        <v>382</v>
      </c>
      <c r="C55" s="295" t="s">
        <v>126</v>
      </c>
      <c r="D55" s="295" t="s">
        <v>205</v>
      </c>
      <c r="E55" s="296" t="s">
        <v>207</v>
      </c>
      <c r="F55" s="296" t="s">
        <v>207</v>
      </c>
      <c r="G55" s="295" t="s">
        <v>381</v>
      </c>
      <c r="H55" s="297" t="s">
        <v>207</v>
      </c>
      <c r="I55" s="298"/>
      <c r="J55" s="320"/>
      <c r="K55" s="300"/>
      <c r="L55" s="320"/>
      <c r="M55" s="321"/>
      <c r="N55" s="322"/>
      <c r="O55" s="303">
        <f aca="true" t="shared" si="15" ref="O55:Q56">O56</f>
        <v>26.5</v>
      </c>
      <c r="P55" s="303">
        <f t="shared" si="15"/>
        <v>0</v>
      </c>
      <c r="Q55" s="303">
        <f t="shared" si="15"/>
        <v>26.5</v>
      </c>
    </row>
    <row r="56" spans="1:17" s="24" customFormat="1" ht="25.5">
      <c r="A56" s="46"/>
      <c r="B56" s="294" t="s">
        <v>102</v>
      </c>
      <c r="C56" s="296" t="s">
        <v>126</v>
      </c>
      <c r="D56" s="296" t="s">
        <v>205</v>
      </c>
      <c r="E56" s="296" t="s">
        <v>207</v>
      </c>
      <c r="F56" s="296" t="s">
        <v>207</v>
      </c>
      <c r="G56" s="295" t="s">
        <v>381</v>
      </c>
      <c r="H56" s="297" t="s">
        <v>207</v>
      </c>
      <c r="I56" s="306" t="s">
        <v>103</v>
      </c>
      <c r="J56" s="320"/>
      <c r="K56" s="300"/>
      <c r="L56" s="320"/>
      <c r="M56" s="321"/>
      <c r="N56" s="322"/>
      <c r="O56" s="303">
        <f t="shared" si="15"/>
        <v>26.5</v>
      </c>
      <c r="P56" s="303">
        <f t="shared" si="15"/>
        <v>0</v>
      </c>
      <c r="Q56" s="303">
        <f t="shared" si="15"/>
        <v>26.5</v>
      </c>
    </row>
    <row r="57" spans="1:17" s="24" customFormat="1" ht="35.25" customHeight="1">
      <c r="A57" s="46"/>
      <c r="B57" s="294" t="s">
        <v>104</v>
      </c>
      <c r="C57" s="296" t="s">
        <v>126</v>
      </c>
      <c r="D57" s="296" t="s">
        <v>205</v>
      </c>
      <c r="E57" s="296" t="s">
        <v>207</v>
      </c>
      <c r="F57" s="296" t="s">
        <v>207</v>
      </c>
      <c r="G57" s="295" t="s">
        <v>381</v>
      </c>
      <c r="H57" s="297" t="s">
        <v>207</v>
      </c>
      <c r="I57" s="306" t="s">
        <v>105</v>
      </c>
      <c r="J57" s="320"/>
      <c r="K57" s="300"/>
      <c r="L57" s="320"/>
      <c r="M57" s="321"/>
      <c r="N57" s="322"/>
      <c r="O57" s="303">
        <v>26.5</v>
      </c>
      <c r="P57" s="303">
        <v>0</v>
      </c>
      <c r="Q57" s="303">
        <f>P57+O57</f>
        <v>26.5</v>
      </c>
    </row>
    <row r="58" spans="1:17" s="24" customFormat="1" ht="18.75">
      <c r="A58" s="46"/>
      <c r="B58" s="294" t="s">
        <v>28</v>
      </c>
      <c r="C58" s="305" t="s">
        <v>126</v>
      </c>
      <c r="D58" s="305" t="s">
        <v>205</v>
      </c>
      <c r="E58" s="304" t="s">
        <v>207</v>
      </c>
      <c r="F58" s="304" t="s">
        <v>207</v>
      </c>
      <c r="G58" s="305" t="s">
        <v>35</v>
      </c>
      <c r="H58" s="297" t="s">
        <v>207</v>
      </c>
      <c r="I58" s="298"/>
      <c r="J58" s="299">
        <f aca="true" t="shared" si="16" ref="J58:Q59">J59</f>
        <v>175</v>
      </c>
      <c r="K58" s="325">
        <f t="shared" si="16"/>
        <v>181</v>
      </c>
      <c r="L58" s="299">
        <f t="shared" si="16"/>
        <v>0</v>
      </c>
      <c r="M58" s="301">
        <f t="shared" si="16"/>
        <v>175</v>
      </c>
      <c r="N58" s="302">
        <f t="shared" si="16"/>
        <v>0</v>
      </c>
      <c r="O58" s="303">
        <f t="shared" si="16"/>
        <v>135</v>
      </c>
      <c r="P58" s="303">
        <f t="shared" si="16"/>
        <v>0</v>
      </c>
      <c r="Q58" s="303">
        <f t="shared" si="16"/>
        <v>135</v>
      </c>
    </row>
    <row r="59" spans="1:17" s="24" customFormat="1" ht="25.5">
      <c r="A59" s="46"/>
      <c r="B59" s="294" t="s">
        <v>102</v>
      </c>
      <c r="C59" s="304" t="s">
        <v>126</v>
      </c>
      <c r="D59" s="304" t="s">
        <v>205</v>
      </c>
      <c r="E59" s="304" t="s">
        <v>207</v>
      </c>
      <c r="F59" s="304" t="s">
        <v>207</v>
      </c>
      <c r="G59" s="305" t="s">
        <v>35</v>
      </c>
      <c r="H59" s="297" t="s">
        <v>207</v>
      </c>
      <c r="I59" s="306" t="s">
        <v>103</v>
      </c>
      <c r="J59" s="326">
        <f t="shared" si="16"/>
        <v>175</v>
      </c>
      <c r="K59" s="326">
        <f t="shared" si="16"/>
        <v>181</v>
      </c>
      <c r="L59" s="326">
        <f t="shared" si="16"/>
        <v>0</v>
      </c>
      <c r="M59" s="301">
        <f t="shared" si="16"/>
        <v>175</v>
      </c>
      <c r="N59" s="301">
        <f t="shared" si="16"/>
        <v>0</v>
      </c>
      <c r="O59" s="303">
        <f t="shared" si="16"/>
        <v>135</v>
      </c>
      <c r="P59" s="303">
        <f t="shared" si="16"/>
        <v>0</v>
      </c>
      <c r="Q59" s="303">
        <f t="shared" si="16"/>
        <v>135</v>
      </c>
    </row>
    <row r="60" spans="1:17" s="24" customFormat="1" ht="25.5">
      <c r="A60" s="46"/>
      <c r="B60" s="294" t="s">
        <v>104</v>
      </c>
      <c r="C60" s="304" t="s">
        <v>126</v>
      </c>
      <c r="D60" s="304" t="s">
        <v>205</v>
      </c>
      <c r="E60" s="304" t="s">
        <v>207</v>
      </c>
      <c r="F60" s="304" t="s">
        <v>207</v>
      </c>
      <c r="G60" s="305" t="s">
        <v>35</v>
      </c>
      <c r="H60" s="297" t="s">
        <v>207</v>
      </c>
      <c r="I60" s="306" t="s">
        <v>105</v>
      </c>
      <c r="J60" s="326">
        <v>175</v>
      </c>
      <c r="K60" s="326">
        <v>181</v>
      </c>
      <c r="L60" s="326">
        <v>0</v>
      </c>
      <c r="M60" s="301">
        <v>175</v>
      </c>
      <c r="N60" s="301">
        <v>0</v>
      </c>
      <c r="O60" s="303">
        <v>135</v>
      </c>
      <c r="P60" s="303">
        <v>0</v>
      </c>
      <c r="Q60" s="303">
        <f>P60+O60</f>
        <v>135</v>
      </c>
    </row>
    <row r="61" spans="1:17" s="24" customFormat="1" ht="25.5">
      <c r="A61" s="46"/>
      <c r="B61" s="294" t="s">
        <v>376</v>
      </c>
      <c r="C61" s="295" t="s">
        <v>126</v>
      </c>
      <c r="D61" s="295" t="s">
        <v>205</v>
      </c>
      <c r="E61" s="296" t="s">
        <v>207</v>
      </c>
      <c r="F61" s="296" t="s">
        <v>207</v>
      </c>
      <c r="G61" s="295" t="s">
        <v>375</v>
      </c>
      <c r="H61" s="297" t="s">
        <v>207</v>
      </c>
      <c r="I61" s="298"/>
      <c r="J61" s="299"/>
      <c r="K61" s="325"/>
      <c r="L61" s="299"/>
      <c r="M61" s="301"/>
      <c r="N61" s="302"/>
      <c r="O61" s="303">
        <f aca="true" t="shared" si="17" ref="O61:Q62">O62</f>
        <v>40</v>
      </c>
      <c r="P61" s="303">
        <f t="shared" si="17"/>
        <v>0</v>
      </c>
      <c r="Q61" s="303">
        <f t="shared" si="17"/>
        <v>40</v>
      </c>
    </row>
    <row r="62" spans="1:17" s="24" customFormat="1" ht="25.5">
      <c r="A62" s="46"/>
      <c r="B62" s="294" t="s">
        <v>102</v>
      </c>
      <c r="C62" s="296" t="s">
        <v>126</v>
      </c>
      <c r="D62" s="296" t="s">
        <v>205</v>
      </c>
      <c r="E62" s="296" t="s">
        <v>207</v>
      </c>
      <c r="F62" s="296" t="s">
        <v>207</v>
      </c>
      <c r="G62" s="295" t="s">
        <v>375</v>
      </c>
      <c r="H62" s="297" t="s">
        <v>207</v>
      </c>
      <c r="I62" s="306" t="s">
        <v>103</v>
      </c>
      <c r="J62" s="299"/>
      <c r="K62" s="325"/>
      <c r="L62" s="299"/>
      <c r="M62" s="301"/>
      <c r="N62" s="302"/>
      <c r="O62" s="303">
        <f t="shared" si="17"/>
        <v>40</v>
      </c>
      <c r="P62" s="303">
        <f t="shared" si="17"/>
        <v>0</v>
      </c>
      <c r="Q62" s="303">
        <f t="shared" si="17"/>
        <v>40</v>
      </c>
    </row>
    <row r="63" spans="1:17" s="24" customFormat="1" ht="25.5">
      <c r="A63" s="46"/>
      <c r="B63" s="327" t="s">
        <v>104</v>
      </c>
      <c r="C63" s="328" t="s">
        <v>126</v>
      </c>
      <c r="D63" s="328" t="s">
        <v>205</v>
      </c>
      <c r="E63" s="328" t="s">
        <v>207</v>
      </c>
      <c r="F63" s="328" t="s">
        <v>207</v>
      </c>
      <c r="G63" s="329" t="s">
        <v>375</v>
      </c>
      <c r="H63" s="330" t="s">
        <v>207</v>
      </c>
      <c r="I63" s="331" t="s">
        <v>105</v>
      </c>
      <c r="J63" s="332"/>
      <c r="K63" s="333"/>
      <c r="L63" s="332"/>
      <c r="M63" s="334"/>
      <c r="N63" s="335"/>
      <c r="O63" s="336">
        <v>40</v>
      </c>
      <c r="P63" s="336">
        <v>0</v>
      </c>
      <c r="Q63" s="336">
        <f>P63+O63</f>
        <v>40</v>
      </c>
    </row>
    <row r="64" spans="1:17" s="24" customFormat="1" ht="6.75" customHeight="1">
      <c r="A64" s="46"/>
      <c r="B64" s="314"/>
      <c r="C64" s="337"/>
      <c r="D64" s="337"/>
      <c r="E64" s="337"/>
      <c r="F64" s="337"/>
      <c r="G64" s="337"/>
      <c r="H64" s="338"/>
      <c r="I64" s="338"/>
      <c r="J64" s="307"/>
      <c r="K64" s="308"/>
      <c r="L64" s="307"/>
      <c r="M64" s="309"/>
      <c r="N64" s="310"/>
      <c r="O64" s="311"/>
      <c r="P64" s="311"/>
      <c r="Q64" s="311"/>
    </row>
    <row r="65" spans="1:17" s="24" customFormat="1" ht="78.75">
      <c r="A65" s="46"/>
      <c r="B65" s="363" t="s">
        <v>251</v>
      </c>
      <c r="C65" s="339" t="s">
        <v>129</v>
      </c>
      <c r="D65" s="317" t="s">
        <v>207</v>
      </c>
      <c r="E65" s="318" t="s">
        <v>207</v>
      </c>
      <c r="F65" s="318" t="s">
        <v>207</v>
      </c>
      <c r="G65" s="317" t="s">
        <v>208</v>
      </c>
      <c r="H65" s="319" t="s">
        <v>207</v>
      </c>
      <c r="I65" s="298"/>
      <c r="J65" s="320" t="e">
        <f>J72+J75+J69</f>
        <v>#REF!</v>
      </c>
      <c r="K65" s="300" t="e">
        <f>K72+K75</f>
        <v>#REF!</v>
      </c>
      <c r="L65" s="320" t="e">
        <f>L72+L75+L69</f>
        <v>#REF!</v>
      </c>
      <c r="M65" s="321" t="e">
        <f>M72+M75+M69</f>
        <v>#REF!</v>
      </c>
      <c r="N65" s="322" t="e">
        <f>N72+N75+N69</f>
        <v>#REF!</v>
      </c>
      <c r="O65" s="323">
        <f>O72+O75+O69+O66</f>
        <v>1022.6</v>
      </c>
      <c r="P65" s="323">
        <f>P72+P75+P69+P66</f>
        <v>0</v>
      </c>
      <c r="Q65" s="323">
        <f>Q72+Q75+Q69+Q66</f>
        <v>1022.6</v>
      </c>
    </row>
    <row r="66" spans="1:17" s="24" customFormat="1" ht="25.5">
      <c r="A66" s="46"/>
      <c r="B66" s="324" t="s">
        <v>372</v>
      </c>
      <c r="C66" s="341" t="s">
        <v>129</v>
      </c>
      <c r="D66" s="342" t="s">
        <v>207</v>
      </c>
      <c r="E66" s="296" t="s">
        <v>207</v>
      </c>
      <c r="F66" s="296" t="s">
        <v>207</v>
      </c>
      <c r="G66" s="296" t="s">
        <v>371</v>
      </c>
      <c r="H66" s="343" t="s">
        <v>207</v>
      </c>
      <c r="I66" s="344"/>
      <c r="J66" s="320"/>
      <c r="K66" s="300"/>
      <c r="L66" s="320"/>
      <c r="M66" s="321"/>
      <c r="N66" s="322"/>
      <c r="O66" s="303">
        <f aca="true" t="shared" si="18" ref="O66:Q67">O67</f>
        <v>118.4</v>
      </c>
      <c r="P66" s="303">
        <f t="shared" si="18"/>
        <v>0</v>
      </c>
      <c r="Q66" s="303">
        <f t="shared" si="18"/>
        <v>118.4</v>
      </c>
    </row>
    <row r="67" spans="1:17" s="24" customFormat="1" ht="25.5">
      <c r="A67" s="46"/>
      <c r="B67" s="294" t="s">
        <v>47</v>
      </c>
      <c r="C67" s="341" t="s">
        <v>129</v>
      </c>
      <c r="D67" s="342" t="s">
        <v>207</v>
      </c>
      <c r="E67" s="296" t="s">
        <v>207</v>
      </c>
      <c r="F67" s="296" t="s">
        <v>207</v>
      </c>
      <c r="G67" s="296" t="s">
        <v>371</v>
      </c>
      <c r="H67" s="343" t="s">
        <v>207</v>
      </c>
      <c r="I67" s="344" t="s">
        <v>231</v>
      </c>
      <c r="J67" s="320"/>
      <c r="K67" s="300"/>
      <c r="L67" s="320"/>
      <c r="M67" s="321"/>
      <c r="N67" s="322"/>
      <c r="O67" s="303">
        <f t="shared" si="18"/>
        <v>118.4</v>
      </c>
      <c r="P67" s="303">
        <f t="shared" si="18"/>
        <v>0</v>
      </c>
      <c r="Q67" s="303">
        <f t="shared" si="18"/>
        <v>118.4</v>
      </c>
    </row>
    <row r="68" spans="1:17" s="24" customFormat="1" ht="25.5">
      <c r="A68" s="46"/>
      <c r="B68" s="614" t="s">
        <v>249</v>
      </c>
      <c r="C68" s="341" t="s">
        <v>129</v>
      </c>
      <c r="D68" s="342" t="s">
        <v>207</v>
      </c>
      <c r="E68" s="296" t="s">
        <v>207</v>
      </c>
      <c r="F68" s="296" t="s">
        <v>207</v>
      </c>
      <c r="G68" s="296" t="s">
        <v>371</v>
      </c>
      <c r="H68" s="343" t="s">
        <v>207</v>
      </c>
      <c r="I68" s="344" t="s">
        <v>248</v>
      </c>
      <c r="J68" s="320"/>
      <c r="K68" s="300"/>
      <c r="L68" s="320"/>
      <c r="M68" s="321"/>
      <c r="N68" s="322"/>
      <c r="O68" s="303">
        <v>118.4</v>
      </c>
      <c r="P68" s="303">
        <v>0</v>
      </c>
      <c r="Q68" s="303">
        <f>P68+O68</f>
        <v>118.4</v>
      </c>
    </row>
    <row r="69" spans="1:17" s="24" customFormat="1" ht="25.5">
      <c r="A69" s="46"/>
      <c r="B69" s="365" t="s">
        <v>320</v>
      </c>
      <c r="C69" s="341" t="s">
        <v>129</v>
      </c>
      <c r="D69" s="342" t="s">
        <v>207</v>
      </c>
      <c r="E69" s="296" t="s">
        <v>207</v>
      </c>
      <c r="F69" s="296" t="s">
        <v>207</v>
      </c>
      <c r="G69" s="296" t="s">
        <v>319</v>
      </c>
      <c r="H69" s="343" t="s">
        <v>207</v>
      </c>
      <c r="I69" s="344"/>
      <c r="J69" s="299">
        <f>J70</f>
        <v>10</v>
      </c>
      <c r="K69" s="300"/>
      <c r="L69" s="299">
        <f aca="true" t="shared" si="19" ref="L69:Q70">L70</f>
        <v>0</v>
      </c>
      <c r="M69" s="301">
        <f t="shared" si="19"/>
        <v>10</v>
      </c>
      <c r="N69" s="302">
        <f t="shared" si="19"/>
        <v>0</v>
      </c>
      <c r="O69" s="303">
        <f t="shared" si="19"/>
        <v>10</v>
      </c>
      <c r="P69" s="303">
        <f t="shared" si="19"/>
        <v>0</v>
      </c>
      <c r="Q69" s="303">
        <f t="shared" si="19"/>
        <v>10</v>
      </c>
    </row>
    <row r="70" spans="1:17" s="24" customFormat="1" ht="25.5">
      <c r="A70" s="46"/>
      <c r="B70" s="294" t="s">
        <v>47</v>
      </c>
      <c r="C70" s="341" t="s">
        <v>129</v>
      </c>
      <c r="D70" s="342" t="s">
        <v>207</v>
      </c>
      <c r="E70" s="296" t="s">
        <v>207</v>
      </c>
      <c r="F70" s="296" t="s">
        <v>207</v>
      </c>
      <c r="G70" s="296" t="s">
        <v>319</v>
      </c>
      <c r="H70" s="343" t="s">
        <v>207</v>
      </c>
      <c r="I70" s="344" t="s">
        <v>231</v>
      </c>
      <c r="J70" s="299">
        <f>J71</f>
        <v>10</v>
      </c>
      <c r="K70" s="300"/>
      <c r="L70" s="299">
        <f t="shared" si="19"/>
        <v>0</v>
      </c>
      <c r="M70" s="301">
        <f t="shared" si="19"/>
        <v>10</v>
      </c>
      <c r="N70" s="302">
        <f t="shared" si="19"/>
        <v>0</v>
      </c>
      <c r="O70" s="303">
        <f t="shared" si="19"/>
        <v>10</v>
      </c>
      <c r="P70" s="303">
        <f t="shared" si="19"/>
        <v>0</v>
      </c>
      <c r="Q70" s="303">
        <f t="shared" si="19"/>
        <v>10</v>
      </c>
    </row>
    <row r="71" spans="1:17" s="24" customFormat="1" ht="25.5">
      <c r="A71" s="46"/>
      <c r="B71" s="614" t="s">
        <v>249</v>
      </c>
      <c r="C71" s="341" t="s">
        <v>129</v>
      </c>
      <c r="D71" s="342" t="s">
        <v>207</v>
      </c>
      <c r="E71" s="296" t="s">
        <v>207</v>
      </c>
      <c r="F71" s="296" t="s">
        <v>207</v>
      </c>
      <c r="G71" s="296" t="s">
        <v>319</v>
      </c>
      <c r="H71" s="343" t="s">
        <v>207</v>
      </c>
      <c r="I71" s="344" t="s">
        <v>248</v>
      </c>
      <c r="J71" s="299">
        <v>10</v>
      </c>
      <c r="K71" s="300"/>
      <c r="L71" s="299">
        <v>0</v>
      </c>
      <c r="M71" s="301">
        <v>10</v>
      </c>
      <c r="N71" s="302">
        <v>0</v>
      </c>
      <c r="O71" s="303">
        <v>10</v>
      </c>
      <c r="P71" s="303">
        <v>0</v>
      </c>
      <c r="Q71" s="303">
        <v>10</v>
      </c>
    </row>
    <row r="72" spans="1:17" s="24" customFormat="1" ht="25.5">
      <c r="A72" s="46"/>
      <c r="B72" s="324" t="s">
        <v>26</v>
      </c>
      <c r="C72" s="347" t="s">
        <v>129</v>
      </c>
      <c r="D72" s="305" t="s">
        <v>207</v>
      </c>
      <c r="E72" s="304" t="s">
        <v>207</v>
      </c>
      <c r="F72" s="304" t="s">
        <v>207</v>
      </c>
      <c r="G72" s="305" t="s">
        <v>97</v>
      </c>
      <c r="H72" s="297" t="s">
        <v>207</v>
      </c>
      <c r="I72" s="298"/>
      <c r="J72" s="299">
        <f aca="true" t="shared" si="20" ref="J72:Q73">J73</f>
        <v>651.9</v>
      </c>
      <c r="K72" s="325">
        <f t="shared" si="20"/>
        <v>680.4</v>
      </c>
      <c r="L72" s="299">
        <f t="shared" si="20"/>
        <v>0</v>
      </c>
      <c r="M72" s="301">
        <f t="shared" si="20"/>
        <v>651.9</v>
      </c>
      <c r="N72" s="302">
        <f t="shared" si="20"/>
        <v>0</v>
      </c>
      <c r="O72" s="303">
        <f t="shared" si="20"/>
        <v>651.9</v>
      </c>
      <c r="P72" s="303">
        <f>P73</f>
        <v>0</v>
      </c>
      <c r="Q72" s="303">
        <f t="shared" si="20"/>
        <v>651.9</v>
      </c>
    </row>
    <row r="73" spans="1:17" s="24" customFormat="1" ht="18.75">
      <c r="A73" s="46"/>
      <c r="B73" s="294" t="s">
        <v>160</v>
      </c>
      <c r="C73" s="348" t="s">
        <v>129</v>
      </c>
      <c r="D73" s="349" t="s">
        <v>207</v>
      </c>
      <c r="E73" s="304" t="s">
        <v>207</v>
      </c>
      <c r="F73" s="304" t="s">
        <v>207</v>
      </c>
      <c r="G73" s="350" t="s">
        <v>97</v>
      </c>
      <c r="H73" s="297" t="s">
        <v>207</v>
      </c>
      <c r="I73" s="312" t="s">
        <v>174</v>
      </c>
      <c r="J73" s="299">
        <f t="shared" si="20"/>
        <v>651.9</v>
      </c>
      <c r="K73" s="325">
        <f t="shared" si="20"/>
        <v>680.4</v>
      </c>
      <c r="L73" s="299">
        <f t="shared" si="20"/>
        <v>0</v>
      </c>
      <c r="M73" s="301">
        <f t="shared" si="20"/>
        <v>651.9</v>
      </c>
      <c r="N73" s="302">
        <f t="shared" si="20"/>
        <v>0</v>
      </c>
      <c r="O73" s="303">
        <f t="shared" si="20"/>
        <v>651.9</v>
      </c>
      <c r="P73" s="303">
        <f t="shared" si="20"/>
        <v>0</v>
      </c>
      <c r="Q73" s="303">
        <f t="shared" si="20"/>
        <v>651.9</v>
      </c>
    </row>
    <row r="74" spans="1:17" s="24" customFormat="1" ht="18.75">
      <c r="A74" s="46"/>
      <c r="B74" s="294" t="s">
        <v>119</v>
      </c>
      <c r="C74" s="348" t="s">
        <v>129</v>
      </c>
      <c r="D74" s="349" t="s">
        <v>207</v>
      </c>
      <c r="E74" s="304" t="s">
        <v>207</v>
      </c>
      <c r="F74" s="304" t="s">
        <v>207</v>
      </c>
      <c r="G74" s="350" t="s">
        <v>97</v>
      </c>
      <c r="H74" s="297" t="s">
        <v>207</v>
      </c>
      <c r="I74" s="312" t="s">
        <v>124</v>
      </c>
      <c r="J74" s="299">
        <v>651.9</v>
      </c>
      <c r="K74" s="325">
        <v>680.4</v>
      </c>
      <c r="L74" s="299">
        <v>0</v>
      </c>
      <c r="M74" s="301">
        <v>651.9</v>
      </c>
      <c r="N74" s="302">
        <v>0</v>
      </c>
      <c r="O74" s="303">
        <v>651.9</v>
      </c>
      <c r="P74" s="303">
        <v>0</v>
      </c>
      <c r="Q74" s="303">
        <v>651.9</v>
      </c>
    </row>
    <row r="75" spans="1:17" s="24" customFormat="1" ht="25.5">
      <c r="A75" s="46"/>
      <c r="B75" s="324" t="s">
        <v>318</v>
      </c>
      <c r="C75" s="351" t="s">
        <v>129</v>
      </c>
      <c r="D75" s="352" t="s">
        <v>207</v>
      </c>
      <c r="E75" s="296" t="s">
        <v>207</v>
      </c>
      <c r="F75" s="296" t="s">
        <v>207</v>
      </c>
      <c r="G75" s="352" t="s">
        <v>317</v>
      </c>
      <c r="H75" s="297" t="s">
        <v>207</v>
      </c>
      <c r="I75" s="338"/>
      <c r="J75" s="307" t="e">
        <f>#REF!+J80</f>
        <v>#REF!</v>
      </c>
      <c r="K75" s="308" t="e">
        <f>#REF!+K80</f>
        <v>#REF!</v>
      </c>
      <c r="L75" s="307" t="e">
        <f>#REF!+L80</f>
        <v>#REF!</v>
      </c>
      <c r="M75" s="309" t="e">
        <f>#REF!+M80</f>
        <v>#REF!</v>
      </c>
      <c r="N75" s="310" t="e">
        <f>#REF!+N80</f>
        <v>#REF!</v>
      </c>
      <c r="O75" s="311">
        <f>O80+O76+O78</f>
        <v>242.3</v>
      </c>
      <c r="P75" s="311">
        <f>P80+P76+P78</f>
        <v>0</v>
      </c>
      <c r="Q75" s="311">
        <f>Q80+Q76+Q78</f>
        <v>242.3</v>
      </c>
    </row>
    <row r="76" spans="1:17" s="24" customFormat="1" ht="51">
      <c r="A76" s="46"/>
      <c r="B76" s="294" t="s">
        <v>123</v>
      </c>
      <c r="C76" s="351" t="s">
        <v>129</v>
      </c>
      <c r="D76" s="352" t="s">
        <v>207</v>
      </c>
      <c r="E76" s="296" t="s">
        <v>207</v>
      </c>
      <c r="F76" s="296" t="s">
        <v>207</v>
      </c>
      <c r="G76" s="352" t="s">
        <v>317</v>
      </c>
      <c r="H76" s="297" t="s">
        <v>207</v>
      </c>
      <c r="I76" s="338" t="s">
        <v>110</v>
      </c>
      <c r="J76" s="307"/>
      <c r="K76" s="308"/>
      <c r="L76" s="307"/>
      <c r="M76" s="309"/>
      <c r="N76" s="310"/>
      <c r="O76" s="311">
        <f>O77</f>
        <v>25</v>
      </c>
      <c r="P76" s="311">
        <f>P77</f>
        <v>-13.5</v>
      </c>
      <c r="Q76" s="311">
        <f>Q77</f>
        <v>11.5</v>
      </c>
    </row>
    <row r="77" spans="1:17" s="24" customFormat="1" ht="25.5">
      <c r="A77" s="46"/>
      <c r="B77" s="294" t="s">
        <v>111</v>
      </c>
      <c r="C77" s="351" t="s">
        <v>129</v>
      </c>
      <c r="D77" s="352" t="s">
        <v>207</v>
      </c>
      <c r="E77" s="296" t="s">
        <v>207</v>
      </c>
      <c r="F77" s="296" t="s">
        <v>207</v>
      </c>
      <c r="G77" s="352" t="s">
        <v>317</v>
      </c>
      <c r="H77" s="297" t="s">
        <v>207</v>
      </c>
      <c r="I77" s="338" t="s">
        <v>353</v>
      </c>
      <c r="J77" s="307"/>
      <c r="K77" s="308"/>
      <c r="L77" s="307"/>
      <c r="M77" s="309"/>
      <c r="N77" s="310"/>
      <c r="O77" s="311">
        <v>25</v>
      </c>
      <c r="P77" s="311">
        <v>-13.5</v>
      </c>
      <c r="Q77" s="311">
        <f>P77+O77</f>
        <v>11.5</v>
      </c>
    </row>
    <row r="78" spans="1:17" s="24" customFormat="1" ht="25.5">
      <c r="A78" s="46"/>
      <c r="B78" s="294" t="s">
        <v>102</v>
      </c>
      <c r="C78" s="351" t="s">
        <v>129</v>
      </c>
      <c r="D78" s="352" t="s">
        <v>207</v>
      </c>
      <c r="E78" s="296" t="s">
        <v>207</v>
      </c>
      <c r="F78" s="296" t="s">
        <v>207</v>
      </c>
      <c r="G78" s="352" t="s">
        <v>317</v>
      </c>
      <c r="H78" s="297" t="s">
        <v>207</v>
      </c>
      <c r="I78" s="338" t="s">
        <v>103</v>
      </c>
      <c r="J78" s="307"/>
      <c r="K78" s="308"/>
      <c r="L78" s="307"/>
      <c r="M78" s="309"/>
      <c r="N78" s="310"/>
      <c r="O78" s="311">
        <f>O79</f>
        <v>0</v>
      </c>
      <c r="P78" s="311">
        <f>P79</f>
        <v>13.5</v>
      </c>
      <c r="Q78" s="311">
        <f>Q79</f>
        <v>13.5</v>
      </c>
    </row>
    <row r="79" spans="1:17" s="24" customFormat="1" ht="25.5">
      <c r="A79" s="46"/>
      <c r="B79" s="294" t="s">
        <v>104</v>
      </c>
      <c r="C79" s="351" t="s">
        <v>129</v>
      </c>
      <c r="D79" s="352" t="s">
        <v>207</v>
      </c>
      <c r="E79" s="296" t="s">
        <v>207</v>
      </c>
      <c r="F79" s="296" t="s">
        <v>207</v>
      </c>
      <c r="G79" s="352" t="s">
        <v>317</v>
      </c>
      <c r="H79" s="297" t="s">
        <v>207</v>
      </c>
      <c r="I79" s="338" t="s">
        <v>105</v>
      </c>
      <c r="J79" s="307"/>
      <c r="K79" s="308"/>
      <c r="L79" s="307"/>
      <c r="M79" s="309"/>
      <c r="N79" s="310"/>
      <c r="O79" s="311">
        <v>0</v>
      </c>
      <c r="P79" s="311">
        <v>13.5</v>
      </c>
      <c r="Q79" s="311">
        <v>13.5</v>
      </c>
    </row>
    <row r="80" spans="1:17" s="24" customFormat="1" ht="18.75">
      <c r="A80" s="46"/>
      <c r="B80" s="294" t="s">
        <v>160</v>
      </c>
      <c r="C80" s="353" t="s">
        <v>129</v>
      </c>
      <c r="D80" s="354" t="s">
        <v>207</v>
      </c>
      <c r="E80" s="296" t="s">
        <v>207</v>
      </c>
      <c r="F80" s="296" t="s">
        <v>207</v>
      </c>
      <c r="G80" s="352" t="s">
        <v>317</v>
      </c>
      <c r="H80" s="297" t="s">
        <v>207</v>
      </c>
      <c r="I80" s="312" t="s">
        <v>174</v>
      </c>
      <c r="J80" s="307">
        <f aca="true" t="shared" si="21" ref="J80:Q80">J81</f>
        <v>217.3</v>
      </c>
      <c r="K80" s="308">
        <f t="shared" si="21"/>
        <v>228</v>
      </c>
      <c r="L80" s="307">
        <f t="shared" si="21"/>
        <v>0</v>
      </c>
      <c r="M80" s="309">
        <f t="shared" si="21"/>
        <v>217.3</v>
      </c>
      <c r="N80" s="310">
        <f t="shared" si="21"/>
        <v>0</v>
      </c>
      <c r="O80" s="311">
        <f t="shared" si="21"/>
        <v>217.3</v>
      </c>
      <c r="P80" s="311">
        <f t="shared" si="21"/>
        <v>0</v>
      </c>
      <c r="Q80" s="311">
        <f t="shared" si="21"/>
        <v>217.3</v>
      </c>
    </row>
    <row r="81" spans="1:17" s="24" customFormat="1" ht="18.75">
      <c r="A81" s="46"/>
      <c r="B81" s="327" t="s">
        <v>119</v>
      </c>
      <c r="C81" s="355" t="s">
        <v>129</v>
      </c>
      <c r="D81" s="356" t="s">
        <v>207</v>
      </c>
      <c r="E81" s="328" t="s">
        <v>207</v>
      </c>
      <c r="F81" s="328" t="s">
        <v>207</v>
      </c>
      <c r="G81" s="356" t="s">
        <v>317</v>
      </c>
      <c r="H81" s="330" t="s">
        <v>207</v>
      </c>
      <c r="I81" s="357" t="s">
        <v>124</v>
      </c>
      <c r="J81" s="358">
        <v>217.3</v>
      </c>
      <c r="K81" s="308">
        <v>228</v>
      </c>
      <c r="L81" s="358">
        <v>0</v>
      </c>
      <c r="M81" s="359">
        <v>217.3</v>
      </c>
      <c r="N81" s="360">
        <v>0</v>
      </c>
      <c r="O81" s="361">
        <v>217.3</v>
      </c>
      <c r="P81" s="361">
        <v>0</v>
      </c>
      <c r="Q81" s="361">
        <v>217.3</v>
      </c>
    </row>
    <row r="82" spans="1:17" s="24" customFormat="1" ht="12" customHeight="1">
      <c r="A82" s="46"/>
      <c r="B82" s="362"/>
      <c r="C82" s="349"/>
      <c r="D82" s="349"/>
      <c r="E82" s="349"/>
      <c r="F82" s="349"/>
      <c r="G82" s="350"/>
      <c r="H82" s="312"/>
      <c r="I82" s="312"/>
      <c r="J82" s="307"/>
      <c r="K82" s="308"/>
      <c r="L82" s="307"/>
      <c r="M82" s="309"/>
      <c r="N82" s="310"/>
      <c r="O82" s="311"/>
      <c r="P82" s="311"/>
      <c r="Q82" s="311"/>
    </row>
    <row r="83" spans="1:17" s="24" customFormat="1" ht="78.75">
      <c r="A83" s="46"/>
      <c r="B83" s="363" t="s">
        <v>20</v>
      </c>
      <c r="C83" s="317" t="s">
        <v>128</v>
      </c>
      <c r="D83" s="317" t="s">
        <v>207</v>
      </c>
      <c r="E83" s="318" t="s">
        <v>207</v>
      </c>
      <c r="F83" s="318" t="s">
        <v>207</v>
      </c>
      <c r="G83" s="317" t="s">
        <v>208</v>
      </c>
      <c r="H83" s="319" t="s">
        <v>207</v>
      </c>
      <c r="I83" s="298"/>
      <c r="J83" s="320" t="e">
        <f>J84+#REF!</f>
        <v>#REF!</v>
      </c>
      <c r="K83" s="300" t="e">
        <f>#REF!+#REF!+K84+#REF!+#REF!</f>
        <v>#REF!</v>
      </c>
      <c r="L83" s="320" t="e">
        <f>L84+#REF!</f>
        <v>#REF!</v>
      </c>
      <c r="M83" s="321" t="e">
        <f>M84+#REF!+#REF!</f>
        <v>#REF!</v>
      </c>
      <c r="N83" s="322" t="e">
        <f>N84+#REF!+#REF!</f>
        <v>#REF!</v>
      </c>
      <c r="O83" s="323">
        <f>O84+O87+O90+O93</f>
        <v>1675.2</v>
      </c>
      <c r="P83" s="323">
        <f>P84+P87+P90+P93</f>
        <v>-318.5</v>
      </c>
      <c r="Q83" s="323">
        <f>Q84+Q87+Q90+Q93</f>
        <v>1356.7</v>
      </c>
    </row>
    <row r="84" spans="2:17" ht="25.5">
      <c r="B84" s="364" t="s">
        <v>296</v>
      </c>
      <c r="C84" s="354" t="s">
        <v>128</v>
      </c>
      <c r="D84" s="296" t="s">
        <v>207</v>
      </c>
      <c r="E84" s="296" t="s">
        <v>207</v>
      </c>
      <c r="F84" s="296" t="s">
        <v>207</v>
      </c>
      <c r="G84" s="296" t="s">
        <v>276</v>
      </c>
      <c r="H84" s="297" t="s">
        <v>207</v>
      </c>
      <c r="I84" s="306"/>
      <c r="J84" s="299">
        <f aca="true" t="shared" si="22" ref="J84:Q85">J85</f>
        <v>28000</v>
      </c>
      <c r="K84" s="325">
        <f t="shared" si="22"/>
        <v>1003</v>
      </c>
      <c r="L84" s="299">
        <f t="shared" si="22"/>
        <v>0</v>
      </c>
      <c r="M84" s="301">
        <f t="shared" si="22"/>
        <v>28000</v>
      </c>
      <c r="N84" s="302">
        <f t="shared" si="22"/>
        <v>0</v>
      </c>
      <c r="O84" s="303">
        <f t="shared" si="22"/>
        <v>342</v>
      </c>
      <c r="P84" s="303">
        <f t="shared" si="22"/>
        <v>0</v>
      </c>
      <c r="Q84" s="303">
        <f t="shared" si="22"/>
        <v>342</v>
      </c>
    </row>
    <row r="85" spans="2:17" ht="25.5">
      <c r="B85" s="365" t="s">
        <v>401</v>
      </c>
      <c r="C85" s="354" t="s">
        <v>128</v>
      </c>
      <c r="D85" s="354" t="s">
        <v>207</v>
      </c>
      <c r="E85" s="296" t="s">
        <v>207</v>
      </c>
      <c r="F85" s="296" t="s">
        <v>207</v>
      </c>
      <c r="G85" s="296" t="s">
        <v>276</v>
      </c>
      <c r="H85" s="297" t="s">
        <v>207</v>
      </c>
      <c r="I85" s="306" t="s">
        <v>268</v>
      </c>
      <c r="J85" s="299">
        <f t="shared" si="22"/>
        <v>28000</v>
      </c>
      <c r="K85" s="325">
        <f t="shared" si="22"/>
        <v>1003</v>
      </c>
      <c r="L85" s="299">
        <f t="shared" si="22"/>
        <v>0</v>
      </c>
      <c r="M85" s="301">
        <f t="shared" si="22"/>
        <v>28000</v>
      </c>
      <c r="N85" s="302">
        <f t="shared" si="22"/>
        <v>0</v>
      </c>
      <c r="O85" s="303">
        <f t="shared" si="22"/>
        <v>342</v>
      </c>
      <c r="P85" s="303">
        <f t="shared" si="22"/>
        <v>0</v>
      </c>
      <c r="Q85" s="303">
        <f t="shared" si="22"/>
        <v>342</v>
      </c>
    </row>
    <row r="86" spans="2:17" ht="12.75">
      <c r="B86" s="314" t="s">
        <v>270</v>
      </c>
      <c r="C86" s="354" t="s">
        <v>128</v>
      </c>
      <c r="D86" s="354" t="s">
        <v>207</v>
      </c>
      <c r="E86" s="296" t="s">
        <v>207</v>
      </c>
      <c r="F86" s="296" t="s">
        <v>207</v>
      </c>
      <c r="G86" s="296" t="s">
        <v>276</v>
      </c>
      <c r="H86" s="297" t="s">
        <v>207</v>
      </c>
      <c r="I86" s="306" t="s">
        <v>269</v>
      </c>
      <c r="J86" s="299">
        <v>28000</v>
      </c>
      <c r="K86" s="325">
        <f>546+457</f>
        <v>1003</v>
      </c>
      <c r="L86" s="299">
        <v>0</v>
      </c>
      <c r="M86" s="301">
        <v>28000</v>
      </c>
      <c r="N86" s="302">
        <v>0</v>
      </c>
      <c r="O86" s="303">
        <v>342</v>
      </c>
      <c r="P86" s="303">
        <v>0</v>
      </c>
      <c r="Q86" s="303">
        <f>P86+O86</f>
        <v>342</v>
      </c>
    </row>
    <row r="87" spans="2:17" ht="12.75" customHeight="1" hidden="1">
      <c r="B87" s="365" t="s">
        <v>378</v>
      </c>
      <c r="C87" s="342" t="s">
        <v>128</v>
      </c>
      <c r="D87" s="342" t="s">
        <v>207</v>
      </c>
      <c r="E87" s="296" t="s">
        <v>207</v>
      </c>
      <c r="F87" s="296" t="s">
        <v>207</v>
      </c>
      <c r="G87" s="342" t="s">
        <v>377</v>
      </c>
      <c r="H87" s="297" t="s">
        <v>207</v>
      </c>
      <c r="I87" s="344"/>
      <c r="J87" s="326"/>
      <c r="K87" s="326"/>
      <c r="L87" s="326"/>
      <c r="M87" s="301"/>
      <c r="N87" s="302"/>
      <c r="O87" s="303">
        <f aca="true" t="shared" si="23" ref="O87:Q88">O88</f>
        <v>318.5</v>
      </c>
      <c r="P87" s="303">
        <f t="shared" si="23"/>
        <v>-318.5</v>
      </c>
      <c r="Q87" s="303">
        <f t="shared" si="23"/>
        <v>0</v>
      </c>
    </row>
    <row r="88" spans="2:17" ht="12.75" customHeight="1" hidden="1">
      <c r="B88" s="294" t="s">
        <v>160</v>
      </c>
      <c r="C88" s="342" t="s">
        <v>128</v>
      </c>
      <c r="D88" s="342" t="s">
        <v>207</v>
      </c>
      <c r="E88" s="296" t="s">
        <v>207</v>
      </c>
      <c r="F88" s="296" t="s">
        <v>207</v>
      </c>
      <c r="G88" s="342" t="s">
        <v>377</v>
      </c>
      <c r="H88" s="297" t="s">
        <v>207</v>
      </c>
      <c r="I88" s="344" t="s">
        <v>174</v>
      </c>
      <c r="J88" s="326"/>
      <c r="K88" s="326"/>
      <c r="L88" s="326"/>
      <c r="M88" s="301"/>
      <c r="N88" s="302"/>
      <c r="O88" s="303">
        <f t="shared" si="23"/>
        <v>318.5</v>
      </c>
      <c r="P88" s="303">
        <f t="shared" si="23"/>
        <v>-318.5</v>
      </c>
      <c r="Q88" s="303">
        <f t="shared" si="23"/>
        <v>0</v>
      </c>
    </row>
    <row r="89" spans="2:17" ht="12.75" customHeight="1" hidden="1">
      <c r="B89" s="294" t="s">
        <v>119</v>
      </c>
      <c r="C89" s="342" t="s">
        <v>128</v>
      </c>
      <c r="D89" s="342" t="s">
        <v>207</v>
      </c>
      <c r="E89" s="296" t="s">
        <v>207</v>
      </c>
      <c r="F89" s="296" t="s">
        <v>207</v>
      </c>
      <c r="G89" s="342" t="s">
        <v>377</v>
      </c>
      <c r="H89" s="297" t="s">
        <v>207</v>
      </c>
      <c r="I89" s="344" t="s">
        <v>124</v>
      </c>
      <c r="J89" s="326"/>
      <c r="K89" s="326"/>
      <c r="L89" s="326"/>
      <c r="M89" s="301"/>
      <c r="N89" s="302"/>
      <c r="O89" s="303">
        <v>318.5</v>
      </c>
      <c r="P89" s="303">
        <v>-318.5</v>
      </c>
      <c r="Q89" s="303">
        <f>P89+O89</f>
        <v>0</v>
      </c>
    </row>
    <row r="90" spans="2:17" ht="25.5">
      <c r="B90" s="364" t="s">
        <v>387</v>
      </c>
      <c r="C90" s="296" t="s">
        <v>128</v>
      </c>
      <c r="D90" s="342" t="s">
        <v>207</v>
      </c>
      <c r="E90" s="296" t="s">
        <v>207</v>
      </c>
      <c r="F90" s="296" t="s">
        <v>207</v>
      </c>
      <c r="G90" s="296" t="s">
        <v>386</v>
      </c>
      <c r="H90" s="296" t="s">
        <v>207</v>
      </c>
      <c r="I90" s="366"/>
      <c r="J90" s="299"/>
      <c r="K90" s="325"/>
      <c r="L90" s="299"/>
      <c r="M90" s="301"/>
      <c r="N90" s="302"/>
      <c r="O90" s="303">
        <f aca="true" t="shared" si="24" ref="O90:Q91">O91</f>
        <v>996.7</v>
      </c>
      <c r="P90" s="303">
        <f t="shared" si="24"/>
        <v>0</v>
      </c>
      <c r="Q90" s="303">
        <f t="shared" si="24"/>
        <v>996.7</v>
      </c>
    </row>
    <row r="91" spans="2:17" ht="25.5">
      <c r="B91" s="365" t="s">
        <v>401</v>
      </c>
      <c r="C91" s="296" t="s">
        <v>128</v>
      </c>
      <c r="D91" s="296" t="s">
        <v>207</v>
      </c>
      <c r="E91" s="296" t="s">
        <v>207</v>
      </c>
      <c r="F91" s="296" t="s">
        <v>207</v>
      </c>
      <c r="G91" s="296" t="s">
        <v>386</v>
      </c>
      <c r="H91" s="296" t="s">
        <v>207</v>
      </c>
      <c r="I91" s="366" t="s">
        <v>268</v>
      </c>
      <c r="J91" s="299"/>
      <c r="K91" s="325"/>
      <c r="L91" s="299"/>
      <c r="M91" s="301"/>
      <c r="N91" s="302"/>
      <c r="O91" s="303">
        <f t="shared" si="24"/>
        <v>996.7</v>
      </c>
      <c r="P91" s="303">
        <f t="shared" si="24"/>
        <v>0</v>
      </c>
      <c r="Q91" s="303">
        <f t="shared" si="24"/>
        <v>996.7</v>
      </c>
    </row>
    <row r="92" spans="2:17" ht="12.75">
      <c r="B92" s="314" t="s">
        <v>270</v>
      </c>
      <c r="C92" s="296" t="s">
        <v>128</v>
      </c>
      <c r="D92" s="354" t="s">
        <v>207</v>
      </c>
      <c r="E92" s="296" t="s">
        <v>207</v>
      </c>
      <c r="F92" s="296" t="s">
        <v>207</v>
      </c>
      <c r="G92" s="296" t="s">
        <v>386</v>
      </c>
      <c r="H92" s="296" t="s">
        <v>207</v>
      </c>
      <c r="I92" s="366" t="s">
        <v>269</v>
      </c>
      <c r="J92" s="299"/>
      <c r="K92" s="325"/>
      <c r="L92" s="299"/>
      <c r="M92" s="301"/>
      <c r="N92" s="302"/>
      <c r="O92" s="303">
        <v>996.7</v>
      </c>
      <c r="P92" s="303">
        <v>0</v>
      </c>
      <c r="Q92" s="303">
        <f>P92+O92</f>
        <v>996.7</v>
      </c>
    </row>
    <row r="93" spans="2:17" ht="25.5">
      <c r="B93" s="364" t="s">
        <v>297</v>
      </c>
      <c r="C93" s="296" t="s">
        <v>128</v>
      </c>
      <c r="D93" s="342" t="s">
        <v>207</v>
      </c>
      <c r="E93" s="296" t="s">
        <v>207</v>
      </c>
      <c r="F93" s="296" t="s">
        <v>207</v>
      </c>
      <c r="G93" s="296" t="s">
        <v>298</v>
      </c>
      <c r="H93" s="296" t="s">
        <v>207</v>
      </c>
      <c r="I93" s="366"/>
      <c r="J93" s="299"/>
      <c r="K93" s="325"/>
      <c r="L93" s="299"/>
      <c r="M93" s="301"/>
      <c r="N93" s="302"/>
      <c r="O93" s="303">
        <f aca="true" t="shared" si="25" ref="O93:Q94">O94</f>
        <v>18</v>
      </c>
      <c r="P93" s="303">
        <f t="shared" si="25"/>
        <v>0</v>
      </c>
      <c r="Q93" s="303">
        <f t="shared" si="25"/>
        <v>18</v>
      </c>
    </row>
    <row r="94" spans="2:17" ht="25.5">
      <c r="B94" s="365" t="s">
        <v>401</v>
      </c>
      <c r="C94" s="296" t="s">
        <v>128</v>
      </c>
      <c r="D94" s="296" t="s">
        <v>207</v>
      </c>
      <c r="E94" s="296" t="s">
        <v>207</v>
      </c>
      <c r="F94" s="296" t="s">
        <v>207</v>
      </c>
      <c r="G94" s="296" t="s">
        <v>298</v>
      </c>
      <c r="H94" s="296" t="s">
        <v>207</v>
      </c>
      <c r="I94" s="366" t="s">
        <v>268</v>
      </c>
      <c r="J94" s="299"/>
      <c r="K94" s="325"/>
      <c r="L94" s="299"/>
      <c r="M94" s="301"/>
      <c r="N94" s="302"/>
      <c r="O94" s="303">
        <f t="shared" si="25"/>
        <v>18</v>
      </c>
      <c r="P94" s="303">
        <f t="shared" si="25"/>
        <v>0</v>
      </c>
      <c r="Q94" s="303">
        <f t="shared" si="25"/>
        <v>18</v>
      </c>
    </row>
    <row r="95" spans="2:17" ht="12.75">
      <c r="B95" s="314" t="s">
        <v>270</v>
      </c>
      <c r="C95" s="296" t="s">
        <v>128</v>
      </c>
      <c r="D95" s="354" t="s">
        <v>207</v>
      </c>
      <c r="E95" s="296" t="s">
        <v>207</v>
      </c>
      <c r="F95" s="296" t="s">
        <v>207</v>
      </c>
      <c r="G95" s="296" t="s">
        <v>298</v>
      </c>
      <c r="H95" s="296" t="s">
        <v>207</v>
      </c>
      <c r="I95" s="366" t="s">
        <v>269</v>
      </c>
      <c r="J95" s="299"/>
      <c r="K95" s="325"/>
      <c r="L95" s="299"/>
      <c r="M95" s="301"/>
      <c r="N95" s="302"/>
      <c r="O95" s="303">
        <v>18</v>
      </c>
      <c r="P95" s="303">
        <v>0</v>
      </c>
      <c r="Q95" s="303">
        <f>P95+O95</f>
        <v>18</v>
      </c>
    </row>
    <row r="96" spans="2:17" ht="9.75" customHeight="1">
      <c r="B96" s="327"/>
      <c r="C96" s="367"/>
      <c r="D96" s="367"/>
      <c r="E96" s="368"/>
      <c r="F96" s="368"/>
      <c r="G96" s="368"/>
      <c r="H96" s="330"/>
      <c r="I96" s="331"/>
      <c r="J96" s="332"/>
      <c r="K96" s="333"/>
      <c r="L96" s="332"/>
      <c r="M96" s="334"/>
      <c r="N96" s="335"/>
      <c r="O96" s="336"/>
      <c r="P96" s="336"/>
      <c r="Q96" s="336"/>
    </row>
    <row r="97" spans="1:17" s="30" customFormat="1" ht="63">
      <c r="A97" s="29"/>
      <c r="B97" s="369" t="s">
        <v>29</v>
      </c>
      <c r="C97" s="317" t="s">
        <v>130</v>
      </c>
      <c r="D97" s="317" t="s">
        <v>207</v>
      </c>
      <c r="E97" s="318" t="s">
        <v>207</v>
      </c>
      <c r="F97" s="318" t="s">
        <v>207</v>
      </c>
      <c r="G97" s="317" t="s">
        <v>208</v>
      </c>
      <c r="H97" s="319" t="s">
        <v>207</v>
      </c>
      <c r="I97" s="370"/>
      <c r="J97" s="320">
        <f>J106</f>
        <v>1332.5</v>
      </c>
      <c r="K97" s="300" t="e">
        <f>K106</f>
        <v>#REF!</v>
      </c>
      <c r="L97" s="320">
        <f>L106</f>
        <v>0</v>
      </c>
      <c r="M97" s="321">
        <f>M106</f>
        <v>1332.5</v>
      </c>
      <c r="N97" s="322">
        <f>N106</f>
        <v>0</v>
      </c>
      <c r="O97" s="371">
        <f>O106+O103+O98</f>
        <v>2304.2</v>
      </c>
      <c r="P97" s="321">
        <f>P106+P103+P98</f>
        <v>0</v>
      </c>
      <c r="Q97" s="371">
        <f>Q106+Q103+Q98</f>
        <v>2304.2</v>
      </c>
    </row>
    <row r="98" spans="1:17" s="30" customFormat="1" ht="31.5" customHeight="1">
      <c r="A98" s="29"/>
      <c r="B98" s="365" t="s">
        <v>389</v>
      </c>
      <c r="C98" s="296" t="s">
        <v>130</v>
      </c>
      <c r="D98" s="296" t="s">
        <v>207</v>
      </c>
      <c r="E98" s="296" t="s">
        <v>207</v>
      </c>
      <c r="F98" s="296" t="s">
        <v>207</v>
      </c>
      <c r="G98" s="295" t="s">
        <v>388</v>
      </c>
      <c r="H98" s="296" t="s">
        <v>207</v>
      </c>
      <c r="I98" s="366"/>
      <c r="J98" s="320"/>
      <c r="K98" s="300"/>
      <c r="L98" s="320"/>
      <c r="M98" s="321"/>
      <c r="N98" s="322"/>
      <c r="O98" s="323">
        <f>O99+O101</f>
        <v>971.7</v>
      </c>
      <c r="P98" s="301">
        <f>P99+P101</f>
        <v>0</v>
      </c>
      <c r="Q98" s="303">
        <f>Q99+Q101</f>
        <v>971.7</v>
      </c>
    </row>
    <row r="99" spans="1:17" s="30" customFormat="1" ht="25.5">
      <c r="A99" s="29"/>
      <c r="B99" s="294" t="s">
        <v>102</v>
      </c>
      <c r="C99" s="354" t="s">
        <v>130</v>
      </c>
      <c r="D99" s="354" t="s">
        <v>207</v>
      </c>
      <c r="E99" s="296" t="s">
        <v>207</v>
      </c>
      <c r="F99" s="296" t="s">
        <v>207</v>
      </c>
      <c r="G99" s="295" t="s">
        <v>388</v>
      </c>
      <c r="H99" s="296" t="s">
        <v>207</v>
      </c>
      <c r="I99" s="372" t="s">
        <v>103</v>
      </c>
      <c r="J99" s="320"/>
      <c r="K99" s="300"/>
      <c r="L99" s="320"/>
      <c r="M99" s="321"/>
      <c r="N99" s="322"/>
      <c r="O99" s="323">
        <f>O100</f>
        <v>524.9</v>
      </c>
      <c r="P99" s="301">
        <f>P100</f>
        <v>0</v>
      </c>
      <c r="Q99" s="303">
        <f>Q100</f>
        <v>524.9</v>
      </c>
    </row>
    <row r="100" spans="1:17" s="30" customFormat="1" ht="25.5">
      <c r="A100" s="29"/>
      <c r="B100" s="294" t="s">
        <v>104</v>
      </c>
      <c r="C100" s="354" t="s">
        <v>130</v>
      </c>
      <c r="D100" s="354" t="s">
        <v>207</v>
      </c>
      <c r="E100" s="296" t="s">
        <v>207</v>
      </c>
      <c r="F100" s="296" t="s">
        <v>207</v>
      </c>
      <c r="G100" s="295" t="s">
        <v>388</v>
      </c>
      <c r="H100" s="296" t="s">
        <v>207</v>
      </c>
      <c r="I100" s="372" t="s">
        <v>105</v>
      </c>
      <c r="J100" s="320"/>
      <c r="K100" s="300"/>
      <c r="L100" s="320"/>
      <c r="M100" s="321"/>
      <c r="N100" s="322"/>
      <c r="O100" s="323">
        <v>524.9</v>
      </c>
      <c r="P100" s="301">
        <v>0</v>
      </c>
      <c r="Q100" s="303">
        <f>P100+O100</f>
        <v>524.9</v>
      </c>
    </row>
    <row r="101" spans="1:17" s="30" customFormat="1" ht="12.75">
      <c r="A101" s="29"/>
      <c r="B101" s="314" t="s">
        <v>160</v>
      </c>
      <c r="C101" s="354" t="s">
        <v>130</v>
      </c>
      <c r="D101" s="354" t="s">
        <v>207</v>
      </c>
      <c r="E101" s="296" t="s">
        <v>207</v>
      </c>
      <c r="F101" s="296" t="s">
        <v>207</v>
      </c>
      <c r="G101" s="295" t="s">
        <v>388</v>
      </c>
      <c r="H101" s="296" t="s">
        <v>207</v>
      </c>
      <c r="I101" s="372" t="s">
        <v>174</v>
      </c>
      <c r="J101" s="320"/>
      <c r="K101" s="300"/>
      <c r="L101" s="320"/>
      <c r="M101" s="321"/>
      <c r="N101" s="322"/>
      <c r="O101" s="323">
        <f>O102</f>
        <v>446.8</v>
      </c>
      <c r="P101" s="301">
        <f>P102</f>
        <v>0</v>
      </c>
      <c r="Q101" s="303">
        <f>Q102</f>
        <v>446.8</v>
      </c>
    </row>
    <row r="102" spans="1:17" s="30" customFormat="1" ht="12.75">
      <c r="A102" s="29"/>
      <c r="B102" s="314" t="s">
        <v>175</v>
      </c>
      <c r="C102" s="354" t="s">
        <v>130</v>
      </c>
      <c r="D102" s="354" t="s">
        <v>207</v>
      </c>
      <c r="E102" s="296" t="s">
        <v>207</v>
      </c>
      <c r="F102" s="296" t="s">
        <v>207</v>
      </c>
      <c r="G102" s="295" t="s">
        <v>388</v>
      </c>
      <c r="H102" s="296" t="s">
        <v>207</v>
      </c>
      <c r="I102" s="372" t="s">
        <v>221</v>
      </c>
      <c r="J102" s="320"/>
      <c r="K102" s="300"/>
      <c r="L102" s="320"/>
      <c r="M102" s="321"/>
      <c r="N102" s="322"/>
      <c r="O102" s="323">
        <v>446.8</v>
      </c>
      <c r="P102" s="301">
        <v>0</v>
      </c>
      <c r="Q102" s="303">
        <f>P102+O102</f>
        <v>446.8</v>
      </c>
    </row>
    <row r="103" spans="1:17" s="30" customFormat="1" ht="19.5" customHeight="1">
      <c r="A103" s="29"/>
      <c r="B103" s="365" t="s">
        <v>383</v>
      </c>
      <c r="C103" s="296" t="s">
        <v>130</v>
      </c>
      <c r="D103" s="296" t="s">
        <v>207</v>
      </c>
      <c r="E103" s="296" t="s">
        <v>207</v>
      </c>
      <c r="F103" s="296" t="s">
        <v>207</v>
      </c>
      <c r="G103" s="373">
        <v>8018</v>
      </c>
      <c r="H103" s="297" t="s">
        <v>207</v>
      </c>
      <c r="I103" s="306"/>
      <c r="J103" s="320"/>
      <c r="K103" s="300"/>
      <c r="L103" s="320"/>
      <c r="M103" s="321"/>
      <c r="N103" s="322"/>
      <c r="O103" s="303">
        <f aca="true" t="shared" si="26" ref="O103:Q104">O104</f>
        <v>732.5</v>
      </c>
      <c r="P103" s="301">
        <f t="shared" si="26"/>
        <v>0</v>
      </c>
      <c r="Q103" s="303">
        <f t="shared" si="26"/>
        <v>732.5</v>
      </c>
    </row>
    <row r="104" spans="1:17" s="30" customFormat="1" ht="25.5">
      <c r="A104" s="29"/>
      <c r="B104" s="294" t="s">
        <v>102</v>
      </c>
      <c r="C104" s="354" t="s">
        <v>130</v>
      </c>
      <c r="D104" s="354" t="s">
        <v>207</v>
      </c>
      <c r="E104" s="296" t="s">
        <v>207</v>
      </c>
      <c r="F104" s="296" t="s">
        <v>207</v>
      </c>
      <c r="G104" s="373">
        <v>8018</v>
      </c>
      <c r="H104" s="297" t="s">
        <v>207</v>
      </c>
      <c r="I104" s="312" t="s">
        <v>103</v>
      </c>
      <c r="J104" s="320"/>
      <c r="K104" s="300"/>
      <c r="L104" s="320"/>
      <c r="M104" s="321"/>
      <c r="N104" s="322"/>
      <c r="O104" s="303">
        <f t="shared" si="26"/>
        <v>732.5</v>
      </c>
      <c r="P104" s="301">
        <f t="shared" si="26"/>
        <v>0</v>
      </c>
      <c r="Q104" s="303">
        <f t="shared" si="26"/>
        <v>732.5</v>
      </c>
    </row>
    <row r="105" spans="1:17" s="30" customFormat="1" ht="25.5">
      <c r="A105" s="29"/>
      <c r="B105" s="294" t="s">
        <v>104</v>
      </c>
      <c r="C105" s="354" t="s">
        <v>130</v>
      </c>
      <c r="D105" s="354" t="s">
        <v>207</v>
      </c>
      <c r="E105" s="296" t="s">
        <v>207</v>
      </c>
      <c r="F105" s="296" t="s">
        <v>207</v>
      </c>
      <c r="G105" s="373">
        <v>8018</v>
      </c>
      <c r="H105" s="297" t="s">
        <v>207</v>
      </c>
      <c r="I105" s="312" t="s">
        <v>105</v>
      </c>
      <c r="J105" s="320"/>
      <c r="K105" s="300"/>
      <c r="L105" s="320"/>
      <c r="M105" s="321"/>
      <c r="N105" s="322"/>
      <c r="O105" s="303">
        <v>732.5</v>
      </c>
      <c r="P105" s="301">
        <v>0</v>
      </c>
      <c r="Q105" s="303">
        <f>P105+O105</f>
        <v>732.5</v>
      </c>
    </row>
    <row r="106" spans="1:17" s="30" customFormat="1" ht="38.25">
      <c r="A106" s="29"/>
      <c r="B106" s="365" t="s">
        <v>321</v>
      </c>
      <c r="C106" s="296" t="s">
        <v>130</v>
      </c>
      <c r="D106" s="296" t="s">
        <v>207</v>
      </c>
      <c r="E106" s="296" t="s">
        <v>207</v>
      </c>
      <c r="F106" s="296" t="s">
        <v>207</v>
      </c>
      <c r="G106" s="373" t="s">
        <v>290</v>
      </c>
      <c r="H106" s="297" t="s">
        <v>207</v>
      </c>
      <c r="I106" s="306"/>
      <c r="J106" s="374">
        <f>J107</f>
        <v>1332.5</v>
      </c>
      <c r="K106" s="375" t="e">
        <f>#REF!+K107+#REF!</f>
        <v>#REF!</v>
      </c>
      <c r="L106" s="374">
        <f aca="true" t="shared" si="27" ref="L106:Q107">L107</f>
        <v>0</v>
      </c>
      <c r="M106" s="376">
        <f t="shared" si="27"/>
        <v>1332.5</v>
      </c>
      <c r="N106" s="377">
        <f t="shared" si="27"/>
        <v>0</v>
      </c>
      <c r="O106" s="378">
        <f>O107+O109</f>
        <v>600</v>
      </c>
      <c r="P106" s="376">
        <f>P107+P109</f>
        <v>0</v>
      </c>
      <c r="Q106" s="378">
        <f>Q107+Q109</f>
        <v>600</v>
      </c>
    </row>
    <row r="107" spans="1:17" s="30" customFormat="1" ht="25.5">
      <c r="A107" s="29"/>
      <c r="B107" s="294" t="s">
        <v>102</v>
      </c>
      <c r="C107" s="354" t="s">
        <v>130</v>
      </c>
      <c r="D107" s="354" t="s">
        <v>207</v>
      </c>
      <c r="E107" s="296" t="s">
        <v>207</v>
      </c>
      <c r="F107" s="296" t="s">
        <v>207</v>
      </c>
      <c r="G107" s="373" t="s">
        <v>290</v>
      </c>
      <c r="H107" s="297" t="s">
        <v>207</v>
      </c>
      <c r="I107" s="312" t="s">
        <v>103</v>
      </c>
      <c r="J107" s="299">
        <f>J108</f>
        <v>1332.5</v>
      </c>
      <c r="K107" s="325">
        <f>K108</f>
        <v>1987</v>
      </c>
      <c r="L107" s="299">
        <f t="shared" si="27"/>
        <v>0</v>
      </c>
      <c r="M107" s="301">
        <f t="shared" si="27"/>
        <v>1332.5</v>
      </c>
      <c r="N107" s="302">
        <f t="shared" si="27"/>
        <v>0</v>
      </c>
      <c r="O107" s="303">
        <f t="shared" si="27"/>
        <v>408.5</v>
      </c>
      <c r="P107" s="301">
        <f t="shared" si="27"/>
        <v>0</v>
      </c>
      <c r="Q107" s="303">
        <f t="shared" si="27"/>
        <v>408.5</v>
      </c>
    </row>
    <row r="108" spans="1:17" s="30" customFormat="1" ht="25.5">
      <c r="A108" s="29"/>
      <c r="B108" s="294" t="s">
        <v>104</v>
      </c>
      <c r="C108" s="354" t="s">
        <v>130</v>
      </c>
      <c r="D108" s="354" t="s">
        <v>207</v>
      </c>
      <c r="E108" s="296" t="s">
        <v>207</v>
      </c>
      <c r="F108" s="296" t="s">
        <v>207</v>
      </c>
      <c r="G108" s="373" t="s">
        <v>290</v>
      </c>
      <c r="H108" s="297" t="s">
        <v>207</v>
      </c>
      <c r="I108" s="312" t="s">
        <v>105</v>
      </c>
      <c r="J108" s="299">
        <v>1332.5</v>
      </c>
      <c r="K108" s="325">
        <v>1987</v>
      </c>
      <c r="L108" s="299">
        <v>0</v>
      </c>
      <c r="M108" s="301">
        <v>1332.5</v>
      </c>
      <c r="N108" s="302">
        <v>0</v>
      </c>
      <c r="O108" s="303">
        <v>408.5</v>
      </c>
      <c r="P108" s="301">
        <v>0</v>
      </c>
      <c r="Q108" s="303">
        <f>P108+O108</f>
        <v>408.5</v>
      </c>
    </row>
    <row r="109" spans="1:17" s="30" customFormat="1" ht="12.75">
      <c r="A109" s="29"/>
      <c r="B109" s="314" t="s">
        <v>160</v>
      </c>
      <c r="C109" s="354" t="s">
        <v>130</v>
      </c>
      <c r="D109" s="354" t="s">
        <v>207</v>
      </c>
      <c r="E109" s="296" t="s">
        <v>207</v>
      </c>
      <c r="F109" s="296" t="s">
        <v>207</v>
      </c>
      <c r="G109" s="373" t="s">
        <v>290</v>
      </c>
      <c r="H109" s="297" t="s">
        <v>207</v>
      </c>
      <c r="I109" s="350" t="s">
        <v>174</v>
      </c>
      <c r="J109" s="326"/>
      <c r="K109" s="326"/>
      <c r="L109" s="326"/>
      <c r="M109" s="301"/>
      <c r="N109" s="301"/>
      <c r="O109" s="303">
        <f>O110</f>
        <v>191.5</v>
      </c>
      <c r="P109" s="301">
        <f>P110</f>
        <v>0</v>
      </c>
      <c r="Q109" s="303">
        <f>Q110</f>
        <v>191.5</v>
      </c>
    </row>
    <row r="110" spans="1:17" s="30" customFormat="1" ht="12.75">
      <c r="A110" s="29"/>
      <c r="B110" s="314" t="s">
        <v>175</v>
      </c>
      <c r="C110" s="354" t="s">
        <v>130</v>
      </c>
      <c r="D110" s="354" t="s">
        <v>207</v>
      </c>
      <c r="E110" s="296" t="s">
        <v>207</v>
      </c>
      <c r="F110" s="296" t="s">
        <v>207</v>
      </c>
      <c r="G110" s="373" t="s">
        <v>290</v>
      </c>
      <c r="H110" s="297" t="s">
        <v>207</v>
      </c>
      <c r="I110" s="312" t="s">
        <v>221</v>
      </c>
      <c r="J110" s="299"/>
      <c r="K110" s="325"/>
      <c r="L110" s="299"/>
      <c r="M110" s="301"/>
      <c r="N110" s="302"/>
      <c r="O110" s="303">
        <v>191.5</v>
      </c>
      <c r="P110" s="301">
        <v>0</v>
      </c>
      <c r="Q110" s="303">
        <f>P110+O110</f>
        <v>191.5</v>
      </c>
    </row>
    <row r="111" spans="2:17" ht="12.75">
      <c r="B111" s="379"/>
      <c r="C111" s="380"/>
      <c r="D111" s="381"/>
      <c r="E111" s="381"/>
      <c r="F111" s="381"/>
      <c r="G111" s="380"/>
      <c r="H111" s="382"/>
      <c r="I111" s="383"/>
      <c r="J111" s="384"/>
      <c r="K111" s="385"/>
      <c r="L111" s="384"/>
      <c r="M111" s="380"/>
      <c r="N111" s="386"/>
      <c r="O111" s="379"/>
      <c r="P111" s="380"/>
      <c r="Q111" s="379"/>
    </row>
    <row r="112" spans="1:17" ht="63">
      <c r="A112" s="48"/>
      <c r="B112" s="363" t="s">
        <v>31</v>
      </c>
      <c r="C112" s="339" t="s">
        <v>127</v>
      </c>
      <c r="D112" s="317" t="s">
        <v>207</v>
      </c>
      <c r="E112" s="318" t="s">
        <v>207</v>
      </c>
      <c r="F112" s="318" t="s">
        <v>207</v>
      </c>
      <c r="G112" s="317" t="s">
        <v>208</v>
      </c>
      <c r="H112" s="319" t="s">
        <v>207</v>
      </c>
      <c r="I112" s="298"/>
      <c r="J112" s="320" t="e">
        <f aca="true" t="shared" si="28" ref="J112:Q112">J114+J123</f>
        <v>#REF!</v>
      </c>
      <c r="K112" s="300">
        <f t="shared" si="28"/>
        <v>620</v>
      </c>
      <c r="L112" s="320" t="e">
        <f t="shared" si="28"/>
        <v>#REF!</v>
      </c>
      <c r="M112" s="321" t="e">
        <f t="shared" si="28"/>
        <v>#REF!</v>
      </c>
      <c r="N112" s="322" t="e">
        <f t="shared" si="28"/>
        <v>#REF!</v>
      </c>
      <c r="O112" s="323">
        <f t="shared" si="28"/>
        <v>765</v>
      </c>
      <c r="P112" s="323">
        <f t="shared" si="28"/>
        <v>0</v>
      </c>
      <c r="Q112" s="323">
        <f t="shared" si="28"/>
        <v>765</v>
      </c>
    </row>
    <row r="113" spans="1:17" ht="11.25" customHeight="1">
      <c r="A113" s="48"/>
      <c r="B113" s="363"/>
      <c r="C113" s="339"/>
      <c r="D113" s="317"/>
      <c r="E113" s="304"/>
      <c r="F113" s="304"/>
      <c r="G113" s="317"/>
      <c r="H113" s="297"/>
      <c r="I113" s="298"/>
      <c r="J113" s="320"/>
      <c r="K113" s="300"/>
      <c r="L113" s="320"/>
      <c r="M113" s="321"/>
      <c r="N113" s="322"/>
      <c r="O113" s="323"/>
      <c r="P113" s="323"/>
      <c r="Q113" s="323"/>
    </row>
    <row r="114" spans="1:17" s="30" customFormat="1" ht="25.5">
      <c r="A114" s="49"/>
      <c r="B114" s="615" t="s">
        <v>32</v>
      </c>
      <c r="C114" s="387" t="s">
        <v>127</v>
      </c>
      <c r="D114" s="318" t="s">
        <v>209</v>
      </c>
      <c r="E114" s="318" t="s">
        <v>207</v>
      </c>
      <c r="F114" s="318" t="s">
        <v>207</v>
      </c>
      <c r="G114" s="318" t="s">
        <v>208</v>
      </c>
      <c r="H114" s="319" t="s">
        <v>207</v>
      </c>
      <c r="I114" s="388"/>
      <c r="J114" s="320" t="e">
        <f>J115</f>
        <v>#REF!</v>
      </c>
      <c r="K114" s="300">
        <f>K118</f>
        <v>379</v>
      </c>
      <c r="L114" s="320" t="e">
        <f aca="true" t="shared" si="29" ref="L114:Q114">L115</f>
        <v>#REF!</v>
      </c>
      <c r="M114" s="321" t="e">
        <f t="shared" si="29"/>
        <v>#REF!</v>
      </c>
      <c r="N114" s="322" t="e">
        <f t="shared" si="29"/>
        <v>#REF!</v>
      </c>
      <c r="O114" s="323">
        <f t="shared" si="29"/>
        <v>425</v>
      </c>
      <c r="P114" s="323">
        <f t="shared" si="29"/>
        <v>0</v>
      </c>
      <c r="Q114" s="323">
        <f t="shared" si="29"/>
        <v>425</v>
      </c>
    </row>
    <row r="115" spans="1:17" ht="18.75">
      <c r="A115" s="48"/>
      <c r="B115" s="294" t="s">
        <v>99</v>
      </c>
      <c r="C115" s="389" t="s">
        <v>127</v>
      </c>
      <c r="D115" s="304" t="s">
        <v>209</v>
      </c>
      <c r="E115" s="304" t="s">
        <v>207</v>
      </c>
      <c r="F115" s="304" t="s">
        <v>207</v>
      </c>
      <c r="G115" s="304" t="s">
        <v>41</v>
      </c>
      <c r="H115" s="297" t="s">
        <v>207</v>
      </c>
      <c r="I115" s="306"/>
      <c r="J115" s="299" t="e">
        <f>J118+#REF!+J120</f>
        <v>#REF!</v>
      </c>
      <c r="K115" s="325">
        <f>K118</f>
        <v>379</v>
      </c>
      <c r="L115" s="299" t="e">
        <f>L118+#REF!+L120</f>
        <v>#REF!</v>
      </c>
      <c r="M115" s="301" t="e">
        <f>M118+#REF!+M120</f>
        <v>#REF!</v>
      </c>
      <c r="N115" s="302" t="e">
        <f>N118+#REF!+N120</f>
        <v>#REF!</v>
      </c>
      <c r="O115" s="303">
        <f>O118+O120+O116</f>
        <v>425</v>
      </c>
      <c r="P115" s="303">
        <f>P118+P120+P116</f>
        <v>0</v>
      </c>
      <c r="Q115" s="303">
        <f>Q118+Q120+Q116</f>
        <v>425</v>
      </c>
    </row>
    <row r="116" spans="1:17" ht="51">
      <c r="A116" s="48"/>
      <c r="B116" s="294" t="s">
        <v>123</v>
      </c>
      <c r="C116" s="390" t="s">
        <v>127</v>
      </c>
      <c r="D116" s="296" t="s">
        <v>209</v>
      </c>
      <c r="E116" s="296" t="s">
        <v>207</v>
      </c>
      <c r="F116" s="296" t="s">
        <v>207</v>
      </c>
      <c r="G116" s="296" t="s">
        <v>41</v>
      </c>
      <c r="H116" s="297" t="s">
        <v>207</v>
      </c>
      <c r="I116" s="306" t="s">
        <v>110</v>
      </c>
      <c r="J116" s="299"/>
      <c r="K116" s="325"/>
      <c r="L116" s="299"/>
      <c r="M116" s="301"/>
      <c r="N116" s="302"/>
      <c r="O116" s="303">
        <f>O117</f>
        <v>219.6</v>
      </c>
      <c r="P116" s="303">
        <f>P117</f>
        <v>0</v>
      </c>
      <c r="Q116" s="303">
        <f>Q117</f>
        <v>219.6</v>
      </c>
    </row>
    <row r="117" spans="1:17" ht="25.5">
      <c r="A117" s="48"/>
      <c r="B117" s="294" t="s">
        <v>111</v>
      </c>
      <c r="C117" s="390" t="s">
        <v>127</v>
      </c>
      <c r="D117" s="296" t="s">
        <v>209</v>
      </c>
      <c r="E117" s="296" t="s">
        <v>207</v>
      </c>
      <c r="F117" s="296" t="s">
        <v>207</v>
      </c>
      <c r="G117" s="296" t="s">
        <v>41</v>
      </c>
      <c r="H117" s="297" t="s">
        <v>207</v>
      </c>
      <c r="I117" s="306" t="s">
        <v>353</v>
      </c>
      <c r="J117" s="299"/>
      <c r="K117" s="325"/>
      <c r="L117" s="299"/>
      <c r="M117" s="301"/>
      <c r="N117" s="302"/>
      <c r="O117" s="303">
        <v>219.6</v>
      </c>
      <c r="P117" s="303">
        <v>0</v>
      </c>
      <c r="Q117" s="303">
        <f>P117+O117</f>
        <v>219.6</v>
      </c>
    </row>
    <row r="118" spans="1:17" ht="25.5">
      <c r="A118" s="48"/>
      <c r="B118" s="294" t="s">
        <v>102</v>
      </c>
      <c r="C118" s="389" t="s">
        <v>127</v>
      </c>
      <c r="D118" s="304" t="s">
        <v>209</v>
      </c>
      <c r="E118" s="304" t="s">
        <v>207</v>
      </c>
      <c r="F118" s="304" t="s">
        <v>207</v>
      </c>
      <c r="G118" s="304" t="s">
        <v>41</v>
      </c>
      <c r="H118" s="297" t="s">
        <v>207</v>
      </c>
      <c r="I118" s="306" t="s">
        <v>103</v>
      </c>
      <c r="J118" s="299">
        <f aca="true" t="shared" si="30" ref="J118:Q118">J119</f>
        <v>181.6</v>
      </c>
      <c r="K118" s="325">
        <f t="shared" si="30"/>
        <v>379</v>
      </c>
      <c r="L118" s="299">
        <f t="shared" si="30"/>
        <v>0</v>
      </c>
      <c r="M118" s="301">
        <f t="shared" si="30"/>
        <v>181.6</v>
      </c>
      <c r="N118" s="302">
        <f t="shared" si="30"/>
        <v>0</v>
      </c>
      <c r="O118" s="303">
        <f t="shared" si="30"/>
        <v>181.6</v>
      </c>
      <c r="P118" s="303">
        <f t="shared" si="30"/>
        <v>0</v>
      </c>
      <c r="Q118" s="303">
        <f t="shared" si="30"/>
        <v>181.6</v>
      </c>
    </row>
    <row r="119" spans="1:17" ht="25.5">
      <c r="A119" s="48"/>
      <c r="B119" s="294" t="s">
        <v>104</v>
      </c>
      <c r="C119" s="389" t="s">
        <v>127</v>
      </c>
      <c r="D119" s="304" t="s">
        <v>209</v>
      </c>
      <c r="E119" s="304" t="s">
        <v>207</v>
      </c>
      <c r="F119" s="304" t="s">
        <v>207</v>
      </c>
      <c r="G119" s="304" t="s">
        <v>41</v>
      </c>
      <c r="H119" s="297" t="s">
        <v>207</v>
      </c>
      <c r="I119" s="306" t="s">
        <v>105</v>
      </c>
      <c r="J119" s="299">
        <v>181.6</v>
      </c>
      <c r="K119" s="325">
        <v>379</v>
      </c>
      <c r="L119" s="299">
        <v>0</v>
      </c>
      <c r="M119" s="301">
        <v>181.6</v>
      </c>
      <c r="N119" s="302">
        <v>0</v>
      </c>
      <c r="O119" s="303">
        <v>181.6</v>
      </c>
      <c r="P119" s="303">
        <v>0</v>
      </c>
      <c r="Q119" s="303">
        <v>181.6</v>
      </c>
    </row>
    <row r="120" spans="1:17" ht="18.75">
      <c r="A120" s="48"/>
      <c r="B120" s="294" t="s">
        <v>112</v>
      </c>
      <c r="C120" s="390" t="s">
        <v>127</v>
      </c>
      <c r="D120" s="296" t="s">
        <v>209</v>
      </c>
      <c r="E120" s="304" t="s">
        <v>207</v>
      </c>
      <c r="F120" s="304" t="s">
        <v>207</v>
      </c>
      <c r="G120" s="296" t="s">
        <v>41</v>
      </c>
      <c r="H120" s="297" t="s">
        <v>207</v>
      </c>
      <c r="I120" s="306" t="s">
        <v>113</v>
      </c>
      <c r="J120" s="299">
        <f>J121</f>
        <v>29.4</v>
      </c>
      <c r="K120" s="325"/>
      <c r="L120" s="299">
        <f aca="true" t="shared" si="31" ref="L120:Q120">L121</f>
        <v>0</v>
      </c>
      <c r="M120" s="301">
        <f t="shared" si="31"/>
        <v>29.4</v>
      </c>
      <c r="N120" s="302">
        <f t="shared" si="31"/>
        <v>0</v>
      </c>
      <c r="O120" s="303">
        <f t="shared" si="31"/>
        <v>23.8</v>
      </c>
      <c r="P120" s="303">
        <f t="shared" si="31"/>
        <v>0</v>
      </c>
      <c r="Q120" s="303">
        <f t="shared" si="31"/>
        <v>23.8</v>
      </c>
    </row>
    <row r="121" spans="1:17" ht="18.75">
      <c r="A121" s="48"/>
      <c r="B121" s="294" t="s">
        <v>114</v>
      </c>
      <c r="C121" s="390" t="s">
        <v>127</v>
      </c>
      <c r="D121" s="296" t="s">
        <v>209</v>
      </c>
      <c r="E121" s="304" t="s">
        <v>207</v>
      </c>
      <c r="F121" s="304" t="s">
        <v>207</v>
      </c>
      <c r="G121" s="296" t="s">
        <v>41</v>
      </c>
      <c r="H121" s="297" t="s">
        <v>207</v>
      </c>
      <c r="I121" s="306" t="s">
        <v>115</v>
      </c>
      <c r="J121" s="299">
        <v>29.4</v>
      </c>
      <c r="K121" s="325"/>
      <c r="L121" s="299">
        <v>0</v>
      </c>
      <c r="M121" s="301">
        <v>29.4</v>
      </c>
      <c r="N121" s="302">
        <v>0</v>
      </c>
      <c r="O121" s="303">
        <v>23.8</v>
      </c>
      <c r="P121" s="303">
        <v>0</v>
      </c>
      <c r="Q121" s="303">
        <f>P121+O121</f>
        <v>23.8</v>
      </c>
    </row>
    <row r="122" spans="1:17" ht="12" customHeight="1">
      <c r="A122" s="48"/>
      <c r="B122" s="294"/>
      <c r="C122" s="389"/>
      <c r="D122" s="304"/>
      <c r="E122" s="304"/>
      <c r="F122" s="304"/>
      <c r="G122" s="304"/>
      <c r="H122" s="306"/>
      <c r="I122" s="306"/>
      <c r="J122" s="299"/>
      <c r="K122" s="325"/>
      <c r="L122" s="299"/>
      <c r="M122" s="301"/>
      <c r="N122" s="302"/>
      <c r="O122" s="303"/>
      <c r="P122" s="303"/>
      <c r="Q122" s="303"/>
    </row>
    <row r="123" spans="1:17" ht="18.75">
      <c r="A123" s="48"/>
      <c r="B123" s="316" t="s">
        <v>24</v>
      </c>
      <c r="C123" s="391" t="s">
        <v>127</v>
      </c>
      <c r="D123" s="392" t="s">
        <v>205</v>
      </c>
      <c r="E123" s="393" t="s">
        <v>207</v>
      </c>
      <c r="F123" s="393" t="s">
        <v>207</v>
      </c>
      <c r="G123" s="392" t="s">
        <v>208</v>
      </c>
      <c r="H123" s="319" t="s">
        <v>207</v>
      </c>
      <c r="I123" s="298"/>
      <c r="J123" s="320" t="e">
        <f>J129</f>
        <v>#REF!</v>
      </c>
      <c r="K123" s="300">
        <f>K129</f>
        <v>241</v>
      </c>
      <c r="L123" s="320" t="e">
        <f>L129</f>
        <v>#REF!</v>
      </c>
      <c r="M123" s="321" t="e">
        <f>M129</f>
        <v>#REF!</v>
      </c>
      <c r="N123" s="322" t="e">
        <f>N129</f>
        <v>#REF!</v>
      </c>
      <c r="O123" s="323">
        <f>O129+O124+O138</f>
        <v>340</v>
      </c>
      <c r="P123" s="323">
        <f>P129+P124+P138</f>
        <v>0</v>
      </c>
      <c r="Q123" s="323">
        <f>Q129+Q124+Q138</f>
        <v>340</v>
      </c>
    </row>
    <row r="124" spans="1:17" ht="25.5">
      <c r="A124" s="48"/>
      <c r="B124" s="324" t="s">
        <v>350</v>
      </c>
      <c r="C124" s="394" t="s">
        <v>127</v>
      </c>
      <c r="D124" s="295" t="s">
        <v>205</v>
      </c>
      <c r="E124" s="296" t="s">
        <v>207</v>
      </c>
      <c r="F124" s="296" t="s">
        <v>207</v>
      </c>
      <c r="G124" s="295" t="s">
        <v>349</v>
      </c>
      <c r="H124" s="297" t="s">
        <v>207</v>
      </c>
      <c r="I124" s="298"/>
      <c r="J124" s="320"/>
      <c r="K124" s="300"/>
      <c r="L124" s="320"/>
      <c r="M124" s="321"/>
      <c r="N124" s="322"/>
      <c r="O124" s="323">
        <f>O125+O127</f>
        <v>100</v>
      </c>
      <c r="P124" s="303">
        <f>P125+P127</f>
        <v>0</v>
      </c>
      <c r="Q124" s="303">
        <f>Q125+Q127</f>
        <v>100</v>
      </c>
    </row>
    <row r="125" spans="1:17" ht="25.5">
      <c r="A125" s="48"/>
      <c r="B125" s="294" t="s">
        <v>102</v>
      </c>
      <c r="C125" s="394" t="s">
        <v>127</v>
      </c>
      <c r="D125" s="295" t="s">
        <v>205</v>
      </c>
      <c r="E125" s="296" t="s">
        <v>207</v>
      </c>
      <c r="F125" s="296" t="s">
        <v>207</v>
      </c>
      <c r="G125" s="295" t="s">
        <v>349</v>
      </c>
      <c r="H125" s="297" t="s">
        <v>207</v>
      </c>
      <c r="I125" s="298" t="s">
        <v>103</v>
      </c>
      <c r="J125" s="320"/>
      <c r="K125" s="300"/>
      <c r="L125" s="320"/>
      <c r="M125" s="321"/>
      <c r="N125" s="322"/>
      <c r="O125" s="323">
        <f>O126</f>
        <v>50</v>
      </c>
      <c r="P125" s="303">
        <f>P126</f>
        <v>0</v>
      </c>
      <c r="Q125" s="303">
        <f>Q126</f>
        <v>50</v>
      </c>
    </row>
    <row r="126" spans="1:17" ht="25.5">
      <c r="A126" s="48"/>
      <c r="B126" s="294" t="s">
        <v>104</v>
      </c>
      <c r="C126" s="394" t="s">
        <v>127</v>
      </c>
      <c r="D126" s="295" t="s">
        <v>205</v>
      </c>
      <c r="E126" s="296" t="s">
        <v>207</v>
      </c>
      <c r="F126" s="296" t="s">
        <v>207</v>
      </c>
      <c r="G126" s="295" t="s">
        <v>349</v>
      </c>
      <c r="H126" s="297" t="s">
        <v>207</v>
      </c>
      <c r="I126" s="298" t="s">
        <v>105</v>
      </c>
      <c r="J126" s="320"/>
      <c r="K126" s="300"/>
      <c r="L126" s="320"/>
      <c r="M126" s="321"/>
      <c r="N126" s="322"/>
      <c r="O126" s="323">
        <v>50</v>
      </c>
      <c r="P126" s="303">
        <v>0</v>
      </c>
      <c r="Q126" s="303">
        <f>P126+O126</f>
        <v>50</v>
      </c>
    </row>
    <row r="127" spans="1:17" ht="18.75">
      <c r="A127" s="48"/>
      <c r="B127" s="294" t="s">
        <v>160</v>
      </c>
      <c r="C127" s="394" t="s">
        <v>127</v>
      </c>
      <c r="D127" s="295" t="s">
        <v>205</v>
      </c>
      <c r="E127" s="296" t="s">
        <v>207</v>
      </c>
      <c r="F127" s="296" t="s">
        <v>207</v>
      </c>
      <c r="G127" s="295" t="s">
        <v>349</v>
      </c>
      <c r="H127" s="297" t="s">
        <v>207</v>
      </c>
      <c r="I127" s="298" t="s">
        <v>174</v>
      </c>
      <c r="J127" s="320"/>
      <c r="K127" s="300"/>
      <c r="L127" s="320"/>
      <c r="M127" s="321"/>
      <c r="N127" s="322"/>
      <c r="O127" s="323">
        <f>O128</f>
        <v>50</v>
      </c>
      <c r="P127" s="303">
        <f>P128</f>
        <v>0</v>
      </c>
      <c r="Q127" s="303">
        <f>Q128</f>
        <v>50</v>
      </c>
    </row>
    <row r="128" spans="1:17" ht="18.75">
      <c r="A128" s="48"/>
      <c r="B128" s="294" t="s">
        <v>119</v>
      </c>
      <c r="C128" s="394" t="s">
        <v>127</v>
      </c>
      <c r="D128" s="295" t="s">
        <v>205</v>
      </c>
      <c r="E128" s="296" t="s">
        <v>207</v>
      </c>
      <c r="F128" s="296" t="s">
        <v>207</v>
      </c>
      <c r="G128" s="295" t="s">
        <v>349</v>
      </c>
      <c r="H128" s="297" t="s">
        <v>207</v>
      </c>
      <c r="I128" s="298" t="s">
        <v>124</v>
      </c>
      <c r="J128" s="320"/>
      <c r="K128" s="300"/>
      <c r="L128" s="320"/>
      <c r="M128" s="321"/>
      <c r="N128" s="322"/>
      <c r="O128" s="323">
        <v>50</v>
      </c>
      <c r="P128" s="303">
        <v>0</v>
      </c>
      <c r="Q128" s="303">
        <f>P128+O128</f>
        <v>50</v>
      </c>
    </row>
    <row r="129" spans="1:17" ht="18.75">
      <c r="A129" s="48"/>
      <c r="B129" s="365" t="s">
        <v>33</v>
      </c>
      <c r="C129" s="390" t="s">
        <v>127</v>
      </c>
      <c r="D129" s="296" t="s">
        <v>205</v>
      </c>
      <c r="E129" s="296" t="s">
        <v>207</v>
      </c>
      <c r="F129" s="296" t="s">
        <v>207</v>
      </c>
      <c r="G129" s="296" t="s">
        <v>37</v>
      </c>
      <c r="H129" s="297" t="s">
        <v>207</v>
      </c>
      <c r="I129" s="306"/>
      <c r="J129" s="299" t="e">
        <f>J132+J134+J136</f>
        <v>#REF!</v>
      </c>
      <c r="K129" s="325">
        <f>K132</f>
        <v>241</v>
      </c>
      <c r="L129" s="299" t="e">
        <f>L132+L134+L136</f>
        <v>#REF!</v>
      </c>
      <c r="M129" s="301" t="e">
        <f>M132+M134+M136</f>
        <v>#REF!</v>
      </c>
      <c r="N129" s="302" t="e">
        <f>N132+N134+N136</f>
        <v>#REF!</v>
      </c>
      <c r="O129" s="303">
        <f>O132+O134+O136+O130</f>
        <v>233.4</v>
      </c>
      <c r="P129" s="303">
        <f>P132+P134+P136+P130</f>
        <v>0</v>
      </c>
      <c r="Q129" s="303">
        <f>Q132+Q134+Q136+Q130</f>
        <v>233.4</v>
      </c>
    </row>
    <row r="130" spans="1:17" ht="51">
      <c r="A130" s="48"/>
      <c r="B130" s="294" t="s">
        <v>123</v>
      </c>
      <c r="C130" s="390" t="s">
        <v>127</v>
      </c>
      <c r="D130" s="296" t="s">
        <v>205</v>
      </c>
      <c r="E130" s="296" t="s">
        <v>207</v>
      </c>
      <c r="F130" s="296" t="s">
        <v>207</v>
      </c>
      <c r="G130" s="296" t="s">
        <v>37</v>
      </c>
      <c r="H130" s="297" t="s">
        <v>207</v>
      </c>
      <c r="I130" s="306" t="s">
        <v>110</v>
      </c>
      <c r="J130" s="299"/>
      <c r="K130" s="325"/>
      <c r="L130" s="299"/>
      <c r="M130" s="301"/>
      <c r="N130" s="302"/>
      <c r="O130" s="303">
        <f>O131</f>
        <v>79.5</v>
      </c>
      <c r="P130" s="303">
        <f>P131</f>
        <v>0</v>
      </c>
      <c r="Q130" s="303">
        <f>Q131</f>
        <v>79.5</v>
      </c>
    </row>
    <row r="131" spans="1:17" ht="25.5">
      <c r="A131" s="48"/>
      <c r="B131" s="294" t="s">
        <v>111</v>
      </c>
      <c r="C131" s="390" t="s">
        <v>127</v>
      </c>
      <c r="D131" s="296" t="s">
        <v>205</v>
      </c>
      <c r="E131" s="296" t="s">
        <v>207</v>
      </c>
      <c r="F131" s="296" t="s">
        <v>207</v>
      </c>
      <c r="G131" s="296" t="s">
        <v>37</v>
      </c>
      <c r="H131" s="297" t="s">
        <v>207</v>
      </c>
      <c r="I131" s="306" t="s">
        <v>353</v>
      </c>
      <c r="J131" s="299"/>
      <c r="K131" s="325"/>
      <c r="L131" s="299"/>
      <c r="M131" s="301"/>
      <c r="N131" s="302"/>
      <c r="O131" s="303">
        <v>79.5</v>
      </c>
      <c r="P131" s="303">
        <v>0</v>
      </c>
      <c r="Q131" s="303">
        <f>P131+O131</f>
        <v>79.5</v>
      </c>
    </row>
    <row r="132" spans="1:17" ht="25.5">
      <c r="A132" s="48"/>
      <c r="B132" s="294" t="s">
        <v>102</v>
      </c>
      <c r="C132" s="390" t="s">
        <v>127</v>
      </c>
      <c r="D132" s="296" t="s">
        <v>205</v>
      </c>
      <c r="E132" s="296" t="s">
        <v>207</v>
      </c>
      <c r="F132" s="296" t="s">
        <v>207</v>
      </c>
      <c r="G132" s="296" t="s">
        <v>37</v>
      </c>
      <c r="H132" s="297" t="s">
        <v>207</v>
      </c>
      <c r="I132" s="306" t="s">
        <v>103</v>
      </c>
      <c r="J132" s="299">
        <f aca="true" t="shared" si="32" ref="J132:Q132">J133</f>
        <v>80.5</v>
      </c>
      <c r="K132" s="325">
        <f t="shared" si="32"/>
        <v>241</v>
      </c>
      <c r="L132" s="299">
        <f t="shared" si="32"/>
        <v>0</v>
      </c>
      <c r="M132" s="301">
        <f t="shared" si="32"/>
        <v>80.5</v>
      </c>
      <c r="N132" s="302">
        <f t="shared" si="32"/>
        <v>0</v>
      </c>
      <c r="O132" s="303">
        <f t="shared" si="32"/>
        <v>68.9</v>
      </c>
      <c r="P132" s="303">
        <f t="shared" si="32"/>
        <v>0</v>
      </c>
      <c r="Q132" s="303">
        <f t="shared" si="32"/>
        <v>68.9</v>
      </c>
    </row>
    <row r="133" spans="1:17" ht="25.5">
      <c r="A133" s="48"/>
      <c r="B133" s="294" t="s">
        <v>104</v>
      </c>
      <c r="C133" s="390" t="s">
        <v>127</v>
      </c>
      <c r="D133" s="296" t="s">
        <v>205</v>
      </c>
      <c r="E133" s="296" t="s">
        <v>207</v>
      </c>
      <c r="F133" s="296" t="s">
        <v>207</v>
      </c>
      <c r="G133" s="296" t="s">
        <v>37</v>
      </c>
      <c r="H133" s="297" t="s">
        <v>207</v>
      </c>
      <c r="I133" s="306" t="s">
        <v>105</v>
      </c>
      <c r="J133" s="299">
        <v>80.5</v>
      </c>
      <c r="K133" s="325">
        <v>241</v>
      </c>
      <c r="L133" s="299">
        <v>0</v>
      </c>
      <c r="M133" s="301">
        <v>80.5</v>
      </c>
      <c r="N133" s="302">
        <v>0</v>
      </c>
      <c r="O133" s="303">
        <v>68.9</v>
      </c>
      <c r="P133" s="303">
        <v>0</v>
      </c>
      <c r="Q133" s="303">
        <f>P133+O133</f>
        <v>68.9</v>
      </c>
    </row>
    <row r="134" spans="1:17" ht="18" customHeight="1">
      <c r="A134" s="48"/>
      <c r="B134" s="613" t="s">
        <v>240</v>
      </c>
      <c r="C134" s="390" t="s">
        <v>127</v>
      </c>
      <c r="D134" s="296" t="s">
        <v>205</v>
      </c>
      <c r="E134" s="296" t="s">
        <v>207</v>
      </c>
      <c r="F134" s="296" t="s">
        <v>207</v>
      </c>
      <c r="G134" s="296" t="s">
        <v>37</v>
      </c>
      <c r="H134" s="297" t="s">
        <v>207</v>
      </c>
      <c r="I134" s="338" t="s">
        <v>107</v>
      </c>
      <c r="J134" s="299" t="e">
        <f>J135+#REF!</f>
        <v>#REF!</v>
      </c>
      <c r="K134" s="325"/>
      <c r="L134" s="299" t="e">
        <f>L135+#REF!</f>
        <v>#REF!</v>
      </c>
      <c r="M134" s="301" t="e">
        <f>M135+#REF!</f>
        <v>#REF!</v>
      </c>
      <c r="N134" s="302" t="e">
        <f>N135+#REF!</f>
        <v>#REF!</v>
      </c>
      <c r="O134" s="303">
        <f>O135</f>
        <v>15</v>
      </c>
      <c r="P134" s="303">
        <f>P135</f>
        <v>0</v>
      </c>
      <c r="Q134" s="303">
        <f>Q135</f>
        <v>15</v>
      </c>
    </row>
    <row r="135" spans="1:17" ht="18.75">
      <c r="A135" s="48"/>
      <c r="B135" s="294" t="s">
        <v>241</v>
      </c>
      <c r="C135" s="390" t="s">
        <v>127</v>
      </c>
      <c r="D135" s="296" t="s">
        <v>205</v>
      </c>
      <c r="E135" s="296" t="s">
        <v>207</v>
      </c>
      <c r="F135" s="296" t="s">
        <v>207</v>
      </c>
      <c r="G135" s="296" t="s">
        <v>37</v>
      </c>
      <c r="H135" s="297" t="s">
        <v>207</v>
      </c>
      <c r="I135" s="338" t="s">
        <v>239</v>
      </c>
      <c r="J135" s="299">
        <v>15</v>
      </c>
      <c r="K135" s="325"/>
      <c r="L135" s="299">
        <v>0</v>
      </c>
      <c r="M135" s="301">
        <v>15</v>
      </c>
      <c r="N135" s="302">
        <v>0</v>
      </c>
      <c r="O135" s="303">
        <v>15</v>
      </c>
      <c r="P135" s="303">
        <v>0</v>
      </c>
      <c r="Q135" s="303">
        <v>15</v>
      </c>
    </row>
    <row r="136" spans="1:17" ht="25.5">
      <c r="A136" s="48"/>
      <c r="B136" s="294" t="s">
        <v>47</v>
      </c>
      <c r="C136" s="390" t="s">
        <v>127</v>
      </c>
      <c r="D136" s="296" t="s">
        <v>205</v>
      </c>
      <c r="E136" s="296" t="s">
        <v>207</v>
      </c>
      <c r="F136" s="296" t="s">
        <v>207</v>
      </c>
      <c r="G136" s="296" t="s">
        <v>37</v>
      </c>
      <c r="H136" s="297" t="s">
        <v>207</v>
      </c>
      <c r="I136" s="338" t="s">
        <v>231</v>
      </c>
      <c r="J136" s="299">
        <f>J137</f>
        <v>70</v>
      </c>
      <c r="K136" s="325"/>
      <c r="L136" s="299">
        <f aca="true" t="shared" si="33" ref="L136:Q136">L137</f>
        <v>0</v>
      </c>
      <c r="M136" s="301">
        <f t="shared" si="33"/>
        <v>70</v>
      </c>
      <c r="N136" s="302">
        <f t="shared" si="33"/>
        <v>0</v>
      </c>
      <c r="O136" s="303">
        <f t="shared" si="33"/>
        <v>70</v>
      </c>
      <c r="P136" s="303">
        <f t="shared" si="33"/>
        <v>0</v>
      </c>
      <c r="Q136" s="303">
        <f t="shared" si="33"/>
        <v>70</v>
      </c>
    </row>
    <row r="137" spans="1:17" ht="18.75">
      <c r="A137" s="48"/>
      <c r="B137" s="294" t="s">
        <v>48</v>
      </c>
      <c r="C137" s="390" t="s">
        <v>127</v>
      </c>
      <c r="D137" s="296" t="s">
        <v>205</v>
      </c>
      <c r="E137" s="296" t="s">
        <v>207</v>
      </c>
      <c r="F137" s="296" t="s">
        <v>207</v>
      </c>
      <c r="G137" s="296" t="s">
        <v>37</v>
      </c>
      <c r="H137" s="297" t="s">
        <v>207</v>
      </c>
      <c r="I137" s="338" t="s">
        <v>49</v>
      </c>
      <c r="J137" s="326">
        <v>70</v>
      </c>
      <c r="K137" s="326"/>
      <c r="L137" s="326">
        <v>0</v>
      </c>
      <c r="M137" s="301">
        <v>70</v>
      </c>
      <c r="N137" s="301">
        <v>0</v>
      </c>
      <c r="O137" s="303">
        <v>70</v>
      </c>
      <c r="P137" s="303">
        <v>0</v>
      </c>
      <c r="Q137" s="303">
        <v>70</v>
      </c>
    </row>
    <row r="138" spans="1:17" ht="25.5">
      <c r="A138" s="48"/>
      <c r="B138" s="294" t="s">
        <v>374</v>
      </c>
      <c r="C138" s="390" t="s">
        <v>127</v>
      </c>
      <c r="D138" s="296" t="s">
        <v>205</v>
      </c>
      <c r="E138" s="296" t="s">
        <v>207</v>
      </c>
      <c r="F138" s="296" t="s">
        <v>207</v>
      </c>
      <c r="G138" s="295" t="s">
        <v>373</v>
      </c>
      <c r="H138" s="297" t="s">
        <v>207</v>
      </c>
      <c r="I138" s="338"/>
      <c r="J138" s="299"/>
      <c r="K138" s="325"/>
      <c r="L138" s="299"/>
      <c r="M138" s="301"/>
      <c r="N138" s="302"/>
      <c r="O138" s="303">
        <f aca="true" t="shared" si="34" ref="O138:Q139">O139</f>
        <v>6.6</v>
      </c>
      <c r="P138" s="303">
        <f t="shared" si="34"/>
        <v>0</v>
      </c>
      <c r="Q138" s="303">
        <f t="shared" si="34"/>
        <v>6.6</v>
      </c>
    </row>
    <row r="139" spans="1:17" ht="25.5">
      <c r="A139" s="48"/>
      <c r="B139" s="294" t="s">
        <v>102</v>
      </c>
      <c r="C139" s="390" t="s">
        <v>127</v>
      </c>
      <c r="D139" s="296" t="s">
        <v>205</v>
      </c>
      <c r="E139" s="296" t="s">
        <v>207</v>
      </c>
      <c r="F139" s="296" t="s">
        <v>207</v>
      </c>
      <c r="G139" s="295" t="s">
        <v>373</v>
      </c>
      <c r="H139" s="297" t="s">
        <v>207</v>
      </c>
      <c r="I139" s="338" t="s">
        <v>103</v>
      </c>
      <c r="J139" s="299"/>
      <c r="K139" s="325"/>
      <c r="L139" s="299"/>
      <c r="M139" s="301"/>
      <c r="N139" s="302"/>
      <c r="O139" s="303">
        <f t="shared" si="34"/>
        <v>6.6</v>
      </c>
      <c r="P139" s="303">
        <f t="shared" si="34"/>
        <v>0</v>
      </c>
      <c r="Q139" s="303">
        <f t="shared" si="34"/>
        <v>6.6</v>
      </c>
    </row>
    <row r="140" spans="1:17" ht="25.5">
      <c r="A140" s="48"/>
      <c r="B140" s="327" t="s">
        <v>104</v>
      </c>
      <c r="C140" s="395" t="s">
        <v>127</v>
      </c>
      <c r="D140" s="328" t="s">
        <v>205</v>
      </c>
      <c r="E140" s="328" t="s">
        <v>207</v>
      </c>
      <c r="F140" s="328" t="s">
        <v>207</v>
      </c>
      <c r="G140" s="329" t="s">
        <v>373</v>
      </c>
      <c r="H140" s="330" t="s">
        <v>207</v>
      </c>
      <c r="I140" s="396" t="s">
        <v>105</v>
      </c>
      <c r="J140" s="332"/>
      <c r="K140" s="333"/>
      <c r="L140" s="332"/>
      <c r="M140" s="334"/>
      <c r="N140" s="335"/>
      <c r="O140" s="336">
        <v>6.6</v>
      </c>
      <c r="P140" s="336">
        <v>0</v>
      </c>
      <c r="Q140" s="336">
        <v>6.6</v>
      </c>
    </row>
    <row r="141" spans="1:17" s="24" customFormat="1" ht="47.25">
      <c r="A141" s="46"/>
      <c r="B141" s="363" t="s">
        <v>44</v>
      </c>
      <c r="C141" s="339" t="s">
        <v>131</v>
      </c>
      <c r="D141" s="317" t="s">
        <v>207</v>
      </c>
      <c r="E141" s="318" t="s">
        <v>207</v>
      </c>
      <c r="F141" s="318" t="s">
        <v>207</v>
      </c>
      <c r="G141" s="317" t="s">
        <v>208</v>
      </c>
      <c r="H141" s="319" t="s">
        <v>207</v>
      </c>
      <c r="I141" s="298"/>
      <c r="J141" s="320">
        <f aca="true" t="shared" si="35" ref="J141:O141">J143</f>
        <v>190</v>
      </c>
      <c r="K141" s="300" t="e">
        <f t="shared" si="35"/>
        <v>#REF!</v>
      </c>
      <c r="L141" s="320">
        <f t="shared" si="35"/>
        <v>0</v>
      </c>
      <c r="M141" s="321">
        <f t="shared" si="35"/>
        <v>190</v>
      </c>
      <c r="N141" s="322">
        <f t="shared" si="35"/>
        <v>0</v>
      </c>
      <c r="O141" s="323">
        <f t="shared" si="35"/>
        <v>190</v>
      </c>
      <c r="P141" s="323">
        <f>P143</f>
        <v>0</v>
      </c>
      <c r="Q141" s="323">
        <f>Q143</f>
        <v>190</v>
      </c>
    </row>
    <row r="142" spans="1:17" s="24" customFormat="1" ht="6.75" customHeight="1">
      <c r="A142" s="46"/>
      <c r="B142" s="363"/>
      <c r="C142" s="339"/>
      <c r="D142" s="317"/>
      <c r="E142" s="304"/>
      <c r="F142" s="304"/>
      <c r="G142" s="317"/>
      <c r="H142" s="297"/>
      <c r="I142" s="298"/>
      <c r="J142" s="320"/>
      <c r="K142" s="300"/>
      <c r="L142" s="320"/>
      <c r="M142" s="321"/>
      <c r="N142" s="322"/>
      <c r="O142" s="323"/>
      <c r="P142" s="323"/>
      <c r="Q142" s="323"/>
    </row>
    <row r="143" spans="1:17" s="30" customFormat="1" ht="25.5">
      <c r="A143" s="49"/>
      <c r="B143" s="616" t="s">
        <v>34</v>
      </c>
      <c r="C143" s="397" t="s">
        <v>131</v>
      </c>
      <c r="D143" s="398" t="s">
        <v>205</v>
      </c>
      <c r="E143" s="318" t="s">
        <v>207</v>
      </c>
      <c r="F143" s="318" t="s">
        <v>207</v>
      </c>
      <c r="G143" s="398" t="s">
        <v>208</v>
      </c>
      <c r="H143" s="319" t="s">
        <v>207</v>
      </c>
      <c r="I143" s="399"/>
      <c r="J143" s="400">
        <f>J144</f>
        <v>190</v>
      </c>
      <c r="K143" s="401" t="e">
        <f>#REF!+#REF!</f>
        <v>#REF!</v>
      </c>
      <c r="L143" s="400">
        <f aca="true" t="shared" si="36" ref="L143:Q143">L144</f>
        <v>0</v>
      </c>
      <c r="M143" s="402">
        <f t="shared" si="36"/>
        <v>190</v>
      </c>
      <c r="N143" s="403">
        <f t="shared" si="36"/>
        <v>0</v>
      </c>
      <c r="O143" s="404">
        <f t="shared" si="36"/>
        <v>190</v>
      </c>
      <c r="P143" s="404">
        <f t="shared" si="36"/>
        <v>0</v>
      </c>
      <c r="Q143" s="404">
        <f t="shared" si="36"/>
        <v>190</v>
      </c>
    </row>
    <row r="144" spans="1:17" s="30" customFormat="1" ht="18.75">
      <c r="A144" s="49"/>
      <c r="B144" s="294" t="s">
        <v>33</v>
      </c>
      <c r="C144" s="351" t="s">
        <v>131</v>
      </c>
      <c r="D144" s="352" t="s">
        <v>205</v>
      </c>
      <c r="E144" s="296" t="s">
        <v>207</v>
      </c>
      <c r="F144" s="296" t="s">
        <v>207</v>
      </c>
      <c r="G144" s="352" t="s">
        <v>37</v>
      </c>
      <c r="H144" s="297" t="s">
        <v>207</v>
      </c>
      <c r="I144" s="338"/>
      <c r="J144" s="307">
        <f>J147+J149+J145</f>
        <v>190</v>
      </c>
      <c r="K144" s="401"/>
      <c r="L144" s="307">
        <f aca="true" t="shared" si="37" ref="L144:Q144">L147+L149+L145</f>
        <v>0</v>
      </c>
      <c r="M144" s="309">
        <f t="shared" si="37"/>
        <v>190</v>
      </c>
      <c r="N144" s="310">
        <f t="shared" si="37"/>
        <v>0</v>
      </c>
      <c r="O144" s="311">
        <f t="shared" si="37"/>
        <v>190</v>
      </c>
      <c r="P144" s="311">
        <f t="shared" si="37"/>
        <v>0</v>
      </c>
      <c r="Q144" s="311">
        <f t="shared" si="37"/>
        <v>190</v>
      </c>
    </row>
    <row r="145" spans="1:17" s="30" customFormat="1" ht="25.5">
      <c r="A145" s="49"/>
      <c r="B145" s="314" t="s">
        <v>102</v>
      </c>
      <c r="C145" s="406" t="s">
        <v>131</v>
      </c>
      <c r="D145" s="337" t="s">
        <v>205</v>
      </c>
      <c r="E145" s="304" t="s">
        <v>207</v>
      </c>
      <c r="F145" s="304" t="s">
        <v>207</v>
      </c>
      <c r="G145" s="337" t="s">
        <v>37</v>
      </c>
      <c r="H145" s="297" t="s">
        <v>207</v>
      </c>
      <c r="I145" s="338" t="s">
        <v>103</v>
      </c>
      <c r="J145" s="307">
        <f>J146</f>
        <v>10</v>
      </c>
      <c r="K145" s="401"/>
      <c r="L145" s="307">
        <f aca="true" t="shared" si="38" ref="L145:Q145">L146</f>
        <v>0</v>
      </c>
      <c r="M145" s="309">
        <f t="shared" si="38"/>
        <v>10</v>
      </c>
      <c r="N145" s="310">
        <f t="shared" si="38"/>
        <v>0</v>
      </c>
      <c r="O145" s="311">
        <f t="shared" si="38"/>
        <v>10</v>
      </c>
      <c r="P145" s="311">
        <f t="shared" si="38"/>
        <v>0</v>
      </c>
      <c r="Q145" s="311">
        <f t="shared" si="38"/>
        <v>10</v>
      </c>
    </row>
    <row r="146" spans="1:17" s="30" customFormat="1" ht="25.5">
      <c r="A146" s="49"/>
      <c r="B146" s="314" t="s">
        <v>104</v>
      </c>
      <c r="C146" s="406" t="s">
        <v>131</v>
      </c>
      <c r="D146" s="337" t="s">
        <v>205</v>
      </c>
      <c r="E146" s="304" t="s">
        <v>207</v>
      </c>
      <c r="F146" s="304" t="s">
        <v>207</v>
      </c>
      <c r="G146" s="337" t="s">
        <v>37</v>
      </c>
      <c r="H146" s="297" t="s">
        <v>207</v>
      </c>
      <c r="I146" s="338" t="s">
        <v>105</v>
      </c>
      <c r="J146" s="307">
        <v>10</v>
      </c>
      <c r="K146" s="401"/>
      <c r="L146" s="307">
        <v>0</v>
      </c>
      <c r="M146" s="309">
        <v>10</v>
      </c>
      <c r="N146" s="310">
        <v>0</v>
      </c>
      <c r="O146" s="311">
        <v>10</v>
      </c>
      <c r="P146" s="311">
        <v>0</v>
      </c>
      <c r="Q146" s="311">
        <v>10</v>
      </c>
    </row>
    <row r="147" spans="1:17" s="30" customFormat="1" ht="18.75">
      <c r="A147" s="49"/>
      <c r="B147" s="294" t="s">
        <v>160</v>
      </c>
      <c r="C147" s="351" t="s">
        <v>131</v>
      </c>
      <c r="D147" s="352" t="s">
        <v>205</v>
      </c>
      <c r="E147" s="296" t="s">
        <v>207</v>
      </c>
      <c r="F147" s="296" t="s">
        <v>207</v>
      </c>
      <c r="G147" s="352" t="s">
        <v>37</v>
      </c>
      <c r="H147" s="297" t="s">
        <v>207</v>
      </c>
      <c r="I147" s="338" t="s">
        <v>174</v>
      </c>
      <c r="J147" s="307">
        <f>J148</f>
        <v>29</v>
      </c>
      <c r="K147" s="401"/>
      <c r="L147" s="307">
        <f aca="true" t="shared" si="39" ref="L147:Q147">L148</f>
        <v>0</v>
      </c>
      <c r="M147" s="309">
        <f t="shared" si="39"/>
        <v>29</v>
      </c>
      <c r="N147" s="310">
        <f t="shared" si="39"/>
        <v>0</v>
      </c>
      <c r="O147" s="311">
        <f t="shared" si="39"/>
        <v>29</v>
      </c>
      <c r="P147" s="311">
        <f t="shared" si="39"/>
        <v>0</v>
      </c>
      <c r="Q147" s="311">
        <f t="shared" si="39"/>
        <v>29</v>
      </c>
    </row>
    <row r="148" spans="1:17" s="30" customFormat="1" ht="18.75">
      <c r="A148" s="49"/>
      <c r="B148" s="294" t="s">
        <v>119</v>
      </c>
      <c r="C148" s="351" t="s">
        <v>131</v>
      </c>
      <c r="D148" s="352" t="s">
        <v>205</v>
      </c>
      <c r="E148" s="296" t="s">
        <v>207</v>
      </c>
      <c r="F148" s="296" t="s">
        <v>207</v>
      </c>
      <c r="G148" s="352" t="s">
        <v>37</v>
      </c>
      <c r="H148" s="297" t="s">
        <v>207</v>
      </c>
      <c r="I148" s="338" t="s">
        <v>124</v>
      </c>
      <c r="J148" s="307">
        <v>29</v>
      </c>
      <c r="K148" s="401"/>
      <c r="L148" s="307">
        <v>0</v>
      </c>
      <c r="M148" s="309">
        <v>29</v>
      </c>
      <c r="N148" s="310">
        <v>0</v>
      </c>
      <c r="O148" s="311">
        <v>29</v>
      </c>
      <c r="P148" s="311">
        <v>0</v>
      </c>
      <c r="Q148" s="311">
        <v>29</v>
      </c>
    </row>
    <row r="149" spans="1:17" s="30" customFormat="1" ht="25.5">
      <c r="A149" s="49"/>
      <c r="B149" s="294" t="s">
        <v>47</v>
      </c>
      <c r="C149" s="351" t="s">
        <v>131</v>
      </c>
      <c r="D149" s="352" t="s">
        <v>205</v>
      </c>
      <c r="E149" s="296" t="s">
        <v>207</v>
      </c>
      <c r="F149" s="296" t="s">
        <v>207</v>
      </c>
      <c r="G149" s="352" t="s">
        <v>37</v>
      </c>
      <c r="H149" s="297" t="s">
        <v>207</v>
      </c>
      <c r="I149" s="312">
        <v>600</v>
      </c>
      <c r="J149" s="307">
        <f>J150</f>
        <v>151</v>
      </c>
      <c r="K149" s="401"/>
      <c r="L149" s="307">
        <f aca="true" t="shared" si="40" ref="L149:Q149">L150</f>
        <v>0</v>
      </c>
      <c r="M149" s="309">
        <f t="shared" si="40"/>
        <v>151</v>
      </c>
      <c r="N149" s="310">
        <f t="shared" si="40"/>
        <v>0</v>
      </c>
      <c r="O149" s="311">
        <f t="shared" si="40"/>
        <v>151</v>
      </c>
      <c r="P149" s="311">
        <f t="shared" si="40"/>
        <v>0</v>
      </c>
      <c r="Q149" s="311">
        <f t="shared" si="40"/>
        <v>151</v>
      </c>
    </row>
    <row r="150" spans="1:17" s="30" customFormat="1" ht="18.75">
      <c r="A150" s="49"/>
      <c r="B150" s="327" t="s">
        <v>48</v>
      </c>
      <c r="C150" s="355" t="s">
        <v>131</v>
      </c>
      <c r="D150" s="356" t="s">
        <v>205</v>
      </c>
      <c r="E150" s="328" t="s">
        <v>207</v>
      </c>
      <c r="F150" s="328" t="s">
        <v>207</v>
      </c>
      <c r="G150" s="356" t="s">
        <v>37</v>
      </c>
      <c r="H150" s="330" t="s">
        <v>207</v>
      </c>
      <c r="I150" s="357" t="s">
        <v>49</v>
      </c>
      <c r="J150" s="358">
        <f>21+130</f>
        <v>151</v>
      </c>
      <c r="K150" s="407"/>
      <c r="L150" s="358">
        <v>0</v>
      </c>
      <c r="M150" s="359">
        <f>21+130</f>
        <v>151</v>
      </c>
      <c r="N150" s="360">
        <v>0</v>
      </c>
      <c r="O150" s="361">
        <f>21+130</f>
        <v>151</v>
      </c>
      <c r="P150" s="361">
        <v>0</v>
      </c>
      <c r="Q150" s="361">
        <f>21+130</f>
        <v>151</v>
      </c>
    </row>
    <row r="151" spans="1:17" s="24" customFormat="1" ht="13.5" customHeight="1">
      <c r="A151" s="46"/>
      <c r="B151" s="314"/>
      <c r="C151" s="406"/>
      <c r="D151" s="337"/>
      <c r="E151" s="337"/>
      <c r="F151" s="337"/>
      <c r="G151" s="337"/>
      <c r="H151" s="338"/>
      <c r="I151" s="338"/>
      <c r="J151" s="307"/>
      <c r="K151" s="308"/>
      <c r="L151" s="307"/>
      <c r="M151" s="309"/>
      <c r="N151" s="310"/>
      <c r="O151" s="311"/>
      <c r="P151" s="311"/>
      <c r="Q151" s="311"/>
    </row>
    <row r="152" spans="1:17" s="26" customFormat="1" ht="31.5">
      <c r="A152" s="50"/>
      <c r="B152" s="456" t="s">
        <v>45</v>
      </c>
      <c r="C152" s="387" t="s">
        <v>132</v>
      </c>
      <c r="D152" s="318" t="s">
        <v>207</v>
      </c>
      <c r="E152" s="318" t="s">
        <v>207</v>
      </c>
      <c r="F152" s="318" t="s">
        <v>207</v>
      </c>
      <c r="G152" s="318" t="s">
        <v>208</v>
      </c>
      <c r="H152" s="319" t="s">
        <v>207</v>
      </c>
      <c r="I152" s="388"/>
      <c r="J152" s="320">
        <f aca="true" t="shared" si="41" ref="J152:Q154">J153</f>
        <v>380</v>
      </c>
      <c r="K152" s="300">
        <f t="shared" si="41"/>
        <v>493</v>
      </c>
      <c r="L152" s="320">
        <f t="shared" si="41"/>
        <v>0</v>
      </c>
      <c r="M152" s="321">
        <f>M153+M159</f>
        <v>380</v>
      </c>
      <c r="N152" s="322">
        <f>N153+N159</f>
        <v>0</v>
      </c>
      <c r="O152" s="323">
        <f>O153+O159+O156+O162</f>
        <v>1606.6</v>
      </c>
      <c r="P152" s="323">
        <f>P158+P161+P164</f>
        <v>0</v>
      </c>
      <c r="Q152" s="323">
        <f>Q158+Q161+Q164</f>
        <v>1606.6</v>
      </c>
    </row>
    <row r="153" spans="1:17" s="24" customFormat="1" ht="38.25" hidden="1">
      <c r="A153" s="51"/>
      <c r="B153" s="365" t="s">
        <v>302</v>
      </c>
      <c r="C153" s="390" t="s">
        <v>132</v>
      </c>
      <c r="D153" s="296" t="s">
        <v>207</v>
      </c>
      <c r="E153" s="296" t="s">
        <v>207</v>
      </c>
      <c r="F153" s="296" t="s">
        <v>207</v>
      </c>
      <c r="G153" s="296" t="s">
        <v>300</v>
      </c>
      <c r="H153" s="297" t="s">
        <v>207</v>
      </c>
      <c r="I153" s="306"/>
      <c r="J153" s="299">
        <f t="shared" si="41"/>
        <v>380</v>
      </c>
      <c r="K153" s="325">
        <f t="shared" si="41"/>
        <v>493</v>
      </c>
      <c r="L153" s="299">
        <f t="shared" si="41"/>
        <v>0</v>
      </c>
      <c r="M153" s="301">
        <f t="shared" si="41"/>
        <v>380</v>
      </c>
      <c r="N153" s="302">
        <f t="shared" si="41"/>
        <v>-380</v>
      </c>
      <c r="O153" s="303">
        <f t="shared" si="41"/>
        <v>0</v>
      </c>
      <c r="P153" s="303">
        <f t="shared" si="41"/>
        <v>-380</v>
      </c>
      <c r="Q153" s="303">
        <f t="shared" si="41"/>
        <v>0</v>
      </c>
    </row>
    <row r="154" spans="1:17" s="24" customFormat="1" ht="12.75" hidden="1">
      <c r="A154" s="51"/>
      <c r="B154" s="294" t="s">
        <v>106</v>
      </c>
      <c r="C154" s="390" t="s">
        <v>132</v>
      </c>
      <c r="D154" s="296" t="s">
        <v>207</v>
      </c>
      <c r="E154" s="296" t="s">
        <v>207</v>
      </c>
      <c r="F154" s="296" t="s">
        <v>207</v>
      </c>
      <c r="G154" s="296" t="s">
        <v>300</v>
      </c>
      <c r="H154" s="297" t="s">
        <v>207</v>
      </c>
      <c r="I154" s="306" t="s">
        <v>107</v>
      </c>
      <c r="J154" s="299">
        <f t="shared" si="41"/>
        <v>380</v>
      </c>
      <c r="K154" s="325">
        <f t="shared" si="41"/>
        <v>493</v>
      </c>
      <c r="L154" s="299">
        <f t="shared" si="41"/>
        <v>0</v>
      </c>
      <c r="M154" s="301">
        <f t="shared" si="41"/>
        <v>380</v>
      </c>
      <c r="N154" s="302">
        <f t="shared" si="41"/>
        <v>-380</v>
      </c>
      <c r="O154" s="303">
        <f t="shared" si="41"/>
        <v>0</v>
      </c>
      <c r="P154" s="303">
        <f t="shared" si="41"/>
        <v>-380</v>
      </c>
      <c r="Q154" s="303">
        <f t="shared" si="41"/>
        <v>0</v>
      </c>
    </row>
    <row r="155" spans="1:17" s="24" customFormat="1" ht="25.5" hidden="1">
      <c r="A155" s="51"/>
      <c r="B155" s="294" t="s">
        <v>108</v>
      </c>
      <c r="C155" s="390" t="s">
        <v>132</v>
      </c>
      <c r="D155" s="296" t="s">
        <v>207</v>
      </c>
      <c r="E155" s="296" t="s">
        <v>207</v>
      </c>
      <c r="F155" s="296" t="s">
        <v>207</v>
      </c>
      <c r="G155" s="296" t="s">
        <v>300</v>
      </c>
      <c r="H155" s="297" t="s">
        <v>207</v>
      </c>
      <c r="I155" s="306" t="s">
        <v>109</v>
      </c>
      <c r="J155" s="326">
        <v>380</v>
      </c>
      <c r="K155" s="326">
        <v>493</v>
      </c>
      <c r="L155" s="326">
        <v>0</v>
      </c>
      <c r="M155" s="301">
        <v>380</v>
      </c>
      <c r="N155" s="302">
        <v>-380</v>
      </c>
      <c r="O155" s="303">
        <f>N155+M155</f>
        <v>0</v>
      </c>
      <c r="P155" s="303">
        <f>O155+N155</f>
        <v>-380</v>
      </c>
      <c r="Q155" s="303">
        <v>0</v>
      </c>
    </row>
    <row r="156" spans="1:17" s="24" customFormat="1" ht="63.75">
      <c r="A156" s="51"/>
      <c r="B156" s="324" t="s">
        <v>400</v>
      </c>
      <c r="C156" s="390" t="s">
        <v>132</v>
      </c>
      <c r="D156" s="296" t="s">
        <v>207</v>
      </c>
      <c r="E156" s="296" t="s">
        <v>207</v>
      </c>
      <c r="F156" s="296" t="s">
        <v>207</v>
      </c>
      <c r="G156" s="296" t="s">
        <v>351</v>
      </c>
      <c r="H156" s="297" t="s">
        <v>207</v>
      </c>
      <c r="I156" s="306"/>
      <c r="J156" s="326"/>
      <c r="K156" s="326"/>
      <c r="L156" s="326"/>
      <c r="M156" s="301"/>
      <c r="N156" s="302"/>
      <c r="O156" s="303">
        <f aca="true" t="shared" si="42" ref="O156:Q157">O157</f>
        <v>599.8</v>
      </c>
      <c r="P156" s="303">
        <f t="shared" si="42"/>
        <v>0</v>
      </c>
      <c r="Q156" s="303">
        <f t="shared" si="42"/>
        <v>599.8</v>
      </c>
    </row>
    <row r="157" spans="1:17" s="24" customFormat="1" ht="12.75">
      <c r="A157" s="51"/>
      <c r="B157" s="294" t="s">
        <v>106</v>
      </c>
      <c r="C157" s="390" t="s">
        <v>132</v>
      </c>
      <c r="D157" s="296" t="s">
        <v>207</v>
      </c>
      <c r="E157" s="296" t="s">
        <v>207</v>
      </c>
      <c r="F157" s="296" t="s">
        <v>207</v>
      </c>
      <c r="G157" s="296" t="s">
        <v>351</v>
      </c>
      <c r="H157" s="297" t="s">
        <v>207</v>
      </c>
      <c r="I157" s="306" t="s">
        <v>107</v>
      </c>
      <c r="J157" s="326"/>
      <c r="K157" s="326"/>
      <c r="L157" s="326"/>
      <c r="M157" s="301"/>
      <c r="N157" s="302"/>
      <c r="O157" s="303">
        <f t="shared" si="42"/>
        <v>599.8</v>
      </c>
      <c r="P157" s="303">
        <f t="shared" si="42"/>
        <v>0</v>
      </c>
      <c r="Q157" s="303">
        <f t="shared" si="42"/>
        <v>599.8</v>
      </c>
    </row>
    <row r="158" spans="1:17" s="24" customFormat="1" ht="25.5">
      <c r="A158" s="51"/>
      <c r="B158" s="294" t="s">
        <v>108</v>
      </c>
      <c r="C158" s="390" t="s">
        <v>132</v>
      </c>
      <c r="D158" s="296" t="s">
        <v>207</v>
      </c>
      <c r="E158" s="296" t="s">
        <v>207</v>
      </c>
      <c r="F158" s="296" t="s">
        <v>207</v>
      </c>
      <c r="G158" s="296" t="s">
        <v>351</v>
      </c>
      <c r="H158" s="297" t="s">
        <v>207</v>
      </c>
      <c r="I158" s="306" t="s">
        <v>109</v>
      </c>
      <c r="J158" s="326"/>
      <c r="K158" s="326"/>
      <c r="L158" s="326"/>
      <c r="M158" s="301"/>
      <c r="N158" s="302"/>
      <c r="O158" s="303">
        <v>599.8</v>
      </c>
      <c r="P158" s="303">
        <v>0</v>
      </c>
      <c r="Q158" s="303">
        <v>599.8</v>
      </c>
    </row>
    <row r="159" spans="1:17" s="24" customFormat="1" ht="38.25">
      <c r="A159" s="51"/>
      <c r="B159" s="365" t="s">
        <v>302</v>
      </c>
      <c r="C159" s="390" t="s">
        <v>132</v>
      </c>
      <c r="D159" s="296" t="s">
        <v>207</v>
      </c>
      <c r="E159" s="296" t="s">
        <v>207</v>
      </c>
      <c r="F159" s="296" t="s">
        <v>207</v>
      </c>
      <c r="G159" s="296" t="s">
        <v>332</v>
      </c>
      <c r="H159" s="297" t="s">
        <v>207</v>
      </c>
      <c r="I159" s="306"/>
      <c r="J159" s="299"/>
      <c r="K159" s="325"/>
      <c r="L159" s="299"/>
      <c r="M159" s="301">
        <f aca="true" t="shared" si="43" ref="M159:Q160">M160</f>
        <v>0</v>
      </c>
      <c r="N159" s="302">
        <f t="shared" si="43"/>
        <v>380</v>
      </c>
      <c r="O159" s="303">
        <f t="shared" si="43"/>
        <v>503.4</v>
      </c>
      <c r="P159" s="303">
        <f t="shared" si="43"/>
        <v>0</v>
      </c>
      <c r="Q159" s="303">
        <f t="shared" si="43"/>
        <v>503.4</v>
      </c>
    </row>
    <row r="160" spans="1:17" s="24" customFormat="1" ht="12.75">
      <c r="A160" s="51"/>
      <c r="B160" s="294" t="s">
        <v>106</v>
      </c>
      <c r="C160" s="390" t="s">
        <v>132</v>
      </c>
      <c r="D160" s="296" t="s">
        <v>207</v>
      </c>
      <c r="E160" s="296" t="s">
        <v>207</v>
      </c>
      <c r="F160" s="296" t="s">
        <v>207</v>
      </c>
      <c r="G160" s="296" t="s">
        <v>332</v>
      </c>
      <c r="H160" s="297" t="s">
        <v>207</v>
      </c>
      <c r="I160" s="306" t="s">
        <v>107</v>
      </c>
      <c r="J160" s="299"/>
      <c r="K160" s="325"/>
      <c r="L160" s="299"/>
      <c r="M160" s="301">
        <f t="shared" si="43"/>
        <v>0</v>
      </c>
      <c r="N160" s="302">
        <f t="shared" si="43"/>
        <v>380</v>
      </c>
      <c r="O160" s="303">
        <f t="shared" si="43"/>
        <v>503.4</v>
      </c>
      <c r="P160" s="303">
        <f t="shared" si="43"/>
        <v>0</v>
      </c>
      <c r="Q160" s="303">
        <f t="shared" si="43"/>
        <v>503.4</v>
      </c>
    </row>
    <row r="161" spans="1:17" s="24" customFormat="1" ht="25.5">
      <c r="A161" s="51"/>
      <c r="B161" s="294" t="s">
        <v>108</v>
      </c>
      <c r="C161" s="390" t="s">
        <v>132</v>
      </c>
      <c r="D161" s="296" t="s">
        <v>207</v>
      </c>
      <c r="E161" s="296" t="s">
        <v>207</v>
      </c>
      <c r="F161" s="296" t="s">
        <v>207</v>
      </c>
      <c r="G161" s="296" t="s">
        <v>332</v>
      </c>
      <c r="H161" s="297" t="s">
        <v>207</v>
      </c>
      <c r="I161" s="306" t="s">
        <v>109</v>
      </c>
      <c r="J161" s="299"/>
      <c r="K161" s="325"/>
      <c r="L161" s="299"/>
      <c r="M161" s="301">
        <f>0</f>
        <v>0</v>
      </c>
      <c r="N161" s="302">
        <v>380</v>
      </c>
      <c r="O161" s="303">
        <v>503.4</v>
      </c>
      <c r="P161" s="303">
        <v>0</v>
      </c>
      <c r="Q161" s="303">
        <f>P161+O161</f>
        <v>503.4</v>
      </c>
    </row>
    <row r="162" spans="1:17" s="24" customFormat="1" ht="38.25">
      <c r="A162" s="51"/>
      <c r="B162" s="294" t="s">
        <v>359</v>
      </c>
      <c r="C162" s="390" t="s">
        <v>132</v>
      </c>
      <c r="D162" s="296" t="s">
        <v>207</v>
      </c>
      <c r="E162" s="296" t="s">
        <v>207</v>
      </c>
      <c r="F162" s="296" t="s">
        <v>207</v>
      </c>
      <c r="G162" s="296" t="s">
        <v>352</v>
      </c>
      <c r="H162" s="297" t="s">
        <v>207</v>
      </c>
      <c r="I162" s="306"/>
      <c r="J162" s="299"/>
      <c r="K162" s="325"/>
      <c r="L162" s="299"/>
      <c r="M162" s="301"/>
      <c r="N162" s="302"/>
      <c r="O162" s="303">
        <f aca="true" t="shared" si="44" ref="O162:Q163">O163</f>
        <v>503.4</v>
      </c>
      <c r="P162" s="303">
        <f t="shared" si="44"/>
        <v>0</v>
      </c>
      <c r="Q162" s="303">
        <f t="shared" si="44"/>
        <v>503.4</v>
      </c>
    </row>
    <row r="163" spans="1:17" s="24" customFormat="1" ht="12.75">
      <c r="A163" s="51"/>
      <c r="B163" s="294" t="s">
        <v>106</v>
      </c>
      <c r="C163" s="390" t="s">
        <v>132</v>
      </c>
      <c r="D163" s="296" t="s">
        <v>207</v>
      </c>
      <c r="E163" s="296" t="s">
        <v>207</v>
      </c>
      <c r="F163" s="296" t="s">
        <v>207</v>
      </c>
      <c r="G163" s="296" t="s">
        <v>352</v>
      </c>
      <c r="H163" s="297" t="s">
        <v>207</v>
      </c>
      <c r="I163" s="306" t="s">
        <v>107</v>
      </c>
      <c r="J163" s="299"/>
      <c r="K163" s="325"/>
      <c r="L163" s="299"/>
      <c r="M163" s="301"/>
      <c r="N163" s="302"/>
      <c r="O163" s="303">
        <f t="shared" si="44"/>
        <v>503.4</v>
      </c>
      <c r="P163" s="303">
        <f t="shared" si="44"/>
        <v>0</v>
      </c>
      <c r="Q163" s="303">
        <f t="shared" si="44"/>
        <v>503.4</v>
      </c>
    </row>
    <row r="164" spans="1:17" s="24" customFormat="1" ht="25.5">
      <c r="A164" s="51"/>
      <c r="B164" s="294" t="s">
        <v>108</v>
      </c>
      <c r="C164" s="390" t="s">
        <v>132</v>
      </c>
      <c r="D164" s="296" t="s">
        <v>207</v>
      </c>
      <c r="E164" s="296" t="s">
        <v>207</v>
      </c>
      <c r="F164" s="296" t="s">
        <v>207</v>
      </c>
      <c r="G164" s="296" t="s">
        <v>352</v>
      </c>
      <c r="H164" s="297" t="s">
        <v>207</v>
      </c>
      <c r="I164" s="306" t="s">
        <v>109</v>
      </c>
      <c r="J164" s="299"/>
      <c r="K164" s="325"/>
      <c r="L164" s="299"/>
      <c r="M164" s="301"/>
      <c r="N164" s="302"/>
      <c r="O164" s="303">
        <v>503.4</v>
      </c>
      <c r="P164" s="303">
        <v>0</v>
      </c>
      <c r="Q164" s="303">
        <f>P164+O164</f>
        <v>503.4</v>
      </c>
    </row>
    <row r="165" spans="1:17" s="24" customFormat="1" ht="12.75">
      <c r="A165" s="51"/>
      <c r="B165" s="327"/>
      <c r="C165" s="408"/>
      <c r="D165" s="368"/>
      <c r="E165" s="368"/>
      <c r="F165" s="368"/>
      <c r="G165" s="368"/>
      <c r="H165" s="331"/>
      <c r="I165" s="331"/>
      <c r="J165" s="332"/>
      <c r="K165" s="333"/>
      <c r="L165" s="332"/>
      <c r="M165" s="334"/>
      <c r="N165" s="335"/>
      <c r="O165" s="336"/>
      <c r="P165" s="336"/>
      <c r="Q165" s="336"/>
    </row>
    <row r="166" spans="1:17" s="30" customFormat="1" ht="47.25">
      <c r="A166" s="52"/>
      <c r="B166" s="456" t="s">
        <v>46</v>
      </c>
      <c r="C166" s="387" t="s">
        <v>143</v>
      </c>
      <c r="D166" s="318" t="s">
        <v>207</v>
      </c>
      <c r="E166" s="318" t="s">
        <v>207</v>
      </c>
      <c r="F166" s="318" t="s">
        <v>207</v>
      </c>
      <c r="G166" s="318" t="s">
        <v>208</v>
      </c>
      <c r="H166" s="319" t="s">
        <v>207</v>
      </c>
      <c r="I166" s="388"/>
      <c r="J166" s="320">
        <f aca="true" t="shared" si="45" ref="J166:Q168">J167</f>
        <v>757</v>
      </c>
      <c r="K166" s="300">
        <f t="shared" si="45"/>
        <v>757</v>
      </c>
      <c r="L166" s="320">
        <f t="shared" si="45"/>
        <v>0</v>
      </c>
      <c r="M166" s="321">
        <f>M167+M173</f>
        <v>757</v>
      </c>
      <c r="N166" s="322">
        <f>N167+N173</f>
        <v>0</v>
      </c>
      <c r="O166" s="323">
        <f>O170+O173+O176</f>
        <v>5465.4</v>
      </c>
      <c r="P166" s="323">
        <f>P170+P173+P176</f>
        <v>685.1</v>
      </c>
      <c r="Q166" s="323">
        <f>Q170+Q173+Q176</f>
        <v>6150.5</v>
      </c>
    </row>
    <row r="167" spans="1:17" s="24" customFormat="1" ht="38.25" hidden="1">
      <c r="A167" s="51"/>
      <c r="B167" s="365" t="s">
        <v>301</v>
      </c>
      <c r="C167" s="390" t="s">
        <v>143</v>
      </c>
      <c r="D167" s="296" t="s">
        <v>207</v>
      </c>
      <c r="E167" s="296" t="s">
        <v>207</v>
      </c>
      <c r="F167" s="296" t="s">
        <v>207</v>
      </c>
      <c r="G167" s="296" t="s">
        <v>299</v>
      </c>
      <c r="H167" s="297" t="s">
        <v>207</v>
      </c>
      <c r="I167" s="306"/>
      <c r="J167" s="299">
        <f t="shared" si="45"/>
        <v>757</v>
      </c>
      <c r="K167" s="325">
        <f t="shared" si="45"/>
        <v>757</v>
      </c>
      <c r="L167" s="299">
        <f t="shared" si="45"/>
        <v>0</v>
      </c>
      <c r="M167" s="301">
        <f t="shared" si="45"/>
        <v>757</v>
      </c>
      <c r="N167" s="302">
        <f t="shared" si="45"/>
        <v>-757</v>
      </c>
      <c r="O167" s="303">
        <f t="shared" si="45"/>
        <v>0</v>
      </c>
      <c r="P167" s="303">
        <f t="shared" si="45"/>
        <v>-757</v>
      </c>
      <c r="Q167" s="303">
        <f t="shared" si="45"/>
        <v>0</v>
      </c>
    </row>
    <row r="168" spans="1:17" s="24" customFormat="1" ht="12.75" hidden="1">
      <c r="A168" s="51"/>
      <c r="B168" s="294" t="s">
        <v>106</v>
      </c>
      <c r="C168" s="390" t="s">
        <v>143</v>
      </c>
      <c r="D168" s="296" t="s">
        <v>207</v>
      </c>
      <c r="E168" s="296" t="s">
        <v>207</v>
      </c>
      <c r="F168" s="296" t="s">
        <v>207</v>
      </c>
      <c r="G168" s="296" t="s">
        <v>299</v>
      </c>
      <c r="H168" s="297" t="s">
        <v>207</v>
      </c>
      <c r="I168" s="306" t="s">
        <v>107</v>
      </c>
      <c r="J168" s="299">
        <f t="shared" si="45"/>
        <v>757</v>
      </c>
      <c r="K168" s="325">
        <f t="shared" si="45"/>
        <v>757</v>
      </c>
      <c r="L168" s="299">
        <f t="shared" si="45"/>
        <v>0</v>
      </c>
      <c r="M168" s="301">
        <f t="shared" si="45"/>
        <v>757</v>
      </c>
      <c r="N168" s="302">
        <f t="shared" si="45"/>
        <v>-757</v>
      </c>
      <c r="O168" s="303">
        <f t="shared" si="45"/>
        <v>0</v>
      </c>
      <c r="P168" s="303">
        <f t="shared" si="45"/>
        <v>-757</v>
      </c>
      <c r="Q168" s="303">
        <f t="shared" si="45"/>
        <v>0</v>
      </c>
    </row>
    <row r="169" spans="1:17" s="24" customFormat="1" ht="25.5" hidden="1">
      <c r="A169" s="51"/>
      <c r="B169" s="294" t="s">
        <v>108</v>
      </c>
      <c r="C169" s="390" t="s">
        <v>143</v>
      </c>
      <c r="D169" s="296" t="s">
        <v>207</v>
      </c>
      <c r="E169" s="296" t="s">
        <v>207</v>
      </c>
      <c r="F169" s="296" t="s">
        <v>207</v>
      </c>
      <c r="G169" s="296" t="s">
        <v>299</v>
      </c>
      <c r="H169" s="297" t="s">
        <v>207</v>
      </c>
      <c r="I169" s="306" t="s">
        <v>109</v>
      </c>
      <c r="J169" s="326">
        <v>757</v>
      </c>
      <c r="K169" s="326">
        <v>757</v>
      </c>
      <c r="L169" s="326">
        <v>0</v>
      </c>
      <c r="M169" s="301">
        <v>757</v>
      </c>
      <c r="N169" s="302">
        <v>-757</v>
      </c>
      <c r="O169" s="303">
        <f>N169+M169</f>
        <v>0</v>
      </c>
      <c r="P169" s="303">
        <f>O169+N169</f>
        <v>-757</v>
      </c>
      <c r="Q169" s="303">
        <v>0</v>
      </c>
    </row>
    <row r="170" spans="1:17" s="24" customFormat="1" ht="38.25">
      <c r="A170" s="51"/>
      <c r="B170" s="294" t="s">
        <v>362</v>
      </c>
      <c r="C170" s="390" t="s">
        <v>143</v>
      </c>
      <c r="D170" s="296" t="s">
        <v>207</v>
      </c>
      <c r="E170" s="296" t="s">
        <v>207</v>
      </c>
      <c r="F170" s="296" t="s">
        <v>207</v>
      </c>
      <c r="G170" s="296" t="s">
        <v>361</v>
      </c>
      <c r="H170" s="297" t="s">
        <v>207</v>
      </c>
      <c r="I170" s="306"/>
      <c r="J170" s="326"/>
      <c r="K170" s="326"/>
      <c r="L170" s="326"/>
      <c r="M170" s="301"/>
      <c r="N170" s="302"/>
      <c r="O170" s="303">
        <f aca="true" t="shared" si="46" ref="O170:Q171">O171</f>
        <v>1982.8</v>
      </c>
      <c r="P170" s="303">
        <f t="shared" si="46"/>
        <v>192.1</v>
      </c>
      <c r="Q170" s="303">
        <f t="shared" si="46"/>
        <v>2174.9</v>
      </c>
    </row>
    <row r="171" spans="1:17" s="24" customFormat="1" ht="12.75">
      <c r="A171" s="51"/>
      <c r="B171" s="294" t="s">
        <v>106</v>
      </c>
      <c r="C171" s="390" t="s">
        <v>143</v>
      </c>
      <c r="D171" s="296" t="s">
        <v>207</v>
      </c>
      <c r="E171" s="296" t="s">
        <v>207</v>
      </c>
      <c r="F171" s="296" t="s">
        <v>207</v>
      </c>
      <c r="G171" s="296" t="s">
        <v>361</v>
      </c>
      <c r="H171" s="297" t="s">
        <v>207</v>
      </c>
      <c r="I171" s="306" t="s">
        <v>107</v>
      </c>
      <c r="J171" s="326"/>
      <c r="K171" s="326"/>
      <c r="L171" s="326"/>
      <c r="M171" s="301"/>
      <c r="N171" s="302"/>
      <c r="O171" s="303">
        <f t="shared" si="46"/>
        <v>1982.8</v>
      </c>
      <c r="P171" s="303">
        <f t="shared" si="46"/>
        <v>192.1</v>
      </c>
      <c r="Q171" s="303">
        <f t="shared" si="46"/>
        <v>2174.9</v>
      </c>
    </row>
    <row r="172" spans="1:17" s="24" customFormat="1" ht="25.5">
      <c r="A172" s="51"/>
      <c r="B172" s="294" t="s">
        <v>108</v>
      </c>
      <c r="C172" s="390" t="s">
        <v>143</v>
      </c>
      <c r="D172" s="296" t="s">
        <v>207</v>
      </c>
      <c r="E172" s="296" t="s">
        <v>207</v>
      </c>
      <c r="F172" s="296" t="s">
        <v>207</v>
      </c>
      <c r="G172" s="296" t="s">
        <v>361</v>
      </c>
      <c r="H172" s="297" t="s">
        <v>207</v>
      </c>
      <c r="I172" s="306" t="s">
        <v>109</v>
      </c>
      <c r="J172" s="326"/>
      <c r="K172" s="326"/>
      <c r="L172" s="326"/>
      <c r="M172" s="301"/>
      <c r="N172" s="302"/>
      <c r="O172" s="303">
        <v>1982.8</v>
      </c>
      <c r="P172" s="303">
        <v>192.1</v>
      </c>
      <c r="Q172" s="303">
        <f>P172+O172</f>
        <v>2174.9</v>
      </c>
    </row>
    <row r="173" spans="1:17" s="24" customFormat="1" ht="38.25">
      <c r="A173" s="51"/>
      <c r="B173" s="365" t="s">
        <v>301</v>
      </c>
      <c r="C173" s="390" t="s">
        <v>143</v>
      </c>
      <c r="D173" s="296" t="s">
        <v>207</v>
      </c>
      <c r="E173" s="296" t="s">
        <v>207</v>
      </c>
      <c r="F173" s="296" t="s">
        <v>207</v>
      </c>
      <c r="G173" s="296" t="s">
        <v>333</v>
      </c>
      <c r="H173" s="297" t="s">
        <v>207</v>
      </c>
      <c r="I173" s="306"/>
      <c r="J173" s="299"/>
      <c r="K173" s="325"/>
      <c r="L173" s="299"/>
      <c r="M173" s="301">
        <f aca="true" t="shared" si="47" ref="M173:Q174">M174</f>
        <v>0</v>
      </c>
      <c r="N173" s="302">
        <f t="shared" si="47"/>
        <v>757</v>
      </c>
      <c r="O173" s="303">
        <f t="shared" si="47"/>
        <v>757</v>
      </c>
      <c r="P173" s="303">
        <f t="shared" si="47"/>
        <v>0</v>
      </c>
      <c r="Q173" s="303">
        <f t="shared" si="47"/>
        <v>757</v>
      </c>
    </row>
    <row r="174" spans="1:17" s="24" customFormat="1" ht="12.75">
      <c r="A174" s="51"/>
      <c r="B174" s="294" t="s">
        <v>106</v>
      </c>
      <c r="C174" s="390" t="s">
        <v>143</v>
      </c>
      <c r="D174" s="296" t="s">
        <v>207</v>
      </c>
      <c r="E174" s="296" t="s">
        <v>207</v>
      </c>
      <c r="F174" s="296" t="s">
        <v>207</v>
      </c>
      <c r="G174" s="296" t="s">
        <v>333</v>
      </c>
      <c r="H174" s="297" t="s">
        <v>207</v>
      </c>
      <c r="I174" s="306" t="s">
        <v>107</v>
      </c>
      <c r="J174" s="299"/>
      <c r="K174" s="325"/>
      <c r="L174" s="299"/>
      <c r="M174" s="301">
        <f t="shared" si="47"/>
        <v>0</v>
      </c>
      <c r="N174" s="302">
        <f t="shared" si="47"/>
        <v>757</v>
      </c>
      <c r="O174" s="303">
        <f t="shared" si="47"/>
        <v>757</v>
      </c>
      <c r="P174" s="303">
        <f t="shared" si="47"/>
        <v>0</v>
      </c>
      <c r="Q174" s="303">
        <f t="shared" si="47"/>
        <v>757</v>
      </c>
    </row>
    <row r="175" spans="1:17" s="24" customFormat="1" ht="25.5">
      <c r="A175" s="51"/>
      <c r="B175" s="294" t="s">
        <v>108</v>
      </c>
      <c r="C175" s="390" t="s">
        <v>143</v>
      </c>
      <c r="D175" s="296" t="s">
        <v>207</v>
      </c>
      <c r="E175" s="296" t="s">
        <v>207</v>
      </c>
      <c r="F175" s="296" t="s">
        <v>207</v>
      </c>
      <c r="G175" s="296" t="s">
        <v>333</v>
      </c>
      <c r="H175" s="297" t="s">
        <v>207</v>
      </c>
      <c r="I175" s="306" t="s">
        <v>109</v>
      </c>
      <c r="J175" s="299"/>
      <c r="K175" s="325"/>
      <c r="L175" s="299"/>
      <c r="M175" s="301">
        <v>0</v>
      </c>
      <c r="N175" s="302">
        <v>757</v>
      </c>
      <c r="O175" s="303">
        <v>757</v>
      </c>
      <c r="P175" s="303">
        <v>0</v>
      </c>
      <c r="Q175" s="303">
        <v>757</v>
      </c>
    </row>
    <row r="176" spans="1:17" s="24" customFormat="1" ht="38.25">
      <c r="A176" s="51"/>
      <c r="B176" s="294" t="s">
        <v>364</v>
      </c>
      <c r="C176" s="390" t="s">
        <v>143</v>
      </c>
      <c r="D176" s="296" t="s">
        <v>207</v>
      </c>
      <c r="E176" s="296" t="s">
        <v>207</v>
      </c>
      <c r="F176" s="296" t="s">
        <v>207</v>
      </c>
      <c r="G176" s="296" t="s">
        <v>363</v>
      </c>
      <c r="H176" s="297" t="s">
        <v>207</v>
      </c>
      <c r="I176" s="306"/>
      <c r="J176" s="299"/>
      <c r="K176" s="325"/>
      <c r="L176" s="299"/>
      <c r="M176" s="301"/>
      <c r="N176" s="302"/>
      <c r="O176" s="303">
        <f aca="true" t="shared" si="48" ref="O176:Q177">O177</f>
        <v>2725.6</v>
      </c>
      <c r="P176" s="303">
        <f t="shared" si="48"/>
        <v>493</v>
      </c>
      <c r="Q176" s="303">
        <f t="shared" si="48"/>
        <v>3218.6</v>
      </c>
    </row>
    <row r="177" spans="1:17" s="24" customFormat="1" ht="12.75">
      <c r="A177" s="51"/>
      <c r="B177" s="294" t="s">
        <v>106</v>
      </c>
      <c r="C177" s="390" t="s">
        <v>143</v>
      </c>
      <c r="D177" s="296" t="s">
        <v>207</v>
      </c>
      <c r="E177" s="296" t="s">
        <v>207</v>
      </c>
      <c r="F177" s="296" t="s">
        <v>207</v>
      </c>
      <c r="G177" s="296" t="s">
        <v>363</v>
      </c>
      <c r="H177" s="297" t="s">
        <v>207</v>
      </c>
      <c r="I177" s="306" t="s">
        <v>107</v>
      </c>
      <c r="J177" s="299"/>
      <c r="K177" s="325"/>
      <c r="L177" s="299"/>
      <c r="M177" s="301"/>
      <c r="N177" s="302"/>
      <c r="O177" s="303">
        <f t="shared" si="48"/>
        <v>2725.6</v>
      </c>
      <c r="P177" s="303">
        <f t="shared" si="48"/>
        <v>493</v>
      </c>
      <c r="Q177" s="303">
        <f t="shared" si="48"/>
        <v>3218.6</v>
      </c>
    </row>
    <row r="178" spans="1:17" s="24" customFormat="1" ht="25.5">
      <c r="A178" s="51"/>
      <c r="B178" s="294" t="s">
        <v>108</v>
      </c>
      <c r="C178" s="390" t="s">
        <v>143</v>
      </c>
      <c r="D178" s="296" t="s">
        <v>207</v>
      </c>
      <c r="E178" s="296" t="s">
        <v>207</v>
      </c>
      <c r="F178" s="296" t="s">
        <v>207</v>
      </c>
      <c r="G178" s="296" t="s">
        <v>363</v>
      </c>
      <c r="H178" s="297" t="s">
        <v>207</v>
      </c>
      <c r="I178" s="306" t="s">
        <v>109</v>
      </c>
      <c r="J178" s="299"/>
      <c r="K178" s="325"/>
      <c r="L178" s="299"/>
      <c r="M178" s="301"/>
      <c r="N178" s="302"/>
      <c r="O178" s="303">
        <v>2725.6</v>
      </c>
      <c r="P178" s="303">
        <v>493</v>
      </c>
      <c r="Q178" s="303">
        <f>P178+O178</f>
        <v>3218.6</v>
      </c>
    </row>
    <row r="179" spans="1:17" s="24" customFormat="1" ht="12.75">
      <c r="A179" s="51"/>
      <c r="B179" s="327"/>
      <c r="C179" s="395"/>
      <c r="D179" s="328"/>
      <c r="E179" s="328"/>
      <c r="F179" s="328"/>
      <c r="G179" s="328"/>
      <c r="H179" s="330"/>
      <c r="I179" s="331"/>
      <c r="J179" s="332"/>
      <c r="K179" s="333"/>
      <c r="L179" s="332"/>
      <c r="M179" s="334"/>
      <c r="N179" s="335"/>
      <c r="O179" s="336"/>
      <c r="P179" s="336"/>
      <c r="Q179" s="336"/>
    </row>
    <row r="180" spans="1:17" s="24" customFormat="1" ht="12.75">
      <c r="A180" s="51"/>
      <c r="B180" s="294"/>
      <c r="C180" s="389"/>
      <c r="D180" s="304"/>
      <c r="E180" s="304"/>
      <c r="F180" s="304"/>
      <c r="G180" s="304"/>
      <c r="H180" s="306"/>
      <c r="I180" s="306"/>
      <c r="J180" s="299"/>
      <c r="K180" s="325"/>
      <c r="L180" s="299"/>
      <c r="M180" s="301"/>
      <c r="N180" s="302"/>
      <c r="O180" s="303"/>
      <c r="P180" s="303"/>
      <c r="Q180" s="303"/>
    </row>
    <row r="181" spans="1:17" s="30" customFormat="1" ht="47.25">
      <c r="A181" s="52"/>
      <c r="B181" s="456" t="s">
        <v>210</v>
      </c>
      <c r="C181" s="387" t="s">
        <v>145</v>
      </c>
      <c r="D181" s="318" t="s">
        <v>207</v>
      </c>
      <c r="E181" s="318" t="s">
        <v>207</v>
      </c>
      <c r="F181" s="318" t="s">
        <v>207</v>
      </c>
      <c r="G181" s="318" t="s">
        <v>208</v>
      </c>
      <c r="H181" s="319" t="s">
        <v>207</v>
      </c>
      <c r="I181" s="388"/>
      <c r="J181" s="320">
        <f aca="true" t="shared" si="49" ref="J181:O181">J182+J185</f>
        <v>1023</v>
      </c>
      <c r="K181" s="300">
        <f t="shared" si="49"/>
        <v>992</v>
      </c>
      <c r="L181" s="320">
        <f t="shared" si="49"/>
        <v>0</v>
      </c>
      <c r="M181" s="321">
        <f t="shared" si="49"/>
        <v>1023</v>
      </c>
      <c r="N181" s="322">
        <f t="shared" si="49"/>
        <v>0</v>
      </c>
      <c r="O181" s="323">
        <f t="shared" si="49"/>
        <v>1023</v>
      </c>
      <c r="P181" s="323">
        <f>P182+P185</f>
        <v>0</v>
      </c>
      <c r="Q181" s="323">
        <f>Q182+Q185</f>
        <v>1023</v>
      </c>
    </row>
    <row r="182" spans="1:17" ht="12.75">
      <c r="A182" s="53"/>
      <c r="B182" s="294" t="s">
        <v>211</v>
      </c>
      <c r="C182" s="389" t="s">
        <v>145</v>
      </c>
      <c r="D182" s="304" t="s">
        <v>207</v>
      </c>
      <c r="E182" s="304" t="s">
        <v>207</v>
      </c>
      <c r="F182" s="304" t="s">
        <v>207</v>
      </c>
      <c r="G182" s="304" t="s">
        <v>212</v>
      </c>
      <c r="H182" s="297" t="s">
        <v>207</v>
      </c>
      <c r="I182" s="306"/>
      <c r="J182" s="299">
        <f aca="true" t="shared" si="50" ref="J182:Q183">J183</f>
        <v>1008</v>
      </c>
      <c r="K182" s="325">
        <f t="shared" si="50"/>
        <v>971</v>
      </c>
      <c r="L182" s="299">
        <f t="shared" si="50"/>
        <v>0</v>
      </c>
      <c r="M182" s="301">
        <f t="shared" si="50"/>
        <v>1008</v>
      </c>
      <c r="N182" s="302">
        <f t="shared" si="50"/>
        <v>0</v>
      </c>
      <c r="O182" s="303">
        <f t="shared" si="50"/>
        <v>1008</v>
      </c>
      <c r="P182" s="303">
        <f t="shared" si="50"/>
        <v>0</v>
      </c>
      <c r="Q182" s="303">
        <f t="shared" si="50"/>
        <v>1008</v>
      </c>
    </row>
    <row r="183" spans="1:17" ht="12.75">
      <c r="A183" s="53"/>
      <c r="B183" s="294" t="s">
        <v>112</v>
      </c>
      <c r="C183" s="348" t="s">
        <v>145</v>
      </c>
      <c r="D183" s="349" t="s">
        <v>207</v>
      </c>
      <c r="E183" s="304" t="s">
        <v>207</v>
      </c>
      <c r="F183" s="304" t="s">
        <v>207</v>
      </c>
      <c r="G183" s="350" t="s">
        <v>212</v>
      </c>
      <c r="H183" s="297" t="s">
        <v>207</v>
      </c>
      <c r="I183" s="312" t="s">
        <v>113</v>
      </c>
      <c r="J183" s="299">
        <f t="shared" si="50"/>
        <v>1008</v>
      </c>
      <c r="K183" s="325">
        <f t="shared" si="50"/>
        <v>971</v>
      </c>
      <c r="L183" s="299">
        <f t="shared" si="50"/>
        <v>0</v>
      </c>
      <c r="M183" s="301">
        <f t="shared" si="50"/>
        <v>1008</v>
      </c>
      <c r="N183" s="302">
        <f t="shared" si="50"/>
        <v>0</v>
      </c>
      <c r="O183" s="303">
        <f t="shared" si="50"/>
        <v>1008</v>
      </c>
      <c r="P183" s="303">
        <f t="shared" si="50"/>
        <v>0</v>
      </c>
      <c r="Q183" s="303">
        <f t="shared" si="50"/>
        <v>1008</v>
      </c>
    </row>
    <row r="184" spans="1:17" ht="38.25">
      <c r="A184" s="53"/>
      <c r="B184" s="294" t="s">
        <v>339</v>
      </c>
      <c r="C184" s="348" t="s">
        <v>145</v>
      </c>
      <c r="D184" s="349" t="s">
        <v>207</v>
      </c>
      <c r="E184" s="304" t="s">
        <v>207</v>
      </c>
      <c r="F184" s="304" t="s">
        <v>207</v>
      </c>
      <c r="G184" s="350" t="s">
        <v>212</v>
      </c>
      <c r="H184" s="297" t="s">
        <v>207</v>
      </c>
      <c r="I184" s="312" t="s">
        <v>213</v>
      </c>
      <c r="J184" s="299">
        <v>1008</v>
      </c>
      <c r="K184" s="325">
        <v>971</v>
      </c>
      <c r="L184" s="299">
        <v>0</v>
      </c>
      <c r="M184" s="301">
        <v>1008</v>
      </c>
      <c r="N184" s="302">
        <v>0</v>
      </c>
      <c r="O184" s="303">
        <v>1008</v>
      </c>
      <c r="P184" s="303">
        <v>0</v>
      </c>
      <c r="Q184" s="303">
        <v>1008</v>
      </c>
    </row>
    <row r="185" spans="1:17" ht="12.75">
      <c r="A185" s="53"/>
      <c r="B185" s="294" t="s">
        <v>214</v>
      </c>
      <c r="C185" s="348" t="s">
        <v>145</v>
      </c>
      <c r="D185" s="349" t="s">
        <v>207</v>
      </c>
      <c r="E185" s="304" t="s">
        <v>207</v>
      </c>
      <c r="F185" s="304" t="s">
        <v>207</v>
      </c>
      <c r="G185" s="350" t="s">
        <v>215</v>
      </c>
      <c r="H185" s="297" t="s">
        <v>207</v>
      </c>
      <c r="I185" s="312"/>
      <c r="J185" s="299">
        <f aca="true" t="shared" si="51" ref="J185:Q186">J186</f>
        <v>15</v>
      </c>
      <c r="K185" s="325">
        <f t="shared" si="51"/>
        <v>21</v>
      </c>
      <c r="L185" s="299">
        <f t="shared" si="51"/>
        <v>0</v>
      </c>
      <c r="M185" s="301">
        <f t="shared" si="51"/>
        <v>15</v>
      </c>
      <c r="N185" s="302">
        <f t="shared" si="51"/>
        <v>0</v>
      </c>
      <c r="O185" s="303">
        <f t="shared" si="51"/>
        <v>15</v>
      </c>
      <c r="P185" s="303">
        <f t="shared" si="51"/>
        <v>0</v>
      </c>
      <c r="Q185" s="303">
        <f t="shared" si="51"/>
        <v>15</v>
      </c>
    </row>
    <row r="186" spans="1:17" ht="25.5">
      <c r="A186" s="53"/>
      <c r="B186" s="314" t="s">
        <v>194</v>
      </c>
      <c r="C186" s="406" t="s">
        <v>145</v>
      </c>
      <c r="D186" s="337" t="s">
        <v>207</v>
      </c>
      <c r="E186" s="304" t="s">
        <v>207</v>
      </c>
      <c r="F186" s="304" t="s">
        <v>207</v>
      </c>
      <c r="G186" s="337" t="s">
        <v>215</v>
      </c>
      <c r="H186" s="297" t="s">
        <v>207</v>
      </c>
      <c r="I186" s="338" t="s">
        <v>103</v>
      </c>
      <c r="J186" s="299">
        <f t="shared" si="51"/>
        <v>15</v>
      </c>
      <c r="K186" s="325">
        <f t="shared" si="51"/>
        <v>21</v>
      </c>
      <c r="L186" s="299">
        <f t="shared" si="51"/>
        <v>0</v>
      </c>
      <c r="M186" s="301">
        <f t="shared" si="51"/>
        <v>15</v>
      </c>
      <c r="N186" s="302">
        <f t="shared" si="51"/>
        <v>0</v>
      </c>
      <c r="O186" s="303">
        <f t="shared" si="51"/>
        <v>15</v>
      </c>
      <c r="P186" s="303">
        <f>P187</f>
        <v>0</v>
      </c>
      <c r="Q186" s="303">
        <f t="shared" si="51"/>
        <v>15</v>
      </c>
    </row>
    <row r="187" spans="1:17" ht="25.5">
      <c r="A187" s="53"/>
      <c r="B187" s="480" t="s">
        <v>104</v>
      </c>
      <c r="C187" s="409" t="s">
        <v>145</v>
      </c>
      <c r="D187" s="410" t="s">
        <v>207</v>
      </c>
      <c r="E187" s="368" t="s">
        <v>207</v>
      </c>
      <c r="F187" s="368" t="s">
        <v>207</v>
      </c>
      <c r="G187" s="410" t="s">
        <v>215</v>
      </c>
      <c r="H187" s="330" t="s">
        <v>207</v>
      </c>
      <c r="I187" s="338" t="s">
        <v>105</v>
      </c>
      <c r="J187" s="332">
        <v>15</v>
      </c>
      <c r="K187" s="325">
        <v>21</v>
      </c>
      <c r="L187" s="411">
        <v>0</v>
      </c>
      <c r="M187" s="334">
        <v>15</v>
      </c>
      <c r="N187" s="335">
        <v>0</v>
      </c>
      <c r="O187" s="336">
        <v>15</v>
      </c>
      <c r="P187" s="336">
        <v>0</v>
      </c>
      <c r="Q187" s="336">
        <v>15</v>
      </c>
    </row>
    <row r="188" spans="1:17" s="24" customFormat="1" ht="12.75">
      <c r="A188" s="51"/>
      <c r="B188" s="362"/>
      <c r="C188" s="389"/>
      <c r="D188" s="304"/>
      <c r="E188" s="304"/>
      <c r="F188" s="304"/>
      <c r="G188" s="304"/>
      <c r="H188" s="306"/>
      <c r="I188" s="412"/>
      <c r="J188" s="299"/>
      <c r="K188" s="326"/>
      <c r="L188" s="413"/>
      <c r="M188" s="414"/>
      <c r="N188" s="415"/>
      <c r="O188" s="416"/>
      <c r="P188" s="416"/>
      <c r="Q188" s="416"/>
    </row>
    <row r="189" spans="1:17" ht="68.25" customHeight="1">
      <c r="A189" s="53"/>
      <c r="B189" s="363" t="s">
        <v>219</v>
      </c>
      <c r="C189" s="339" t="s">
        <v>153</v>
      </c>
      <c r="D189" s="317" t="s">
        <v>207</v>
      </c>
      <c r="E189" s="318" t="s">
        <v>207</v>
      </c>
      <c r="F189" s="318" t="s">
        <v>207</v>
      </c>
      <c r="G189" s="317" t="s">
        <v>208</v>
      </c>
      <c r="H189" s="319" t="s">
        <v>207</v>
      </c>
      <c r="I189" s="298"/>
      <c r="J189" s="320">
        <f>J199+J202+J196+J205</f>
        <v>18321.5</v>
      </c>
      <c r="K189" s="320">
        <f>K199+K202+K196+K205</f>
        <v>12627.4</v>
      </c>
      <c r="L189" s="417">
        <f>L199+L202+L196+L205</f>
        <v>0</v>
      </c>
      <c r="M189" s="418">
        <f>M199+M202+M196+M205</f>
        <v>18321.5</v>
      </c>
      <c r="N189" s="322">
        <f>N199+N202+N196+N205</f>
        <v>2017.8</v>
      </c>
      <c r="O189" s="323">
        <f>O199+O202+O196+O205+O190+O208+O193</f>
        <v>21695.1</v>
      </c>
      <c r="P189" s="323">
        <f>P199+P202+P196+P205+P190+P208+P193</f>
        <v>0</v>
      </c>
      <c r="Q189" s="323">
        <f>Q199+Q202+Q196+Q205+Q190+Q208+Q193</f>
        <v>21695.1</v>
      </c>
    </row>
    <row r="190" spans="1:17" ht="60" customHeight="1">
      <c r="A190" s="53"/>
      <c r="B190" s="324" t="s">
        <v>360</v>
      </c>
      <c r="C190" s="394" t="s">
        <v>153</v>
      </c>
      <c r="D190" s="295" t="s">
        <v>207</v>
      </c>
      <c r="E190" s="296" t="s">
        <v>207</v>
      </c>
      <c r="F190" s="296" t="s">
        <v>207</v>
      </c>
      <c r="G190" s="295" t="s">
        <v>358</v>
      </c>
      <c r="H190" s="297" t="s">
        <v>207</v>
      </c>
      <c r="I190" s="298"/>
      <c r="J190" s="320"/>
      <c r="K190" s="417"/>
      <c r="L190" s="417"/>
      <c r="M190" s="418"/>
      <c r="N190" s="322"/>
      <c r="O190" s="303">
        <f aca="true" t="shared" si="52" ref="O190:Q191">O191</f>
        <v>5.8</v>
      </c>
      <c r="P190" s="303">
        <f t="shared" si="52"/>
        <v>0</v>
      </c>
      <c r="Q190" s="303">
        <f t="shared" si="52"/>
        <v>5.8</v>
      </c>
    </row>
    <row r="191" spans="1:17" ht="30" customHeight="1">
      <c r="A191" s="53"/>
      <c r="B191" s="294" t="s">
        <v>102</v>
      </c>
      <c r="C191" s="394" t="s">
        <v>153</v>
      </c>
      <c r="D191" s="295" t="s">
        <v>207</v>
      </c>
      <c r="E191" s="296" t="s">
        <v>207</v>
      </c>
      <c r="F191" s="296" t="s">
        <v>207</v>
      </c>
      <c r="G191" s="295" t="s">
        <v>358</v>
      </c>
      <c r="H191" s="297" t="s">
        <v>207</v>
      </c>
      <c r="I191" s="298" t="s">
        <v>103</v>
      </c>
      <c r="J191" s="320"/>
      <c r="K191" s="417"/>
      <c r="L191" s="417"/>
      <c r="M191" s="418"/>
      <c r="N191" s="322"/>
      <c r="O191" s="303">
        <f t="shared" si="52"/>
        <v>5.8</v>
      </c>
      <c r="P191" s="303">
        <f t="shared" si="52"/>
        <v>0</v>
      </c>
      <c r="Q191" s="303">
        <f t="shared" si="52"/>
        <v>5.8</v>
      </c>
    </row>
    <row r="192" spans="1:17" ht="33" customHeight="1">
      <c r="A192" s="53"/>
      <c r="B192" s="294" t="s">
        <v>104</v>
      </c>
      <c r="C192" s="394" t="s">
        <v>153</v>
      </c>
      <c r="D192" s="295" t="s">
        <v>207</v>
      </c>
      <c r="E192" s="296" t="s">
        <v>207</v>
      </c>
      <c r="F192" s="296" t="s">
        <v>207</v>
      </c>
      <c r="G192" s="295" t="s">
        <v>358</v>
      </c>
      <c r="H192" s="297" t="s">
        <v>207</v>
      </c>
      <c r="I192" s="298" t="s">
        <v>105</v>
      </c>
      <c r="J192" s="320"/>
      <c r="K192" s="417"/>
      <c r="L192" s="417"/>
      <c r="M192" s="418"/>
      <c r="N192" s="322"/>
      <c r="O192" s="303">
        <v>5.8</v>
      </c>
      <c r="P192" s="303">
        <v>0</v>
      </c>
      <c r="Q192" s="303">
        <f>P192+O192</f>
        <v>5.8</v>
      </c>
    </row>
    <row r="193" spans="1:17" ht="33" customHeight="1">
      <c r="A193" s="53"/>
      <c r="B193" s="294" t="s">
        <v>370</v>
      </c>
      <c r="C193" s="394" t="s">
        <v>153</v>
      </c>
      <c r="D193" s="295" t="s">
        <v>207</v>
      </c>
      <c r="E193" s="296" t="s">
        <v>207</v>
      </c>
      <c r="F193" s="296" t="s">
        <v>207</v>
      </c>
      <c r="G193" s="295" t="s">
        <v>369</v>
      </c>
      <c r="H193" s="297" t="s">
        <v>207</v>
      </c>
      <c r="I193" s="298"/>
      <c r="J193" s="320"/>
      <c r="K193" s="417"/>
      <c r="L193" s="417"/>
      <c r="M193" s="418"/>
      <c r="N193" s="322"/>
      <c r="O193" s="303">
        <f aca="true" t="shared" si="53" ref="O193:Q194">O194</f>
        <v>1350</v>
      </c>
      <c r="P193" s="303">
        <f t="shared" si="53"/>
        <v>0</v>
      </c>
      <c r="Q193" s="303">
        <f t="shared" si="53"/>
        <v>1350</v>
      </c>
    </row>
    <row r="194" spans="1:17" ht="33" customHeight="1">
      <c r="A194" s="53"/>
      <c r="B194" s="294" t="s">
        <v>102</v>
      </c>
      <c r="C194" s="394" t="s">
        <v>153</v>
      </c>
      <c r="D194" s="295" t="s">
        <v>207</v>
      </c>
      <c r="E194" s="296" t="s">
        <v>207</v>
      </c>
      <c r="F194" s="296" t="s">
        <v>207</v>
      </c>
      <c r="G194" s="295" t="s">
        <v>369</v>
      </c>
      <c r="H194" s="297" t="s">
        <v>207</v>
      </c>
      <c r="I194" s="298" t="s">
        <v>103</v>
      </c>
      <c r="J194" s="320"/>
      <c r="K194" s="417"/>
      <c r="L194" s="417"/>
      <c r="M194" s="418"/>
      <c r="N194" s="322"/>
      <c r="O194" s="303">
        <f t="shared" si="53"/>
        <v>1350</v>
      </c>
      <c r="P194" s="303">
        <f t="shared" si="53"/>
        <v>0</v>
      </c>
      <c r="Q194" s="303">
        <f t="shared" si="53"/>
        <v>1350</v>
      </c>
    </row>
    <row r="195" spans="1:17" ht="33" customHeight="1">
      <c r="A195" s="53"/>
      <c r="B195" s="294" t="s">
        <v>104</v>
      </c>
      <c r="C195" s="394" t="s">
        <v>153</v>
      </c>
      <c r="D195" s="295" t="s">
        <v>207</v>
      </c>
      <c r="E195" s="296" t="s">
        <v>207</v>
      </c>
      <c r="F195" s="296" t="s">
        <v>207</v>
      </c>
      <c r="G195" s="295" t="s">
        <v>369</v>
      </c>
      <c r="H195" s="297" t="s">
        <v>207</v>
      </c>
      <c r="I195" s="298" t="s">
        <v>105</v>
      </c>
      <c r="J195" s="320"/>
      <c r="K195" s="417"/>
      <c r="L195" s="417"/>
      <c r="M195" s="418"/>
      <c r="N195" s="322"/>
      <c r="O195" s="303">
        <v>1350</v>
      </c>
      <c r="P195" s="303">
        <v>0</v>
      </c>
      <c r="Q195" s="303">
        <f>P195+O195</f>
        <v>1350</v>
      </c>
    </row>
    <row r="196" spans="1:17" ht="60" customHeight="1">
      <c r="A196" s="53"/>
      <c r="B196" s="324" t="s">
        <v>267</v>
      </c>
      <c r="C196" s="394" t="s">
        <v>153</v>
      </c>
      <c r="D196" s="295" t="s">
        <v>207</v>
      </c>
      <c r="E196" s="296" t="s">
        <v>207</v>
      </c>
      <c r="F196" s="296" t="s">
        <v>207</v>
      </c>
      <c r="G196" s="295" t="s">
        <v>266</v>
      </c>
      <c r="H196" s="297" t="s">
        <v>207</v>
      </c>
      <c r="I196" s="298"/>
      <c r="J196" s="299">
        <f aca="true" t="shared" si="54" ref="J196:Q197">J197</f>
        <v>1461.5</v>
      </c>
      <c r="K196" s="326">
        <f t="shared" si="54"/>
        <v>3824.6</v>
      </c>
      <c r="L196" s="413">
        <f t="shared" si="54"/>
        <v>0</v>
      </c>
      <c r="M196" s="419">
        <f t="shared" si="54"/>
        <v>1461.5</v>
      </c>
      <c r="N196" s="302">
        <f t="shared" si="54"/>
        <v>0</v>
      </c>
      <c r="O196" s="303">
        <f t="shared" si="54"/>
        <v>1461.5</v>
      </c>
      <c r="P196" s="303">
        <f t="shared" si="54"/>
        <v>0</v>
      </c>
      <c r="Q196" s="303">
        <f t="shared" si="54"/>
        <v>1461.5</v>
      </c>
    </row>
    <row r="197" spans="1:17" ht="24.75" customHeight="1">
      <c r="A197" s="53"/>
      <c r="B197" s="294" t="s">
        <v>102</v>
      </c>
      <c r="C197" s="394" t="s">
        <v>153</v>
      </c>
      <c r="D197" s="295" t="s">
        <v>207</v>
      </c>
      <c r="E197" s="296" t="s">
        <v>207</v>
      </c>
      <c r="F197" s="296" t="s">
        <v>207</v>
      </c>
      <c r="G197" s="295" t="s">
        <v>266</v>
      </c>
      <c r="H197" s="297" t="s">
        <v>207</v>
      </c>
      <c r="I197" s="338" t="s">
        <v>103</v>
      </c>
      <c r="J197" s="299">
        <f t="shared" si="54"/>
        <v>1461.5</v>
      </c>
      <c r="K197" s="326">
        <f t="shared" si="54"/>
        <v>3824.6</v>
      </c>
      <c r="L197" s="413">
        <f t="shared" si="54"/>
        <v>0</v>
      </c>
      <c r="M197" s="419">
        <f t="shared" si="54"/>
        <v>1461.5</v>
      </c>
      <c r="N197" s="302">
        <f t="shared" si="54"/>
        <v>0</v>
      </c>
      <c r="O197" s="303">
        <f t="shared" si="54"/>
        <v>1461.5</v>
      </c>
      <c r="P197" s="303">
        <f t="shared" si="54"/>
        <v>0</v>
      </c>
      <c r="Q197" s="303">
        <f t="shared" si="54"/>
        <v>1461.5</v>
      </c>
    </row>
    <row r="198" spans="1:17" ht="29.25" customHeight="1">
      <c r="A198" s="53"/>
      <c r="B198" s="294" t="s">
        <v>104</v>
      </c>
      <c r="C198" s="394" t="s">
        <v>153</v>
      </c>
      <c r="D198" s="295" t="s">
        <v>207</v>
      </c>
      <c r="E198" s="296" t="s">
        <v>207</v>
      </c>
      <c r="F198" s="296" t="s">
        <v>207</v>
      </c>
      <c r="G198" s="295" t="s">
        <v>266</v>
      </c>
      <c r="H198" s="297" t="s">
        <v>207</v>
      </c>
      <c r="I198" s="338" t="s">
        <v>105</v>
      </c>
      <c r="J198" s="299">
        <v>1461.5</v>
      </c>
      <c r="K198" s="326">
        <v>3824.6</v>
      </c>
      <c r="L198" s="413">
        <v>0</v>
      </c>
      <c r="M198" s="419">
        <v>1461.5</v>
      </c>
      <c r="N198" s="302">
        <v>0</v>
      </c>
      <c r="O198" s="303">
        <v>1461.5</v>
      </c>
      <c r="P198" s="303">
        <v>0</v>
      </c>
      <c r="Q198" s="303">
        <v>1461.5</v>
      </c>
    </row>
    <row r="199" spans="1:22" ht="38.25">
      <c r="A199" s="53"/>
      <c r="B199" s="294" t="s">
        <v>217</v>
      </c>
      <c r="C199" s="389" t="s">
        <v>153</v>
      </c>
      <c r="D199" s="304" t="s">
        <v>207</v>
      </c>
      <c r="E199" s="304" t="s">
        <v>207</v>
      </c>
      <c r="F199" s="304" t="s">
        <v>207</v>
      </c>
      <c r="G199" s="304" t="s">
        <v>218</v>
      </c>
      <c r="H199" s="297" t="s">
        <v>207</v>
      </c>
      <c r="I199" s="306"/>
      <c r="J199" s="299">
        <f aca="true" t="shared" si="55" ref="J199:Q200">J200</f>
        <v>14948.6</v>
      </c>
      <c r="K199" s="326">
        <f t="shared" si="55"/>
        <v>3824.6</v>
      </c>
      <c r="L199" s="413">
        <f t="shared" si="55"/>
        <v>-3883.6</v>
      </c>
      <c r="M199" s="419">
        <f t="shared" si="55"/>
        <v>11065</v>
      </c>
      <c r="N199" s="302">
        <f t="shared" si="55"/>
        <v>2017.8</v>
      </c>
      <c r="O199" s="303">
        <f t="shared" si="55"/>
        <v>12801.2</v>
      </c>
      <c r="P199" s="303">
        <f t="shared" si="55"/>
        <v>0</v>
      </c>
      <c r="Q199" s="303">
        <f t="shared" si="55"/>
        <v>12801.2</v>
      </c>
      <c r="R199" s="232"/>
      <c r="S199" s="232"/>
      <c r="T199" s="232"/>
      <c r="U199" s="232"/>
      <c r="V199" s="232"/>
    </row>
    <row r="200" spans="1:22" ht="25.5">
      <c r="A200" s="53"/>
      <c r="B200" s="294" t="s">
        <v>102</v>
      </c>
      <c r="C200" s="389" t="s">
        <v>153</v>
      </c>
      <c r="D200" s="304" t="s">
        <v>207</v>
      </c>
      <c r="E200" s="304" t="s">
        <v>207</v>
      </c>
      <c r="F200" s="304" t="s">
        <v>207</v>
      </c>
      <c r="G200" s="304" t="s">
        <v>218</v>
      </c>
      <c r="H200" s="297" t="s">
        <v>207</v>
      </c>
      <c r="I200" s="306" t="s">
        <v>103</v>
      </c>
      <c r="J200" s="299">
        <f t="shared" si="55"/>
        <v>14948.6</v>
      </c>
      <c r="K200" s="326">
        <f t="shared" si="55"/>
        <v>3824.6</v>
      </c>
      <c r="L200" s="413">
        <f t="shared" si="55"/>
        <v>-3883.6</v>
      </c>
      <c r="M200" s="419">
        <f t="shared" si="55"/>
        <v>11065</v>
      </c>
      <c r="N200" s="302">
        <f t="shared" si="55"/>
        <v>2017.8</v>
      </c>
      <c r="O200" s="303">
        <f t="shared" si="55"/>
        <v>12801.2</v>
      </c>
      <c r="P200" s="303">
        <f t="shared" si="55"/>
        <v>0</v>
      </c>
      <c r="Q200" s="303">
        <f t="shared" si="55"/>
        <v>12801.2</v>
      </c>
      <c r="R200" s="232"/>
      <c r="S200" s="232"/>
      <c r="T200" s="232"/>
      <c r="U200" s="232"/>
      <c r="V200" s="232"/>
    </row>
    <row r="201" spans="1:22" ht="25.5">
      <c r="A201" s="53"/>
      <c r="B201" s="294" t="s">
        <v>104</v>
      </c>
      <c r="C201" s="389" t="s">
        <v>153</v>
      </c>
      <c r="D201" s="304" t="s">
        <v>207</v>
      </c>
      <c r="E201" s="304" t="s">
        <v>207</v>
      </c>
      <c r="F201" s="304" t="s">
        <v>207</v>
      </c>
      <c r="G201" s="304" t="s">
        <v>218</v>
      </c>
      <c r="H201" s="297" t="s">
        <v>207</v>
      </c>
      <c r="I201" s="306" t="s">
        <v>105</v>
      </c>
      <c r="J201" s="299">
        <v>14948.6</v>
      </c>
      <c r="K201" s="326">
        <v>3824.6</v>
      </c>
      <c r="L201" s="413">
        <v>-3883.6</v>
      </c>
      <c r="M201" s="419">
        <f>L201+J201</f>
        <v>11065</v>
      </c>
      <c r="N201" s="302">
        <v>2017.8</v>
      </c>
      <c r="O201" s="303">
        <v>12801.2</v>
      </c>
      <c r="P201" s="303">
        <v>0</v>
      </c>
      <c r="Q201" s="303">
        <f>P201+O201</f>
        <v>12801.2</v>
      </c>
      <c r="R201" s="232"/>
      <c r="S201" s="232"/>
      <c r="T201" s="232"/>
      <c r="U201" s="232"/>
      <c r="V201" s="232"/>
    </row>
    <row r="202" spans="1:22" ht="51">
      <c r="A202" s="53"/>
      <c r="B202" s="294" t="s">
        <v>325</v>
      </c>
      <c r="C202" s="389" t="s">
        <v>153</v>
      </c>
      <c r="D202" s="304" t="s">
        <v>207</v>
      </c>
      <c r="E202" s="304" t="s">
        <v>207</v>
      </c>
      <c r="F202" s="304" t="s">
        <v>207</v>
      </c>
      <c r="G202" s="304" t="s">
        <v>220</v>
      </c>
      <c r="H202" s="297" t="s">
        <v>207</v>
      </c>
      <c r="I202" s="306"/>
      <c r="J202" s="299">
        <f aca="true" t="shared" si="56" ref="J202:Q203">J203</f>
        <v>1911.4</v>
      </c>
      <c r="K202" s="326">
        <f t="shared" si="56"/>
        <v>4978.2</v>
      </c>
      <c r="L202" s="413">
        <f t="shared" si="56"/>
        <v>0</v>
      </c>
      <c r="M202" s="419">
        <f t="shared" si="56"/>
        <v>1911.4</v>
      </c>
      <c r="N202" s="302">
        <f t="shared" si="56"/>
        <v>0</v>
      </c>
      <c r="O202" s="303">
        <f t="shared" si="56"/>
        <v>1911.4</v>
      </c>
      <c r="P202" s="303">
        <f>P203</f>
        <v>0</v>
      </c>
      <c r="Q202" s="303">
        <f t="shared" si="56"/>
        <v>1911.4</v>
      </c>
      <c r="R202" s="232"/>
      <c r="S202" s="232"/>
      <c r="T202" s="232"/>
      <c r="U202" s="232"/>
      <c r="V202" s="232"/>
    </row>
    <row r="203" spans="1:22" ht="12.75">
      <c r="A203" s="53"/>
      <c r="B203" s="314" t="s">
        <v>160</v>
      </c>
      <c r="C203" s="406" t="s">
        <v>153</v>
      </c>
      <c r="D203" s="337" t="s">
        <v>207</v>
      </c>
      <c r="E203" s="304" t="s">
        <v>207</v>
      </c>
      <c r="F203" s="304" t="s">
        <v>207</v>
      </c>
      <c r="G203" s="337" t="s">
        <v>220</v>
      </c>
      <c r="H203" s="297" t="s">
        <v>207</v>
      </c>
      <c r="I203" s="338" t="s">
        <v>174</v>
      </c>
      <c r="J203" s="307">
        <f t="shared" si="56"/>
        <v>1911.4</v>
      </c>
      <c r="K203" s="420">
        <f t="shared" si="56"/>
        <v>4978.2</v>
      </c>
      <c r="L203" s="421">
        <f t="shared" si="56"/>
        <v>0</v>
      </c>
      <c r="M203" s="422">
        <f t="shared" si="56"/>
        <v>1911.4</v>
      </c>
      <c r="N203" s="310">
        <f t="shared" si="56"/>
        <v>0</v>
      </c>
      <c r="O203" s="311">
        <f t="shared" si="56"/>
        <v>1911.4</v>
      </c>
      <c r="P203" s="311">
        <f t="shared" si="56"/>
        <v>0</v>
      </c>
      <c r="Q203" s="311">
        <f t="shared" si="56"/>
        <v>1911.4</v>
      </c>
      <c r="R203" s="232"/>
      <c r="S203" s="232"/>
      <c r="T203" s="232"/>
      <c r="U203" s="232"/>
      <c r="V203" s="232"/>
    </row>
    <row r="204" spans="1:22" ht="12.75">
      <c r="A204" s="53"/>
      <c r="B204" s="314" t="s">
        <v>175</v>
      </c>
      <c r="C204" s="406" t="s">
        <v>153</v>
      </c>
      <c r="D204" s="337" t="s">
        <v>207</v>
      </c>
      <c r="E204" s="304" t="s">
        <v>207</v>
      </c>
      <c r="F204" s="304" t="s">
        <v>207</v>
      </c>
      <c r="G204" s="337" t="s">
        <v>220</v>
      </c>
      <c r="H204" s="297" t="s">
        <v>207</v>
      </c>
      <c r="I204" s="338" t="s">
        <v>221</v>
      </c>
      <c r="J204" s="420">
        <v>1911.4</v>
      </c>
      <c r="K204" s="420">
        <v>4978.2</v>
      </c>
      <c r="L204" s="421">
        <v>0</v>
      </c>
      <c r="M204" s="422">
        <v>1911.4</v>
      </c>
      <c r="N204" s="310">
        <v>0</v>
      </c>
      <c r="O204" s="311">
        <v>1911.4</v>
      </c>
      <c r="P204" s="311">
        <v>0</v>
      </c>
      <c r="Q204" s="311">
        <v>1911.4</v>
      </c>
      <c r="R204" s="232"/>
      <c r="S204" s="232"/>
      <c r="T204" s="232"/>
      <c r="U204" s="232"/>
      <c r="V204" s="232"/>
    </row>
    <row r="205" spans="1:22" ht="48">
      <c r="A205" s="53"/>
      <c r="B205" s="617" t="s">
        <v>330</v>
      </c>
      <c r="C205" s="351" t="s">
        <v>153</v>
      </c>
      <c r="D205" s="352" t="s">
        <v>207</v>
      </c>
      <c r="E205" s="296" t="s">
        <v>207</v>
      </c>
      <c r="F205" s="296" t="s">
        <v>207</v>
      </c>
      <c r="G205" s="352" t="s">
        <v>329</v>
      </c>
      <c r="H205" s="297" t="s">
        <v>207</v>
      </c>
      <c r="I205" s="338"/>
      <c r="J205" s="307">
        <f>J206</f>
        <v>0</v>
      </c>
      <c r="K205" s="420"/>
      <c r="L205" s="421">
        <f aca="true" t="shared" si="57" ref="L205:Q206">L206</f>
        <v>3883.6</v>
      </c>
      <c r="M205" s="422">
        <f t="shared" si="57"/>
        <v>3883.6</v>
      </c>
      <c r="N205" s="310">
        <f t="shared" si="57"/>
        <v>0</v>
      </c>
      <c r="O205" s="311">
        <f t="shared" si="57"/>
        <v>3883.6</v>
      </c>
      <c r="P205" s="311">
        <f t="shared" si="57"/>
        <v>0</v>
      </c>
      <c r="Q205" s="311">
        <f t="shared" si="57"/>
        <v>3883.6</v>
      </c>
      <c r="R205" s="232"/>
      <c r="S205" s="232"/>
      <c r="T205" s="232"/>
      <c r="U205" s="232"/>
      <c r="V205" s="232"/>
    </row>
    <row r="206" spans="1:22" ht="12.75">
      <c r="A206" s="53"/>
      <c r="B206" s="314" t="s">
        <v>160</v>
      </c>
      <c r="C206" s="351" t="s">
        <v>153</v>
      </c>
      <c r="D206" s="352" t="s">
        <v>207</v>
      </c>
      <c r="E206" s="296" t="s">
        <v>207</v>
      </c>
      <c r="F206" s="296" t="s">
        <v>207</v>
      </c>
      <c r="G206" s="352" t="s">
        <v>329</v>
      </c>
      <c r="H206" s="297" t="s">
        <v>207</v>
      </c>
      <c r="I206" s="338" t="s">
        <v>174</v>
      </c>
      <c r="J206" s="307">
        <f>J207</f>
        <v>0</v>
      </c>
      <c r="K206" s="420"/>
      <c r="L206" s="421">
        <f t="shared" si="57"/>
        <v>3883.6</v>
      </c>
      <c r="M206" s="422">
        <f t="shared" si="57"/>
        <v>3883.6</v>
      </c>
      <c r="N206" s="310">
        <f t="shared" si="57"/>
        <v>0</v>
      </c>
      <c r="O206" s="311">
        <f t="shared" si="57"/>
        <v>3883.6</v>
      </c>
      <c r="P206" s="311">
        <f t="shared" si="57"/>
        <v>0</v>
      </c>
      <c r="Q206" s="311">
        <f t="shared" si="57"/>
        <v>3883.6</v>
      </c>
      <c r="R206" s="232"/>
      <c r="S206" s="232"/>
      <c r="T206" s="232"/>
      <c r="U206" s="232"/>
      <c r="V206" s="232"/>
    </row>
    <row r="207" spans="1:22" ht="12.75">
      <c r="A207" s="53"/>
      <c r="B207" s="314" t="s">
        <v>175</v>
      </c>
      <c r="C207" s="351" t="s">
        <v>153</v>
      </c>
      <c r="D207" s="352" t="s">
        <v>207</v>
      </c>
      <c r="E207" s="296" t="s">
        <v>207</v>
      </c>
      <c r="F207" s="296" t="s">
        <v>207</v>
      </c>
      <c r="G207" s="352" t="s">
        <v>329</v>
      </c>
      <c r="H207" s="297" t="s">
        <v>207</v>
      </c>
      <c r="I207" s="338" t="s">
        <v>221</v>
      </c>
      <c r="J207" s="420">
        <v>0</v>
      </c>
      <c r="K207" s="420"/>
      <c r="L207" s="420">
        <v>3883.6</v>
      </c>
      <c r="M207" s="309">
        <v>3883.6</v>
      </c>
      <c r="N207" s="309">
        <v>0</v>
      </c>
      <c r="O207" s="311">
        <v>3883.6</v>
      </c>
      <c r="P207" s="311">
        <v>0</v>
      </c>
      <c r="Q207" s="311">
        <v>3883.6</v>
      </c>
      <c r="R207" s="232"/>
      <c r="S207" s="232"/>
      <c r="T207" s="232"/>
      <c r="U207" s="232"/>
      <c r="V207" s="232"/>
    </row>
    <row r="208" spans="1:22" ht="25.5">
      <c r="A208" s="53"/>
      <c r="B208" s="314" t="s">
        <v>368</v>
      </c>
      <c r="C208" s="351" t="s">
        <v>153</v>
      </c>
      <c r="D208" s="352" t="s">
        <v>207</v>
      </c>
      <c r="E208" s="296" t="s">
        <v>207</v>
      </c>
      <c r="F208" s="296" t="s">
        <v>207</v>
      </c>
      <c r="G208" s="352" t="s">
        <v>366</v>
      </c>
      <c r="H208" s="297" t="s">
        <v>207</v>
      </c>
      <c r="I208" s="338"/>
      <c r="J208" s="307"/>
      <c r="K208" s="420"/>
      <c r="L208" s="420"/>
      <c r="M208" s="309"/>
      <c r="N208" s="310"/>
      <c r="O208" s="311">
        <f aca="true" t="shared" si="58" ref="O208:Q209">O209</f>
        <v>281.6</v>
      </c>
      <c r="P208" s="311">
        <f t="shared" si="58"/>
        <v>0</v>
      </c>
      <c r="Q208" s="311">
        <f t="shared" si="58"/>
        <v>281.6</v>
      </c>
      <c r="R208" s="232"/>
      <c r="S208" s="232"/>
      <c r="T208" s="232"/>
      <c r="U208" s="232"/>
      <c r="V208" s="232"/>
    </row>
    <row r="209" spans="1:22" ht="25.5">
      <c r="A209" s="53"/>
      <c r="B209" s="294" t="s">
        <v>102</v>
      </c>
      <c r="C209" s="351" t="s">
        <v>153</v>
      </c>
      <c r="D209" s="352" t="s">
        <v>207</v>
      </c>
      <c r="E209" s="296" t="s">
        <v>207</v>
      </c>
      <c r="F209" s="296" t="s">
        <v>207</v>
      </c>
      <c r="G209" s="352" t="s">
        <v>366</v>
      </c>
      <c r="H209" s="297" t="s">
        <v>207</v>
      </c>
      <c r="I209" s="338" t="s">
        <v>367</v>
      </c>
      <c r="J209" s="307"/>
      <c r="K209" s="420"/>
      <c r="L209" s="420"/>
      <c r="M209" s="309"/>
      <c r="N209" s="310"/>
      <c r="O209" s="311">
        <f t="shared" si="58"/>
        <v>281.6</v>
      </c>
      <c r="P209" s="311">
        <f t="shared" si="58"/>
        <v>0</v>
      </c>
      <c r="Q209" s="311">
        <f t="shared" si="58"/>
        <v>281.6</v>
      </c>
      <c r="R209" s="232"/>
      <c r="S209" s="232"/>
      <c r="T209" s="232"/>
      <c r="U209" s="232"/>
      <c r="V209" s="232"/>
    </row>
    <row r="210" spans="1:22" ht="25.5">
      <c r="A210" s="53"/>
      <c r="B210" s="327" t="s">
        <v>104</v>
      </c>
      <c r="C210" s="355" t="s">
        <v>153</v>
      </c>
      <c r="D210" s="356" t="s">
        <v>207</v>
      </c>
      <c r="E210" s="328" t="s">
        <v>207</v>
      </c>
      <c r="F210" s="328" t="s">
        <v>207</v>
      </c>
      <c r="G210" s="356" t="s">
        <v>366</v>
      </c>
      <c r="H210" s="330" t="s">
        <v>207</v>
      </c>
      <c r="I210" s="396" t="s">
        <v>105</v>
      </c>
      <c r="J210" s="358"/>
      <c r="K210" s="424"/>
      <c r="L210" s="424"/>
      <c r="M210" s="359"/>
      <c r="N210" s="360"/>
      <c r="O210" s="361">
        <v>281.6</v>
      </c>
      <c r="P210" s="361">
        <v>0</v>
      </c>
      <c r="Q210" s="361">
        <f>P210+O210</f>
        <v>281.6</v>
      </c>
      <c r="R210" s="232"/>
      <c r="S210" s="232"/>
      <c r="T210" s="232"/>
      <c r="U210" s="232"/>
      <c r="V210" s="232"/>
    </row>
    <row r="211" spans="1:17" s="30" customFormat="1" ht="47.25">
      <c r="A211" s="52"/>
      <c r="B211" s="453" t="s">
        <v>222</v>
      </c>
      <c r="C211" s="397" t="s">
        <v>159</v>
      </c>
      <c r="D211" s="398" t="s">
        <v>207</v>
      </c>
      <c r="E211" s="318" t="s">
        <v>207</v>
      </c>
      <c r="F211" s="318" t="s">
        <v>207</v>
      </c>
      <c r="G211" s="398" t="s">
        <v>208</v>
      </c>
      <c r="H211" s="319" t="s">
        <v>207</v>
      </c>
      <c r="I211" s="399"/>
      <c r="J211" s="400">
        <f aca="true" t="shared" si="59" ref="J211:Q211">J212</f>
        <v>119</v>
      </c>
      <c r="K211" s="401">
        <f t="shared" si="59"/>
        <v>182</v>
      </c>
      <c r="L211" s="400">
        <f t="shared" si="59"/>
        <v>0</v>
      </c>
      <c r="M211" s="402">
        <f t="shared" si="59"/>
        <v>119</v>
      </c>
      <c r="N211" s="403">
        <f t="shared" si="59"/>
        <v>0</v>
      </c>
      <c r="O211" s="404">
        <f t="shared" si="59"/>
        <v>119</v>
      </c>
      <c r="P211" s="404">
        <f t="shared" si="59"/>
        <v>0</v>
      </c>
      <c r="Q211" s="404">
        <f t="shared" si="59"/>
        <v>119</v>
      </c>
    </row>
    <row r="212" spans="1:17" ht="12.75">
      <c r="A212" s="53"/>
      <c r="B212" s="314" t="s">
        <v>1</v>
      </c>
      <c r="C212" s="406" t="s">
        <v>159</v>
      </c>
      <c r="D212" s="337" t="s">
        <v>207</v>
      </c>
      <c r="E212" s="304" t="s">
        <v>207</v>
      </c>
      <c r="F212" s="304" t="s">
        <v>207</v>
      </c>
      <c r="G212" s="337" t="s">
        <v>2</v>
      </c>
      <c r="H212" s="297" t="s">
        <v>207</v>
      </c>
      <c r="I212" s="338"/>
      <c r="J212" s="307">
        <f aca="true" t="shared" si="60" ref="J212:O212">J213+J215</f>
        <v>119</v>
      </c>
      <c r="K212" s="308">
        <f t="shared" si="60"/>
        <v>182</v>
      </c>
      <c r="L212" s="307">
        <f t="shared" si="60"/>
        <v>0</v>
      </c>
      <c r="M212" s="309">
        <f t="shared" si="60"/>
        <v>119</v>
      </c>
      <c r="N212" s="310">
        <f t="shared" si="60"/>
        <v>0</v>
      </c>
      <c r="O212" s="311">
        <f t="shared" si="60"/>
        <v>119</v>
      </c>
      <c r="P212" s="311">
        <f>P213+P215</f>
        <v>0</v>
      </c>
      <c r="Q212" s="311">
        <f>Q213+Q215</f>
        <v>119</v>
      </c>
    </row>
    <row r="213" spans="1:17" ht="25.5">
      <c r="A213" s="53"/>
      <c r="B213" s="314" t="s">
        <v>194</v>
      </c>
      <c r="C213" s="406" t="s">
        <v>159</v>
      </c>
      <c r="D213" s="337" t="s">
        <v>207</v>
      </c>
      <c r="E213" s="304" t="s">
        <v>207</v>
      </c>
      <c r="F213" s="304" t="s">
        <v>207</v>
      </c>
      <c r="G213" s="337" t="s">
        <v>2</v>
      </c>
      <c r="H213" s="297" t="s">
        <v>207</v>
      </c>
      <c r="I213" s="338" t="s">
        <v>103</v>
      </c>
      <c r="J213" s="307">
        <f aca="true" t="shared" si="61" ref="J213:Q213">J214</f>
        <v>29</v>
      </c>
      <c r="K213" s="308">
        <f t="shared" si="61"/>
        <v>30</v>
      </c>
      <c r="L213" s="307">
        <f t="shared" si="61"/>
        <v>0</v>
      </c>
      <c r="M213" s="309">
        <f t="shared" si="61"/>
        <v>29</v>
      </c>
      <c r="N213" s="310">
        <f t="shared" si="61"/>
        <v>0</v>
      </c>
      <c r="O213" s="311">
        <f t="shared" si="61"/>
        <v>29</v>
      </c>
      <c r="P213" s="311">
        <f t="shared" si="61"/>
        <v>0</v>
      </c>
      <c r="Q213" s="311">
        <f t="shared" si="61"/>
        <v>29</v>
      </c>
    </row>
    <row r="214" spans="1:17" ht="25.5">
      <c r="A214" s="53"/>
      <c r="B214" s="314" t="s">
        <v>104</v>
      </c>
      <c r="C214" s="406" t="s">
        <v>159</v>
      </c>
      <c r="D214" s="337" t="s">
        <v>207</v>
      </c>
      <c r="E214" s="304" t="s">
        <v>207</v>
      </c>
      <c r="F214" s="304" t="s">
        <v>207</v>
      </c>
      <c r="G214" s="337" t="s">
        <v>2</v>
      </c>
      <c r="H214" s="297" t="s">
        <v>207</v>
      </c>
      <c r="I214" s="338" t="s">
        <v>105</v>
      </c>
      <c r="J214" s="307">
        <v>29</v>
      </c>
      <c r="K214" s="308">
        <v>30</v>
      </c>
      <c r="L214" s="307">
        <v>0</v>
      </c>
      <c r="M214" s="309">
        <v>29</v>
      </c>
      <c r="N214" s="310">
        <v>0</v>
      </c>
      <c r="O214" s="311">
        <v>29</v>
      </c>
      <c r="P214" s="311">
        <v>0</v>
      </c>
      <c r="Q214" s="311">
        <v>29</v>
      </c>
    </row>
    <row r="215" spans="1:17" ht="12.75">
      <c r="A215" s="53"/>
      <c r="B215" s="294" t="s">
        <v>112</v>
      </c>
      <c r="C215" s="348" t="s">
        <v>159</v>
      </c>
      <c r="D215" s="349" t="s">
        <v>207</v>
      </c>
      <c r="E215" s="304" t="s">
        <v>207</v>
      </c>
      <c r="F215" s="304" t="s">
        <v>207</v>
      </c>
      <c r="G215" s="350" t="s">
        <v>2</v>
      </c>
      <c r="H215" s="297" t="s">
        <v>207</v>
      </c>
      <c r="I215" s="312" t="s">
        <v>113</v>
      </c>
      <c r="J215" s="299">
        <f aca="true" t="shared" si="62" ref="J215:Q215">J216</f>
        <v>90</v>
      </c>
      <c r="K215" s="325">
        <f t="shared" si="62"/>
        <v>152</v>
      </c>
      <c r="L215" s="299">
        <f t="shared" si="62"/>
        <v>0</v>
      </c>
      <c r="M215" s="301">
        <f t="shared" si="62"/>
        <v>90</v>
      </c>
      <c r="N215" s="302">
        <f t="shared" si="62"/>
        <v>0</v>
      </c>
      <c r="O215" s="303">
        <f t="shared" si="62"/>
        <v>90</v>
      </c>
      <c r="P215" s="303">
        <f t="shared" si="62"/>
        <v>0</v>
      </c>
      <c r="Q215" s="303">
        <f t="shared" si="62"/>
        <v>90</v>
      </c>
    </row>
    <row r="216" spans="1:17" ht="41.25" customHeight="1">
      <c r="A216" s="53"/>
      <c r="B216" s="327" t="s">
        <v>339</v>
      </c>
      <c r="C216" s="425" t="s">
        <v>159</v>
      </c>
      <c r="D216" s="367" t="s">
        <v>207</v>
      </c>
      <c r="E216" s="368" t="s">
        <v>207</v>
      </c>
      <c r="F216" s="368" t="s">
        <v>207</v>
      </c>
      <c r="G216" s="426" t="s">
        <v>2</v>
      </c>
      <c r="H216" s="330" t="s">
        <v>207</v>
      </c>
      <c r="I216" s="357" t="s">
        <v>213</v>
      </c>
      <c r="J216" s="332">
        <v>90</v>
      </c>
      <c r="K216" s="325">
        <v>152</v>
      </c>
      <c r="L216" s="332">
        <v>0</v>
      </c>
      <c r="M216" s="334">
        <v>90</v>
      </c>
      <c r="N216" s="335">
        <v>0</v>
      </c>
      <c r="O216" s="336">
        <v>90</v>
      </c>
      <c r="P216" s="336">
        <v>0</v>
      </c>
      <c r="Q216" s="336">
        <v>90</v>
      </c>
    </row>
    <row r="217" spans="1:17" ht="12.75">
      <c r="A217" s="53"/>
      <c r="B217" s="294"/>
      <c r="C217" s="348"/>
      <c r="D217" s="349"/>
      <c r="E217" s="304"/>
      <c r="F217" s="304"/>
      <c r="G217" s="350"/>
      <c r="H217" s="297"/>
      <c r="I217" s="312"/>
      <c r="J217" s="299"/>
      <c r="K217" s="325"/>
      <c r="L217" s="299"/>
      <c r="M217" s="301"/>
      <c r="N217" s="302"/>
      <c r="O217" s="303"/>
      <c r="P217" s="303"/>
      <c r="Q217" s="303"/>
    </row>
    <row r="218" spans="1:17" ht="47.25">
      <c r="A218" s="53"/>
      <c r="B218" s="456" t="s">
        <v>322</v>
      </c>
      <c r="C218" s="427" t="s">
        <v>183</v>
      </c>
      <c r="D218" s="428" t="s">
        <v>207</v>
      </c>
      <c r="E218" s="318" t="s">
        <v>207</v>
      </c>
      <c r="F218" s="318" t="s">
        <v>207</v>
      </c>
      <c r="G218" s="429" t="s">
        <v>208</v>
      </c>
      <c r="H218" s="319" t="s">
        <v>207</v>
      </c>
      <c r="I218" s="430"/>
      <c r="J218" s="320">
        <f>J219</f>
        <v>2690</v>
      </c>
      <c r="K218" s="325"/>
      <c r="L218" s="320">
        <f aca="true" t="shared" si="63" ref="L218:Q220">L219</f>
        <v>-300</v>
      </c>
      <c r="M218" s="321">
        <f t="shared" si="63"/>
        <v>2390</v>
      </c>
      <c r="N218" s="322">
        <f t="shared" si="63"/>
        <v>0</v>
      </c>
      <c r="O218" s="323">
        <f t="shared" si="63"/>
        <v>2390</v>
      </c>
      <c r="P218" s="323">
        <f t="shared" si="63"/>
        <v>0</v>
      </c>
      <c r="Q218" s="323">
        <f t="shared" si="63"/>
        <v>2390</v>
      </c>
    </row>
    <row r="219" spans="1:17" ht="12.75">
      <c r="A219" s="53"/>
      <c r="B219" s="618" t="s">
        <v>324</v>
      </c>
      <c r="C219" s="348" t="s">
        <v>183</v>
      </c>
      <c r="D219" s="349" t="s">
        <v>207</v>
      </c>
      <c r="E219" s="304" t="s">
        <v>207</v>
      </c>
      <c r="F219" s="304" t="s">
        <v>207</v>
      </c>
      <c r="G219" s="350" t="s">
        <v>323</v>
      </c>
      <c r="H219" s="297" t="s">
        <v>207</v>
      </c>
      <c r="I219" s="312"/>
      <c r="J219" s="299">
        <f>J220</f>
        <v>2690</v>
      </c>
      <c r="K219" s="325"/>
      <c r="L219" s="299">
        <f t="shared" si="63"/>
        <v>-300</v>
      </c>
      <c r="M219" s="301">
        <f t="shared" si="63"/>
        <v>2390</v>
      </c>
      <c r="N219" s="302">
        <f t="shared" si="63"/>
        <v>0</v>
      </c>
      <c r="O219" s="303">
        <f t="shared" si="63"/>
        <v>2390</v>
      </c>
      <c r="P219" s="303">
        <f t="shared" si="63"/>
        <v>0</v>
      </c>
      <c r="Q219" s="303">
        <f t="shared" si="63"/>
        <v>2390</v>
      </c>
    </row>
    <row r="220" spans="1:17" ht="25.5">
      <c r="A220" s="53"/>
      <c r="B220" s="314" t="s">
        <v>194</v>
      </c>
      <c r="C220" s="348" t="s">
        <v>183</v>
      </c>
      <c r="D220" s="349" t="s">
        <v>207</v>
      </c>
      <c r="E220" s="304" t="s">
        <v>207</v>
      </c>
      <c r="F220" s="304" t="s">
        <v>207</v>
      </c>
      <c r="G220" s="350" t="s">
        <v>323</v>
      </c>
      <c r="H220" s="297" t="s">
        <v>207</v>
      </c>
      <c r="I220" s="312" t="s">
        <v>103</v>
      </c>
      <c r="J220" s="299">
        <f>J221</f>
        <v>2690</v>
      </c>
      <c r="K220" s="325"/>
      <c r="L220" s="299">
        <f t="shared" si="63"/>
        <v>-300</v>
      </c>
      <c r="M220" s="301">
        <f t="shared" si="63"/>
        <v>2390</v>
      </c>
      <c r="N220" s="302">
        <f t="shared" si="63"/>
        <v>0</v>
      </c>
      <c r="O220" s="303">
        <f t="shared" si="63"/>
        <v>2390</v>
      </c>
      <c r="P220" s="303">
        <f t="shared" si="63"/>
        <v>0</v>
      </c>
      <c r="Q220" s="303">
        <f t="shared" si="63"/>
        <v>2390</v>
      </c>
    </row>
    <row r="221" spans="1:17" ht="28.5" customHeight="1">
      <c r="A221" s="53"/>
      <c r="B221" s="314" t="s">
        <v>104</v>
      </c>
      <c r="C221" s="348" t="s">
        <v>183</v>
      </c>
      <c r="D221" s="349" t="s">
        <v>207</v>
      </c>
      <c r="E221" s="304" t="s">
        <v>207</v>
      </c>
      <c r="F221" s="304" t="s">
        <v>207</v>
      </c>
      <c r="G221" s="350" t="s">
        <v>323</v>
      </c>
      <c r="H221" s="297" t="s">
        <v>207</v>
      </c>
      <c r="I221" s="312" t="s">
        <v>105</v>
      </c>
      <c r="J221" s="299">
        <v>2690</v>
      </c>
      <c r="K221" s="325"/>
      <c r="L221" s="431">
        <v>-300</v>
      </c>
      <c r="M221" s="419">
        <f>L221+J221</f>
        <v>2390</v>
      </c>
      <c r="N221" s="302">
        <v>0</v>
      </c>
      <c r="O221" s="303">
        <v>2390</v>
      </c>
      <c r="P221" s="303">
        <v>0</v>
      </c>
      <c r="Q221" s="303">
        <v>2390</v>
      </c>
    </row>
    <row r="222" spans="1:17" ht="10.5" customHeight="1">
      <c r="A222" s="53"/>
      <c r="B222" s="619"/>
      <c r="C222" s="432"/>
      <c r="D222" s="433"/>
      <c r="E222" s="434"/>
      <c r="F222" s="434"/>
      <c r="G222" s="435"/>
      <c r="H222" s="436"/>
      <c r="I222" s="437"/>
      <c r="J222" s="438"/>
      <c r="K222" s="325"/>
      <c r="L222" s="439"/>
      <c r="M222" s="414"/>
      <c r="N222" s="415"/>
      <c r="O222" s="416"/>
      <c r="P222" s="416"/>
      <c r="Q222" s="416"/>
    </row>
    <row r="223" spans="1:17" s="30" customFormat="1" ht="53.25" customHeight="1">
      <c r="A223" s="52"/>
      <c r="B223" s="456" t="s">
        <v>243</v>
      </c>
      <c r="C223" s="387" t="s">
        <v>161</v>
      </c>
      <c r="D223" s="318" t="s">
        <v>207</v>
      </c>
      <c r="E223" s="318" t="s">
        <v>207</v>
      </c>
      <c r="F223" s="318" t="s">
        <v>207</v>
      </c>
      <c r="G223" s="318" t="s">
        <v>208</v>
      </c>
      <c r="H223" s="319" t="s">
        <v>207</v>
      </c>
      <c r="I223" s="388"/>
      <c r="J223" s="320">
        <f>J224+J230</f>
        <v>69610</v>
      </c>
      <c r="K223" s="300" t="e">
        <f>K231+K234+#REF!</f>
        <v>#REF!</v>
      </c>
      <c r="L223" s="440">
        <f aca="true" t="shared" si="64" ref="L223:Q223">L224+L230</f>
        <v>-149.6</v>
      </c>
      <c r="M223" s="418">
        <f t="shared" si="64"/>
        <v>69460.4</v>
      </c>
      <c r="N223" s="322">
        <f t="shared" si="64"/>
        <v>0</v>
      </c>
      <c r="O223" s="323">
        <f t="shared" si="64"/>
        <v>69460.40000000001</v>
      </c>
      <c r="P223" s="323">
        <f t="shared" si="64"/>
        <v>0</v>
      </c>
      <c r="Q223" s="323">
        <f t="shared" si="64"/>
        <v>69460.40000000001</v>
      </c>
    </row>
    <row r="224" spans="1:17" s="30" customFormat="1" ht="39" customHeight="1">
      <c r="A224" s="52"/>
      <c r="B224" s="294" t="s">
        <v>244</v>
      </c>
      <c r="C224" s="390" t="s">
        <v>161</v>
      </c>
      <c r="D224" s="296" t="s">
        <v>209</v>
      </c>
      <c r="E224" s="304" t="s">
        <v>207</v>
      </c>
      <c r="F224" s="304" t="s">
        <v>207</v>
      </c>
      <c r="G224" s="296" t="s">
        <v>208</v>
      </c>
      <c r="H224" s="297" t="s">
        <v>207</v>
      </c>
      <c r="I224" s="338"/>
      <c r="J224" s="299">
        <f>J225</f>
        <v>8422.2</v>
      </c>
      <c r="K224" s="300"/>
      <c r="L224" s="431">
        <f aca="true" t="shared" si="65" ref="L224:Q224">L225</f>
        <v>-149.6</v>
      </c>
      <c r="M224" s="419">
        <f t="shared" si="65"/>
        <v>8272.599999999999</v>
      </c>
      <c r="N224" s="302">
        <f t="shared" si="65"/>
        <v>0</v>
      </c>
      <c r="O224" s="303">
        <f t="shared" si="65"/>
        <v>8272.6</v>
      </c>
      <c r="P224" s="303">
        <f t="shared" si="65"/>
        <v>0</v>
      </c>
      <c r="Q224" s="303">
        <f t="shared" si="65"/>
        <v>8272.6</v>
      </c>
    </row>
    <row r="225" spans="1:17" s="30" customFormat="1" ht="30.75" customHeight="1">
      <c r="A225" s="52"/>
      <c r="B225" s="620" t="s">
        <v>61</v>
      </c>
      <c r="C225" s="390" t="s">
        <v>161</v>
      </c>
      <c r="D225" s="296" t="s">
        <v>209</v>
      </c>
      <c r="E225" s="304" t="s">
        <v>207</v>
      </c>
      <c r="F225" s="304" t="s">
        <v>207</v>
      </c>
      <c r="G225" s="296" t="s">
        <v>57</v>
      </c>
      <c r="H225" s="297" t="s">
        <v>207</v>
      </c>
      <c r="I225" s="338"/>
      <c r="J225" s="299">
        <f>J226+J228</f>
        <v>8422.2</v>
      </c>
      <c r="K225" s="300"/>
      <c r="L225" s="431">
        <f aca="true" t="shared" si="66" ref="L225:Q225">L226+L228</f>
        <v>-149.6</v>
      </c>
      <c r="M225" s="419">
        <f t="shared" si="66"/>
        <v>8272.599999999999</v>
      </c>
      <c r="N225" s="302">
        <f t="shared" si="66"/>
        <v>0</v>
      </c>
      <c r="O225" s="303">
        <f t="shared" si="66"/>
        <v>8272.6</v>
      </c>
      <c r="P225" s="303">
        <f t="shared" si="66"/>
        <v>0</v>
      </c>
      <c r="Q225" s="303">
        <f t="shared" si="66"/>
        <v>8272.6</v>
      </c>
    </row>
    <row r="226" spans="1:17" s="30" customFormat="1" ht="53.25" customHeight="1">
      <c r="A226" s="52"/>
      <c r="B226" s="294" t="s">
        <v>123</v>
      </c>
      <c r="C226" s="390" t="s">
        <v>161</v>
      </c>
      <c r="D226" s="296" t="s">
        <v>209</v>
      </c>
      <c r="E226" s="304" t="s">
        <v>207</v>
      </c>
      <c r="F226" s="304" t="s">
        <v>207</v>
      </c>
      <c r="G226" s="313" t="s">
        <v>57</v>
      </c>
      <c r="H226" s="297" t="s">
        <v>207</v>
      </c>
      <c r="I226" s="306">
        <v>100</v>
      </c>
      <c r="J226" s="299">
        <f>J227</f>
        <v>8059.7</v>
      </c>
      <c r="K226" s="300"/>
      <c r="L226" s="431">
        <f aca="true" t="shared" si="67" ref="L226:Q226">L227</f>
        <v>-149.6</v>
      </c>
      <c r="M226" s="419">
        <f t="shared" si="67"/>
        <v>7910.099999999999</v>
      </c>
      <c r="N226" s="302">
        <f t="shared" si="67"/>
        <v>0</v>
      </c>
      <c r="O226" s="303">
        <f t="shared" si="67"/>
        <v>7877.2</v>
      </c>
      <c r="P226" s="303">
        <f t="shared" si="67"/>
        <v>0</v>
      </c>
      <c r="Q226" s="303">
        <f t="shared" si="67"/>
        <v>7877.2</v>
      </c>
    </row>
    <row r="227" spans="1:17" s="30" customFormat="1" ht="36" customHeight="1">
      <c r="A227" s="52"/>
      <c r="B227" s="294" t="s">
        <v>111</v>
      </c>
      <c r="C227" s="390" t="s">
        <v>161</v>
      </c>
      <c r="D227" s="296" t="s">
        <v>209</v>
      </c>
      <c r="E227" s="304" t="s">
        <v>207</v>
      </c>
      <c r="F227" s="304" t="s">
        <v>207</v>
      </c>
      <c r="G227" s="313" t="s">
        <v>57</v>
      </c>
      <c r="H227" s="297" t="s">
        <v>207</v>
      </c>
      <c r="I227" s="306">
        <v>120</v>
      </c>
      <c r="J227" s="299">
        <v>8059.7</v>
      </c>
      <c r="K227" s="300"/>
      <c r="L227" s="431">
        <v>-149.6</v>
      </c>
      <c r="M227" s="419">
        <f>L227+J227</f>
        <v>7910.099999999999</v>
      </c>
      <c r="N227" s="302">
        <v>0</v>
      </c>
      <c r="O227" s="303">
        <v>7877.2</v>
      </c>
      <c r="P227" s="303">
        <v>0</v>
      </c>
      <c r="Q227" s="303">
        <f>P227+O227</f>
        <v>7877.2</v>
      </c>
    </row>
    <row r="228" spans="1:17" s="30" customFormat="1" ht="29.25" customHeight="1">
      <c r="A228" s="52"/>
      <c r="B228" s="294" t="s">
        <v>102</v>
      </c>
      <c r="C228" s="390" t="s">
        <v>161</v>
      </c>
      <c r="D228" s="296" t="s">
        <v>209</v>
      </c>
      <c r="E228" s="304" t="s">
        <v>207</v>
      </c>
      <c r="F228" s="304" t="s">
        <v>207</v>
      </c>
      <c r="G228" s="313" t="s">
        <v>57</v>
      </c>
      <c r="H228" s="297" t="s">
        <v>207</v>
      </c>
      <c r="I228" s="306">
        <v>200</v>
      </c>
      <c r="J228" s="299">
        <f>J229</f>
        <v>362.5</v>
      </c>
      <c r="K228" s="300"/>
      <c r="L228" s="431">
        <f aca="true" t="shared" si="68" ref="L228:Q228">L229</f>
        <v>0</v>
      </c>
      <c r="M228" s="419">
        <f t="shared" si="68"/>
        <v>362.5</v>
      </c>
      <c r="N228" s="302">
        <f t="shared" si="68"/>
        <v>0</v>
      </c>
      <c r="O228" s="303">
        <f t="shared" si="68"/>
        <v>395.4</v>
      </c>
      <c r="P228" s="303">
        <f t="shared" si="68"/>
        <v>0</v>
      </c>
      <c r="Q228" s="303">
        <f t="shared" si="68"/>
        <v>395.4</v>
      </c>
    </row>
    <row r="229" spans="1:17" s="30" customFormat="1" ht="23.25" customHeight="1">
      <c r="A229" s="52"/>
      <c r="B229" s="294" t="s">
        <v>104</v>
      </c>
      <c r="C229" s="390" t="s">
        <v>161</v>
      </c>
      <c r="D229" s="296" t="s">
        <v>209</v>
      </c>
      <c r="E229" s="304" t="s">
        <v>207</v>
      </c>
      <c r="F229" s="304" t="s">
        <v>207</v>
      </c>
      <c r="G229" s="313" t="s">
        <v>57</v>
      </c>
      <c r="H229" s="297" t="s">
        <v>207</v>
      </c>
      <c r="I229" s="306">
        <v>240</v>
      </c>
      <c r="J229" s="299">
        <v>362.5</v>
      </c>
      <c r="K229" s="300"/>
      <c r="L229" s="431">
        <v>0</v>
      </c>
      <c r="M229" s="419">
        <v>362.5</v>
      </c>
      <c r="N229" s="302">
        <v>0</v>
      </c>
      <c r="O229" s="303">
        <v>395.4</v>
      </c>
      <c r="P229" s="303">
        <v>0</v>
      </c>
      <c r="Q229" s="303">
        <f>P229+O229</f>
        <v>395.4</v>
      </c>
    </row>
    <row r="230" spans="1:17" s="30" customFormat="1" ht="45.75" customHeight="1">
      <c r="A230" s="52"/>
      <c r="B230" s="294" t="s">
        <v>242</v>
      </c>
      <c r="C230" s="389" t="s">
        <v>161</v>
      </c>
      <c r="D230" s="304" t="s">
        <v>205</v>
      </c>
      <c r="E230" s="304" t="s">
        <v>207</v>
      </c>
      <c r="F230" s="304" t="s">
        <v>207</v>
      </c>
      <c r="G230" s="304" t="s">
        <v>208</v>
      </c>
      <c r="H230" s="297" t="s">
        <v>207</v>
      </c>
      <c r="I230" s="388"/>
      <c r="J230" s="320">
        <f>J231+J234+J237</f>
        <v>61187.8</v>
      </c>
      <c r="K230" s="300"/>
      <c r="L230" s="440">
        <f aca="true" t="shared" si="69" ref="L230:Q230">L231+L234+L237</f>
        <v>0</v>
      </c>
      <c r="M230" s="418">
        <f t="shared" si="69"/>
        <v>61187.8</v>
      </c>
      <c r="N230" s="322">
        <f t="shared" si="69"/>
        <v>0</v>
      </c>
      <c r="O230" s="323">
        <f t="shared" si="69"/>
        <v>61187.8</v>
      </c>
      <c r="P230" s="323">
        <f t="shared" si="69"/>
        <v>0</v>
      </c>
      <c r="Q230" s="323">
        <f t="shared" si="69"/>
        <v>61187.8</v>
      </c>
    </row>
    <row r="231" spans="1:17" s="24" customFormat="1" ht="12.75">
      <c r="A231" s="51"/>
      <c r="B231" s="294" t="s">
        <v>3</v>
      </c>
      <c r="C231" s="348" t="s">
        <v>161</v>
      </c>
      <c r="D231" s="349" t="s">
        <v>205</v>
      </c>
      <c r="E231" s="304" t="s">
        <v>207</v>
      </c>
      <c r="F231" s="304" t="s">
        <v>207</v>
      </c>
      <c r="G231" s="350" t="s">
        <v>4</v>
      </c>
      <c r="H231" s="297" t="s">
        <v>207</v>
      </c>
      <c r="I231" s="312"/>
      <c r="J231" s="299">
        <f aca="true" t="shared" si="70" ref="J231:Q232">J232</f>
        <v>4271.8</v>
      </c>
      <c r="K231" s="325">
        <f t="shared" si="70"/>
        <v>6653.7</v>
      </c>
      <c r="L231" s="431">
        <f t="shared" si="70"/>
        <v>0</v>
      </c>
      <c r="M231" s="419">
        <f t="shared" si="70"/>
        <v>4271.8</v>
      </c>
      <c r="N231" s="302">
        <f t="shared" si="70"/>
        <v>0</v>
      </c>
      <c r="O231" s="303">
        <f t="shared" si="70"/>
        <v>4271.8</v>
      </c>
      <c r="P231" s="303">
        <f t="shared" si="70"/>
        <v>0</v>
      </c>
      <c r="Q231" s="303">
        <f t="shared" si="70"/>
        <v>4271.8</v>
      </c>
    </row>
    <row r="232" spans="1:17" s="24" customFormat="1" ht="12.75">
      <c r="A232" s="51"/>
      <c r="B232" s="294" t="s">
        <v>160</v>
      </c>
      <c r="C232" s="348" t="s">
        <v>161</v>
      </c>
      <c r="D232" s="349" t="s">
        <v>205</v>
      </c>
      <c r="E232" s="304" t="s">
        <v>207</v>
      </c>
      <c r="F232" s="304" t="s">
        <v>207</v>
      </c>
      <c r="G232" s="350" t="s">
        <v>4</v>
      </c>
      <c r="H232" s="297" t="s">
        <v>207</v>
      </c>
      <c r="I232" s="312" t="s">
        <v>174</v>
      </c>
      <c r="J232" s="299">
        <f t="shared" si="70"/>
        <v>4271.8</v>
      </c>
      <c r="K232" s="325">
        <f t="shared" si="70"/>
        <v>6653.7</v>
      </c>
      <c r="L232" s="431">
        <f t="shared" si="70"/>
        <v>0</v>
      </c>
      <c r="M232" s="419">
        <f t="shared" si="70"/>
        <v>4271.8</v>
      </c>
      <c r="N232" s="302">
        <f t="shared" si="70"/>
        <v>0</v>
      </c>
      <c r="O232" s="303">
        <f t="shared" si="70"/>
        <v>4271.8</v>
      </c>
      <c r="P232" s="303">
        <f t="shared" si="70"/>
        <v>0</v>
      </c>
      <c r="Q232" s="303">
        <f t="shared" si="70"/>
        <v>4271.8</v>
      </c>
    </row>
    <row r="233" spans="1:17" s="24" customFormat="1" ht="12.75">
      <c r="A233" s="51"/>
      <c r="B233" s="294" t="s">
        <v>5</v>
      </c>
      <c r="C233" s="348" t="s">
        <v>161</v>
      </c>
      <c r="D233" s="349" t="s">
        <v>205</v>
      </c>
      <c r="E233" s="304" t="s">
        <v>207</v>
      </c>
      <c r="F233" s="304" t="s">
        <v>207</v>
      </c>
      <c r="G233" s="350" t="s">
        <v>4</v>
      </c>
      <c r="H233" s="297" t="s">
        <v>207</v>
      </c>
      <c r="I233" s="312" t="s">
        <v>6</v>
      </c>
      <c r="J233" s="299">
        <v>4271.8</v>
      </c>
      <c r="K233" s="325">
        <v>6653.7</v>
      </c>
      <c r="L233" s="431">
        <v>0</v>
      </c>
      <c r="M233" s="419">
        <v>4271.8</v>
      </c>
      <c r="N233" s="302">
        <v>0</v>
      </c>
      <c r="O233" s="303">
        <v>4271.8</v>
      </c>
      <c r="P233" s="303">
        <v>0</v>
      </c>
      <c r="Q233" s="303">
        <v>4271.8</v>
      </c>
    </row>
    <row r="234" spans="1:17" s="24" customFormat="1" ht="12.75">
      <c r="A234" s="51"/>
      <c r="B234" s="294" t="s">
        <v>78</v>
      </c>
      <c r="C234" s="348" t="s">
        <v>161</v>
      </c>
      <c r="D234" s="349" t="s">
        <v>205</v>
      </c>
      <c r="E234" s="304" t="s">
        <v>207</v>
      </c>
      <c r="F234" s="304" t="s">
        <v>207</v>
      </c>
      <c r="G234" s="350" t="s">
        <v>7</v>
      </c>
      <c r="H234" s="297" t="s">
        <v>207</v>
      </c>
      <c r="I234" s="312"/>
      <c r="J234" s="299">
        <f aca="true" t="shared" si="71" ref="J234:Q235">J235</f>
        <v>54344.5</v>
      </c>
      <c r="K234" s="325">
        <f t="shared" si="71"/>
        <v>35715.1</v>
      </c>
      <c r="L234" s="431">
        <f t="shared" si="71"/>
        <v>0</v>
      </c>
      <c r="M234" s="419">
        <f t="shared" si="71"/>
        <v>54344.5</v>
      </c>
      <c r="N234" s="302">
        <f t="shared" si="71"/>
        <v>0</v>
      </c>
      <c r="O234" s="303">
        <f t="shared" si="71"/>
        <v>54344.5</v>
      </c>
      <c r="P234" s="303">
        <f t="shared" si="71"/>
        <v>0</v>
      </c>
      <c r="Q234" s="303">
        <f t="shared" si="71"/>
        <v>54344.5</v>
      </c>
    </row>
    <row r="235" spans="1:17" s="24" customFormat="1" ht="12.75">
      <c r="A235" s="51"/>
      <c r="B235" s="294" t="s">
        <v>160</v>
      </c>
      <c r="C235" s="348" t="s">
        <v>161</v>
      </c>
      <c r="D235" s="349" t="s">
        <v>205</v>
      </c>
      <c r="E235" s="304" t="s">
        <v>207</v>
      </c>
      <c r="F235" s="304" t="s">
        <v>207</v>
      </c>
      <c r="G235" s="350" t="s">
        <v>7</v>
      </c>
      <c r="H235" s="297" t="s">
        <v>207</v>
      </c>
      <c r="I235" s="312" t="s">
        <v>174</v>
      </c>
      <c r="J235" s="299">
        <f t="shared" si="71"/>
        <v>54344.5</v>
      </c>
      <c r="K235" s="325">
        <f t="shared" si="71"/>
        <v>35715.1</v>
      </c>
      <c r="L235" s="431">
        <f t="shared" si="71"/>
        <v>0</v>
      </c>
      <c r="M235" s="419">
        <f t="shared" si="71"/>
        <v>54344.5</v>
      </c>
      <c r="N235" s="302">
        <f t="shared" si="71"/>
        <v>0</v>
      </c>
      <c r="O235" s="303">
        <f t="shared" si="71"/>
        <v>54344.5</v>
      </c>
      <c r="P235" s="303">
        <f t="shared" si="71"/>
        <v>0</v>
      </c>
      <c r="Q235" s="303">
        <f t="shared" si="71"/>
        <v>54344.5</v>
      </c>
    </row>
    <row r="236" spans="1:17" s="24" customFormat="1" ht="12.75">
      <c r="A236" s="51"/>
      <c r="B236" s="294" t="s">
        <v>119</v>
      </c>
      <c r="C236" s="348" t="s">
        <v>161</v>
      </c>
      <c r="D236" s="349" t="s">
        <v>205</v>
      </c>
      <c r="E236" s="304" t="s">
        <v>207</v>
      </c>
      <c r="F236" s="304" t="s">
        <v>207</v>
      </c>
      <c r="G236" s="350" t="s">
        <v>7</v>
      </c>
      <c r="H236" s="297" t="s">
        <v>207</v>
      </c>
      <c r="I236" s="312" t="s">
        <v>124</v>
      </c>
      <c r="J236" s="299">
        <v>54344.5</v>
      </c>
      <c r="K236" s="325">
        <v>35715.1</v>
      </c>
      <c r="L236" s="431">
        <v>0</v>
      </c>
      <c r="M236" s="419">
        <v>54344.5</v>
      </c>
      <c r="N236" s="302">
        <v>0</v>
      </c>
      <c r="O236" s="303">
        <v>54344.5</v>
      </c>
      <c r="P236" s="303">
        <v>0</v>
      </c>
      <c r="Q236" s="303">
        <v>54344.5</v>
      </c>
    </row>
    <row r="237" spans="1:17" s="24" customFormat="1" ht="25.5">
      <c r="A237" s="51"/>
      <c r="B237" s="294" t="s">
        <v>274</v>
      </c>
      <c r="C237" s="353" t="s">
        <v>161</v>
      </c>
      <c r="D237" s="354" t="s">
        <v>205</v>
      </c>
      <c r="E237" s="296" t="s">
        <v>207</v>
      </c>
      <c r="F237" s="296" t="s">
        <v>207</v>
      </c>
      <c r="G237" s="313" t="s">
        <v>284</v>
      </c>
      <c r="H237" s="297" t="s">
        <v>207</v>
      </c>
      <c r="I237" s="312"/>
      <c r="J237" s="299">
        <f>J238</f>
        <v>2571.5</v>
      </c>
      <c r="K237" s="325"/>
      <c r="L237" s="431">
        <f aca="true" t="shared" si="72" ref="L237:Q238">L238</f>
        <v>0</v>
      </c>
      <c r="M237" s="419">
        <f t="shared" si="72"/>
        <v>2571.5</v>
      </c>
      <c r="N237" s="302">
        <f t="shared" si="72"/>
        <v>0</v>
      </c>
      <c r="O237" s="303">
        <f t="shared" si="72"/>
        <v>2571.5</v>
      </c>
      <c r="P237" s="303">
        <f t="shared" si="72"/>
        <v>0</v>
      </c>
      <c r="Q237" s="303">
        <f t="shared" si="72"/>
        <v>2571.5</v>
      </c>
    </row>
    <row r="238" spans="1:17" s="24" customFormat="1" ht="12.75">
      <c r="A238" s="51"/>
      <c r="B238" s="294" t="s">
        <v>160</v>
      </c>
      <c r="C238" s="353" t="s">
        <v>161</v>
      </c>
      <c r="D238" s="354" t="s">
        <v>205</v>
      </c>
      <c r="E238" s="296" t="s">
        <v>207</v>
      </c>
      <c r="F238" s="296" t="s">
        <v>207</v>
      </c>
      <c r="G238" s="313" t="s">
        <v>284</v>
      </c>
      <c r="H238" s="297" t="s">
        <v>207</v>
      </c>
      <c r="I238" s="312" t="s">
        <v>174</v>
      </c>
      <c r="J238" s="299">
        <f>J239</f>
        <v>2571.5</v>
      </c>
      <c r="K238" s="325"/>
      <c r="L238" s="431">
        <f t="shared" si="72"/>
        <v>0</v>
      </c>
      <c r="M238" s="419">
        <f t="shared" si="72"/>
        <v>2571.5</v>
      </c>
      <c r="N238" s="302">
        <f t="shared" si="72"/>
        <v>0</v>
      </c>
      <c r="O238" s="303">
        <f t="shared" si="72"/>
        <v>2571.5</v>
      </c>
      <c r="P238" s="303">
        <f t="shared" si="72"/>
        <v>0</v>
      </c>
      <c r="Q238" s="303">
        <f t="shared" si="72"/>
        <v>2571.5</v>
      </c>
    </row>
    <row r="239" spans="1:17" s="24" customFormat="1" ht="18.75" customHeight="1">
      <c r="A239" s="51"/>
      <c r="B239" s="327" t="s">
        <v>5</v>
      </c>
      <c r="C239" s="441" t="s">
        <v>161</v>
      </c>
      <c r="D239" s="442" t="s">
        <v>205</v>
      </c>
      <c r="E239" s="328" t="s">
        <v>207</v>
      </c>
      <c r="F239" s="328" t="s">
        <v>207</v>
      </c>
      <c r="G239" s="443" t="s">
        <v>284</v>
      </c>
      <c r="H239" s="330" t="s">
        <v>207</v>
      </c>
      <c r="I239" s="357" t="s">
        <v>6</v>
      </c>
      <c r="J239" s="332">
        <v>2571.5</v>
      </c>
      <c r="K239" s="325"/>
      <c r="L239" s="411">
        <v>0</v>
      </c>
      <c r="M239" s="444">
        <v>2571.5</v>
      </c>
      <c r="N239" s="335">
        <v>0</v>
      </c>
      <c r="O239" s="336">
        <v>2571.5</v>
      </c>
      <c r="P239" s="336">
        <v>0</v>
      </c>
      <c r="Q239" s="336">
        <v>2571.5</v>
      </c>
    </row>
    <row r="240" spans="1:17" s="24" customFormat="1" ht="7.5" customHeight="1">
      <c r="A240" s="51"/>
      <c r="B240" s="362"/>
      <c r="C240" s="389"/>
      <c r="D240" s="304"/>
      <c r="E240" s="304"/>
      <c r="F240" s="304"/>
      <c r="G240" s="304"/>
      <c r="H240" s="306"/>
      <c r="I240" s="306"/>
      <c r="J240" s="299"/>
      <c r="K240" s="325"/>
      <c r="L240" s="299"/>
      <c r="M240" s="301"/>
      <c r="N240" s="302"/>
      <c r="O240" s="303"/>
      <c r="P240" s="303"/>
      <c r="Q240" s="303"/>
    </row>
    <row r="241" spans="1:17" s="30" customFormat="1" ht="47.25">
      <c r="A241" s="52"/>
      <c r="B241" s="456" t="s">
        <v>8</v>
      </c>
      <c r="C241" s="387" t="s">
        <v>10</v>
      </c>
      <c r="D241" s="318" t="s">
        <v>207</v>
      </c>
      <c r="E241" s="318" t="s">
        <v>207</v>
      </c>
      <c r="F241" s="318" t="s">
        <v>207</v>
      </c>
      <c r="G241" s="318" t="s">
        <v>208</v>
      </c>
      <c r="H241" s="319" t="s">
        <v>207</v>
      </c>
      <c r="I241" s="388"/>
      <c r="J241" s="320">
        <f>J242+J258+J261+J264+J271+J279+J282+J252+J255+J247</f>
        <v>720179.8</v>
      </c>
      <c r="K241" s="300" t="e">
        <f>K242+K259+#REF!+K279+K271</f>
        <v>#REF!</v>
      </c>
      <c r="L241" s="320">
        <f>L242+L258+L261+L264+L271+L279+L282+L252+L255+L247</f>
        <v>3376.4</v>
      </c>
      <c r="M241" s="321">
        <f>M242+M258+M261+M264+M271+M279+M282+M252+M255+M247+M276</f>
        <v>723556.2</v>
      </c>
      <c r="N241" s="322">
        <f>N242+N258+N261+N264+N271+N279+N282+N252+N255+N247+N276</f>
        <v>4771.2</v>
      </c>
      <c r="O241" s="323">
        <f>O242+O258+O261+O264+O271+O279+O282+O252+O255+O247+O276</f>
        <v>732911.2999999999</v>
      </c>
      <c r="P241" s="323">
        <f>P242+P258+P261+P264+P271+P279+P282+P252+P255+P247+P276</f>
        <v>0</v>
      </c>
      <c r="Q241" s="323">
        <f>Q242+Q258+Q261+Q264+Q271+Q279+Q282+Q252+Q255+Q247+Q276</f>
        <v>732911.2999999999</v>
      </c>
    </row>
    <row r="242" spans="1:20" ht="20.25" customHeight="1">
      <c r="A242" s="53"/>
      <c r="B242" s="294" t="s">
        <v>247</v>
      </c>
      <c r="C242" s="389" t="s">
        <v>10</v>
      </c>
      <c r="D242" s="304" t="s">
        <v>207</v>
      </c>
      <c r="E242" s="304" t="s">
        <v>207</v>
      </c>
      <c r="F242" s="304" t="s">
        <v>207</v>
      </c>
      <c r="G242" s="304" t="s">
        <v>98</v>
      </c>
      <c r="H242" s="297" t="s">
        <v>207</v>
      </c>
      <c r="I242" s="306"/>
      <c r="J242" s="299">
        <f aca="true" t="shared" si="73" ref="J242:O242">J243+J245</f>
        <v>4606</v>
      </c>
      <c r="K242" s="325">
        <f t="shared" si="73"/>
        <v>4591.2</v>
      </c>
      <c r="L242" s="299">
        <f t="shared" si="73"/>
        <v>0</v>
      </c>
      <c r="M242" s="301">
        <f t="shared" si="73"/>
        <v>4606</v>
      </c>
      <c r="N242" s="302">
        <f t="shared" si="73"/>
        <v>0</v>
      </c>
      <c r="O242" s="303">
        <f t="shared" si="73"/>
        <v>4606</v>
      </c>
      <c r="P242" s="303">
        <f>P243+P245</f>
        <v>0</v>
      </c>
      <c r="Q242" s="303">
        <f>Q243+Q245</f>
        <v>4606</v>
      </c>
      <c r="T242" s="282"/>
    </row>
    <row r="243" spans="1:20" s="30" customFormat="1" ht="12.75">
      <c r="A243" s="52"/>
      <c r="B243" s="294" t="s">
        <v>106</v>
      </c>
      <c r="C243" s="406" t="s">
        <v>10</v>
      </c>
      <c r="D243" s="337" t="s">
        <v>207</v>
      </c>
      <c r="E243" s="304" t="s">
        <v>207</v>
      </c>
      <c r="F243" s="304" t="s">
        <v>207</v>
      </c>
      <c r="G243" s="337" t="s">
        <v>98</v>
      </c>
      <c r="H243" s="297" t="s">
        <v>207</v>
      </c>
      <c r="I243" s="338" t="s">
        <v>107</v>
      </c>
      <c r="J243" s="299">
        <f aca="true" t="shared" si="74" ref="J243:Q243">J244</f>
        <v>600</v>
      </c>
      <c r="K243" s="325">
        <f t="shared" si="74"/>
        <v>901</v>
      </c>
      <c r="L243" s="299">
        <f t="shared" si="74"/>
        <v>0</v>
      </c>
      <c r="M243" s="301">
        <f t="shared" si="74"/>
        <v>600</v>
      </c>
      <c r="N243" s="302">
        <f t="shared" si="74"/>
        <v>0</v>
      </c>
      <c r="O243" s="303">
        <f t="shared" si="74"/>
        <v>850.9</v>
      </c>
      <c r="P243" s="303">
        <f t="shared" si="74"/>
        <v>0</v>
      </c>
      <c r="Q243" s="303">
        <f t="shared" si="74"/>
        <v>850.9</v>
      </c>
      <c r="T243" s="283"/>
    </row>
    <row r="244" spans="1:17" s="30" customFormat="1" ht="25.5">
      <c r="A244" s="52"/>
      <c r="B244" s="294" t="s">
        <v>108</v>
      </c>
      <c r="C244" s="406" t="s">
        <v>10</v>
      </c>
      <c r="D244" s="337" t="s">
        <v>207</v>
      </c>
      <c r="E244" s="304" t="s">
        <v>207</v>
      </c>
      <c r="F244" s="304" t="s">
        <v>207</v>
      </c>
      <c r="G244" s="337" t="s">
        <v>98</v>
      </c>
      <c r="H244" s="297" t="s">
        <v>207</v>
      </c>
      <c r="I244" s="338" t="s">
        <v>109</v>
      </c>
      <c r="J244" s="299">
        <v>600</v>
      </c>
      <c r="K244" s="325">
        <v>901</v>
      </c>
      <c r="L244" s="299">
        <v>0</v>
      </c>
      <c r="M244" s="301">
        <v>600</v>
      </c>
      <c r="N244" s="302">
        <v>0</v>
      </c>
      <c r="O244" s="303">
        <v>850.9</v>
      </c>
      <c r="P244" s="303">
        <v>0</v>
      </c>
      <c r="Q244" s="303">
        <f>P244+O244</f>
        <v>850.9</v>
      </c>
    </row>
    <row r="245" spans="1:17" s="30" customFormat="1" ht="25.5">
      <c r="A245" s="52"/>
      <c r="B245" s="294" t="s">
        <v>47</v>
      </c>
      <c r="C245" s="389" t="s">
        <v>10</v>
      </c>
      <c r="D245" s="349" t="s">
        <v>207</v>
      </c>
      <c r="E245" s="304" t="s">
        <v>207</v>
      </c>
      <c r="F245" s="304" t="s">
        <v>207</v>
      </c>
      <c r="G245" s="350" t="s">
        <v>98</v>
      </c>
      <c r="H245" s="297" t="s">
        <v>207</v>
      </c>
      <c r="I245" s="312">
        <v>600</v>
      </c>
      <c r="J245" s="299">
        <f aca="true" t="shared" si="75" ref="J245:Q245">J246</f>
        <v>4006</v>
      </c>
      <c r="K245" s="325">
        <f t="shared" si="75"/>
        <v>3690.2</v>
      </c>
      <c r="L245" s="299">
        <f t="shared" si="75"/>
        <v>0</v>
      </c>
      <c r="M245" s="301">
        <f t="shared" si="75"/>
        <v>4006</v>
      </c>
      <c r="N245" s="302">
        <f t="shared" si="75"/>
        <v>0</v>
      </c>
      <c r="O245" s="303">
        <f t="shared" si="75"/>
        <v>3755.1</v>
      </c>
      <c r="P245" s="303">
        <f t="shared" si="75"/>
        <v>0</v>
      </c>
      <c r="Q245" s="303">
        <f t="shared" si="75"/>
        <v>3755.1</v>
      </c>
    </row>
    <row r="246" spans="1:17" s="30" customFormat="1" ht="12.75">
      <c r="A246" s="52"/>
      <c r="B246" s="294" t="s">
        <v>48</v>
      </c>
      <c r="C246" s="389" t="s">
        <v>10</v>
      </c>
      <c r="D246" s="349" t="s">
        <v>207</v>
      </c>
      <c r="E246" s="304" t="s">
        <v>207</v>
      </c>
      <c r="F246" s="304" t="s">
        <v>207</v>
      </c>
      <c r="G246" s="350" t="s">
        <v>98</v>
      </c>
      <c r="H246" s="297" t="s">
        <v>207</v>
      </c>
      <c r="I246" s="312" t="s">
        <v>49</v>
      </c>
      <c r="J246" s="299">
        <v>4006</v>
      </c>
      <c r="K246" s="325">
        <v>3690.2</v>
      </c>
      <c r="L246" s="299">
        <v>0</v>
      </c>
      <c r="M246" s="301">
        <v>4006</v>
      </c>
      <c r="N246" s="302">
        <v>0</v>
      </c>
      <c r="O246" s="303">
        <v>3755.1</v>
      </c>
      <c r="P246" s="303">
        <v>0</v>
      </c>
      <c r="Q246" s="303">
        <f>P246+O246</f>
        <v>3755.1</v>
      </c>
    </row>
    <row r="247" spans="1:17" s="30" customFormat="1" ht="25.5">
      <c r="A247" s="52"/>
      <c r="B247" s="294" t="s">
        <v>288</v>
      </c>
      <c r="C247" s="390" t="s">
        <v>10</v>
      </c>
      <c r="D247" s="354" t="s">
        <v>207</v>
      </c>
      <c r="E247" s="296" t="s">
        <v>207</v>
      </c>
      <c r="F247" s="296" t="s">
        <v>207</v>
      </c>
      <c r="G247" s="313" t="s">
        <v>287</v>
      </c>
      <c r="H247" s="297" t="s">
        <v>207</v>
      </c>
      <c r="I247" s="312"/>
      <c r="J247" s="299">
        <f>J248+J250</f>
        <v>150</v>
      </c>
      <c r="K247" s="325"/>
      <c r="L247" s="299">
        <f aca="true" t="shared" si="76" ref="L247:Q247">L248+L250</f>
        <v>20</v>
      </c>
      <c r="M247" s="301">
        <f t="shared" si="76"/>
        <v>170</v>
      </c>
      <c r="N247" s="302">
        <f t="shared" si="76"/>
        <v>0</v>
      </c>
      <c r="O247" s="303">
        <f t="shared" si="76"/>
        <v>170</v>
      </c>
      <c r="P247" s="303">
        <f t="shared" si="76"/>
        <v>0</v>
      </c>
      <c r="Q247" s="303">
        <f t="shared" si="76"/>
        <v>170</v>
      </c>
    </row>
    <row r="248" spans="1:17" s="30" customFormat="1" ht="12.75">
      <c r="A248" s="52"/>
      <c r="B248" s="294" t="s">
        <v>106</v>
      </c>
      <c r="C248" s="351" t="s">
        <v>10</v>
      </c>
      <c r="D248" s="352" t="s">
        <v>207</v>
      </c>
      <c r="E248" s="296" t="s">
        <v>207</v>
      </c>
      <c r="F248" s="296" t="s">
        <v>207</v>
      </c>
      <c r="G248" s="313" t="s">
        <v>287</v>
      </c>
      <c r="H248" s="297" t="s">
        <v>207</v>
      </c>
      <c r="I248" s="338" t="s">
        <v>107</v>
      </c>
      <c r="J248" s="299">
        <f>J249</f>
        <v>130</v>
      </c>
      <c r="K248" s="325"/>
      <c r="L248" s="299">
        <f aca="true" t="shared" si="77" ref="L248:Q248">L249</f>
        <v>20</v>
      </c>
      <c r="M248" s="301">
        <f t="shared" si="77"/>
        <v>150</v>
      </c>
      <c r="N248" s="302">
        <f t="shared" si="77"/>
        <v>0</v>
      </c>
      <c r="O248" s="303">
        <f t="shared" si="77"/>
        <v>147.7</v>
      </c>
      <c r="P248" s="303">
        <f t="shared" si="77"/>
        <v>0</v>
      </c>
      <c r="Q248" s="303">
        <f t="shared" si="77"/>
        <v>147.7</v>
      </c>
    </row>
    <row r="249" spans="1:17" s="30" customFormat="1" ht="25.5">
      <c r="A249" s="52"/>
      <c r="B249" s="294" t="s">
        <v>108</v>
      </c>
      <c r="C249" s="351" t="s">
        <v>10</v>
      </c>
      <c r="D249" s="352" t="s">
        <v>207</v>
      </c>
      <c r="E249" s="296" t="s">
        <v>207</v>
      </c>
      <c r="F249" s="296" t="s">
        <v>207</v>
      </c>
      <c r="G249" s="313" t="s">
        <v>287</v>
      </c>
      <c r="H249" s="297" t="s">
        <v>207</v>
      </c>
      <c r="I249" s="338" t="s">
        <v>109</v>
      </c>
      <c r="J249" s="299">
        <v>130</v>
      </c>
      <c r="K249" s="325"/>
      <c r="L249" s="299">
        <v>20</v>
      </c>
      <c r="M249" s="301">
        <f>L249+J249</f>
        <v>150</v>
      </c>
      <c r="N249" s="302">
        <v>0</v>
      </c>
      <c r="O249" s="303">
        <v>147.7</v>
      </c>
      <c r="P249" s="303">
        <v>0</v>
      </c>
      <c r="Q249" s="303">
        <f>P249+O249</f>
        <v>147.7</v>
      </c>
    </row>
    <row r="250" spans="1:17" s="30" customFormat="1" ht="25.5">
      <c r="A250" s="52"/>
      <c r="B250" s="294" t="s">
        <v>47</v>
      </c>
      <c r="C250" s="390" t="s">
        <v>10</v>
      </c>
      <c r="D250" s="354" t="s">
        <v>207</v>
      </c>
      <c r="E250" s="296" t="s">
        <v>207</v>
      </c>
      <c r="F250" s="296" t="s">
        <v>207</v>
      </c>
      <c r="G250" s="313" t="s">
        <v>287</v>
      </c>
      <c r="H250" s="297" t="s">
        <v>207</v>
      </c>
      <c r="I250" s="312">
        <v>600</v>
      </c>
      <c r="J250" s="299">
        <f>J251</f>
        <v>20</v>
      </c>
      <c r="K250" s="325"/>
      <c r="L250" s="299">
        <f aca="true" t="shared" si="78" ref="L250:Q250">L251</f>
        <v>0</v>
      </c>
      <c r="M250" s="301">
        <f t="shared" si="78"/>
        <v>20</v>
      </c>
      <c r="N250" s="302">
        <f t="shared" si="78"/>
        <v>0</v>
      </c>
      <c r="O250" s="303">
        <f t="shared" si="78"/>
        <v>22.3</v>
      </c>
      <c r="P250" s="303">
        <f t="shared" si="78"/>
        <v>0</v>
      </c>
      <c r="Q250" s="303">
        <f t="shared" si="78"/>
        <v>22.3</v>
      </c>
    </row>
    <row r="251" spans="1:17" s="30" customFormat="1" ht="12.75">
      <c r="A251" s="52"/>
      <c r="B251" s="294" t="s">
        <v>48</v>
      </c>
      <c r="C251" s="390" t="s">
        <v>10</v>
      </c>
      <c r="D251" s="354" t="s">
        <v>207</v>
      </c>
      <c r="E251" s="296" t="s">
        <v>207</v>
      </c>
      <c r="F251" s="296" t="s">
        <v>207</v>
      </c>
      <c r="G251" s="313" t="s">
        <v>287</v>
      </c>
      <c r="H251" s="297" t="s">
        <v>207</v>
      </c>
      <c r="I251" s="312" t="s">
        <v>49</v>
      </c>
      <c r="J251" s="299">
        <v>20</v>
      </c>
      <c r="K251" s="325"/>
      <c r="L251" s="299">
        <v>0</v>
      </c>
      <c r="M251" s="301">
        <v>20</v>
      </c>
      <c r="N251" s="302">
        <v>0</v>
      </c>
      <c r="O251" s="303">
        <v>22.3</v>
      </c>
      <c r="P251" s="303">
        <v>0</v>
      </c>
      <c r="Q251" s="303">
        <f>P251+O251</f>
        <v>22.3</v>
      </c>
    </row>
    <row r="252" spans="1:17" s="30" customFormat="1" ht="51">
      <c r="A252" s="52"/>
      <c r="B252" s="364" t="s">
        <v>262</v>
      </c>
      <c r="C252" s="389" t="s">
        <v>10</v>
      </c>
      <c r="D252" s="296" t="s">
        <v>207</v>
      </c>
      <c r="E252" s="296" t="s">
        <v>207</v>
      </c>
      <c r="F252" s="296" t="s">
        <v>207</v>
      </c>
      <c r="G252" s="350" t="s">
        <v>263</v>
      </c>
      <c r="H252" s="297" t="s">
        <v>207</v>
      </c>
      <c r="I252" s="306"/>
      <c r="J252" s="299">
        <f>J253</f>
        <v>266.6</v>
      </c>
      <c r="K252" s="325"/>
      <c r="L252" s="299">
        <f aca="true" t="shared" si="79" ref="L252:Q253">L253</f>
        <v>0</v>
      </c>
      <c r="M252" s="301">
        <f t="shared" si="79"/>
        <v>266.6</v>
      </c>
      <c r="N252" s="302">
        <f t="shared" si="79"/>
        <v>0</v>
      </c>
      <c r="O252" s="303">
        <f t="shared" si="79"/>
        <v>266.6</v>
      </c>
      <c r="P252" s="303">
        <f t="shared" si="79"/>
        <v>0</v>
      </c>
      <c r="Q252" s="303">
        <f t="shared" si="79"/>
        <v>266.6</v>
      </c>
    </row>
    <row r="253" spans="1:17" s="30" customFormat="1" ht="25.5">
      <c r="A253" s="52"/>
      <c r="B253" s="294" t="s">
        <v>47</v>
      </c>
      <c r="C253" s="389" t="s">
        <v>10</v>
      </c>
      <c r="D253" s="296" t="s">
        <v>207</v>
      </c>
      <c r="E253" s="296" t="s">
        <v>207</v>
      </c>
      <c r="F253" s="296" t="s">
        <v>207</v>
      </c>
      <c r="G253" s="350" t="s">
        <v>263</v>
      </c>
      <c r="H253" s="297" t="s">
        <v>207</v>
      </c>
      <c r="I253" s="306" t="s">
        <v>231</v>
      </c>
      <c r="J253" s="299">
        <f>J254</f>
        <v>266.6</v>
      </c>
      <c r="K253" s="325"/>
      <c r="L253" s="299">
        <f t="shared" si="79"/>
        <v>0</v>
      </c>
      <c r="M253" s="301">
        <f t="shared" si="79"/>
        <v>266.6</v>
      </c>
      <c r="N253" s="302">
        <f t="shared" si="79"/>
        <v>0</v>
      </c>
      <c r="O253" s="303">
        <f t="shared" si="79"/>
        <v>266.6</v>
      </c>
      <c r="P253" s="303">
        <f t="shared" si="79"/>
        <v>0</v>
      </c>
      <c r="Q253" s="303">
        <f t="shared" si="79"/>
        <v>266.6</v>
      </c>
    </row>
    <row r="254" spans="1:17" s="30" customFormat="1" ht="12.75">
      <c r="A254" s="52"/>
      <c r="B254" s="294" t="s">
        <v>48</v>
      </c>
      <c r="C254" s="389" t="s">
        <v>10</v>
      </c>
      <c r="D254" s="296" t="s">
        <v>207</v>
      </c>
      <c r="E254" s="296" t="s">
        <v>207</v>
      </c>
      <c r="F254" s="296" t="s">
        <v>207</v>
      </c>
      <c r="G254" s="350" t="s">
        <v>263</v>
      </c>
      <c r="H254" s="297" t="s">
        <v>207</v>
      </c>
      <c r="I254" s="306" t="s">
        <v>49</v>
      </c>
      <c r="J254" s="299">
        <v>266.6</v>
      </c>
      <c r="K254" s="325"/>
      <c r="L254" s="299">
        <v>0</v>
      </c>
      <c r="M254" s="301">
        <v>266.6</v>
      </c>
      <c r="N254" s="302">
        <v>0</v>
      </c>
      <c r="O254" s="303">
        <v>266.6</v>
      </c>
      <c r="P254" s="303">
        <v>0</v>
      </c>
      <c r="Q254" s="303">
        <v>266.6</v>
      </c>
    </row>
    <row r="255" spans="1:17" s="30" customFormat="1" ht="51">
      <c r="A255" s="52"/>
      <c r="B255" s="364" t="s">
        <v>291</v>
      </c>
      <c r="C255" s="389" t="s">
        <v>10</v>
      </c>
      <c r="D255" s="296" t="s">
        <v>207</v>
      </c>
      <c r="E255" s="296" t="s">
        <v>207</v>
      </c>
      <c r="F255" s="296" t="s">
        <v>207</v>
      </c>
      <c r="G255" s="350" t="s">
        <v>289</v>
      </c>
      <c r="H255" s="297" t="s">
        <v>207</v>
      </c>
      <c r="I255" s="306"/>
      <c r="J255" s="299">
        <f>J256</f>
        <v>380.5</v>
      </c>
      <c r="K255" s="325"/>
      <c r="L255" s="299">
        <f aca="true" t="shared" si="80" ref="L255:Q256">L256</f>
        <v>0</v>
      </c>
      <c r="M255" s="301">
        <f t="shared" si="80"/>
        <v>380.5</v>
      </c>
      <c r="N255" s="302">
        <f t="shared" si="80"/>
        <v>0</v>
      </c>
      <c r="O255" s="303">
        <f t="shared" si="80"/>
        <v>380.5</v>
      </c>
      <c r="P255" s="303">
        <f t="shared" si="80"/>
        <v>0</v>
      </c>
      <c r="Q255" s="303">
        <f t="shared" si="80"/>
        <v>380.5</v>
      </c>
    </row>
    <row r="256" spans="1:17" s="30" customFormat="1" ht="25.5">
      <c r="A256" s="52"/>
      <c r="B256" s="294" t="s">
        <v>47</v>
      </c>
      <c r="C256" s="389" t="s">
        <v>10</v>
      </c>
      <c r="D256" s="296" t="s">
        <v>207</v>
      </c>
      <c r="E256" s="296" t="s">
        <v>207</v>
      </c>
      <c r="F256" s="296" t="s">
        <v>207</v>
      </c>
      <c r="G256" s="350" t="s">
        <v>289</v>
      </c>
      <c r="H256" s="297" t="s">
        <v>207</v>
      </c>
      <c r="I256" s="306" t="s">
        <v>231</v>
      </c>
      <c r="J256" s="299">
        <f>J257</f>
        <v>380.5</v>
      </c>
      <c r="K256" s="325"/>
      <c r="L256" s="299">
        <f t="shared" si="80"/>
        <v>0</v>
      </c>
      <c r="M256" s="301">
        <f t="shared" si="80"/>
        <v>380.5</v>
      </c>
      <c r="N256" s="302">
        <f t="shared" si="80"/>
        <v>0</v>
      </c>
      <c r="O256" s="303">
        <f t="shared" si="80"/>
        <v>380.5</v>
      </c>
      <c r="P256" s="303">
        <f t="shared" si="80"/>
        <v>0</v>
      </c>
      <c r="Q256" s="303">
        <f t="shared" si="80"/>
        <v>380.5</v>
      </c>
    </row>
    <row r="257" spans="1:17" s="30" customFormat="1" ht="12.75">
      <c r="A257" s="52"/>
      <c r="B257" s="294" t="s">
        <v>48</v>
      </c>
      <c r="C257" s="389" t="s">
        <v>10</v>
      </c>
      <c r="D257" s="296" t="s">
        <v>207</v>
      </c>
      <c r="E257" s="296" t="s">
        <v>207</v>
      </c>
      <c r="F257" s="296" t="s">
        <v>207</v>
      </c>
      <c r="G257" s="350" t="s">
        <v>289</v>
      </c>
      <c r="H257" s="297" t="s">
        <v>207</v>
      </c>
      <c r="I257" s="306" t="s">
        <v>49</v>
      </c>
      <c r="J257" s="299">
        <v>380.5</v>
      </c>
      <c r="K257" s="325"/>
      <c r="L257" s="299">
        <v>0</v>
      </c>
      <c r="M257" s="301">
        <v>380.5</v>
      </c>
      <c r="N257" s="302">
        <v>0</v>
      </c>
      <c r="O257" s="303">
        <v>380.5</v>
      </c>
      <c r="P257" s="303">
        <v>0</v>
      </c>
      <c r="Q257" s="303">
        <v>380.5</v>
      </c>
    </row>
    <row r="258" spans="1:17" s="30" customFormat="1" ht="12.75">
      <c r="A258" s="52"/>
      <c r="B258" s="294" t="s">
        <v>246</v>
      </c>
      <c r="C258" s="389" t="s">
        <v>10</v>
      </c>
      <c r="D258" s="349" t="s">
        <v>207</v>
      </c>
      <c r="E258" s="304" t="s">
        <v>207</v>
      </c>
      <c r="F258" s="304" t="s">
        <v>207</v>
      </c>
      <c r="G258" s="350" t="s">
        <v>120</v>
      </c>
      <c r="H258" s="297" t="s">
        <v>207</v>
      </c>
      <c r="I258" s="312"/>
      <c r="J258" s="299">
        <f aca="true" t="shared" si="81" ref="J258:Q259">J259</f>
        <v>470125.1</v>
      </c>
      <c r="K258" s="325">
        <f t="shared" si="81"/>
        <v>10001</v>
      </c>
      <c r="L258" s="299">
        <f t="shared" si="81"/>
        <v>434.2</v>
      </c>
      <c r="M258" s="301">
        <f t="shared" si="81"/>
        <v>470559.3</v>
      </c>
      <c r="N258" s="302">
        <f t="shared" si="81"/>
        <v>0</v>
      </c>
      <c r="O258" s="303">
        <f t="shared" si="81"/>
        <v>471054.9</v>
      </c>
      <c r="P258" s="303">
        <f t="shared" si="81"/>
        <v>0</v>
      </c>
      <c r="Q258" s="303">
        <f t="shared" si="81"/>
        <v>471054.9</v>
      </c>
    </row>
    <row r="259" spans="1:17" s="30" customFormat="1" ht="25.5">
      <c r="A259" s="52"/>
      <c r="B259" s="294" t="s">
        <v>47</v>
      </c>
      <c r="C259" s="389" t="s">
        <v>10</v>
      </c>
      <c r="D259" s="349" t="s">
        <v>207</v>
      </c>
      <c r="E259" s="304" t="s">
        <v>207</v>
      </c>
      <c r="F259" s="304" t="s">
        <v>207</v>
      </c>
      <c r="G259" s="350" t="s">
        <v>120</v>
      </c>
      <c r="H259" s="297" t="s">
        <v>207</v>
      </c>
      <c r="I259" s="312">
        <v>600</v>
      </c>
      <c r="J259" s="299">
        <f t="shared" si="81"/>
        <v>470125.1</v>
      </c>
      <c r="K259" s="325">
        <f t="shared" si="81"/>
        <v>10001</v>
      </c>
      <c r="L259" s="299">
        <f t="shared" si="81"/>
        <v>434.2</v>
      </c>
      <c r="M259" s="301">
        <f t="shared" si="81"/>
        <v>470559.3</v>
      </c>
      <c r="N259" s="302">
        <f t="shared" si="81"/>
        <v>0</v>
      </c>
      <c r="O259" s="303">
        <f t="shared" si="81"/>
        <v>471054.9</v>
      </c>
      <c r="P259" s="303">
        <f t="shared" si="81"/>
        <v>0</v>
      </c>
      <c r="Q259" s="303">
        <f t="shared" si="81"/>
        <v>471054.9</v>
      </c>
    </row>
    <row r="260" spans="1:17" s="30" customFormat="1" ht="12.75">
      <c r="A260" s="52"/>
      <c r="B260" s="294" t="s">
        <v>48</v>
      </c>
      <c r="C260" s="389" t="s">
        <v>10</v>
      </c>
      <c r="D260" s="349" t="s">
        <v>207</v>
      </c>
      <c r="E260" s="304" t="s">
        <v>207</v>
      </c>
      <c r="F260" s="304" t="s">
        <v>207</v>
      </c>
      <c r="G260" s="350" t="s">
        <v>120</v>
      </c>
      <c r="H260" s="297" t="s">
        <v>207</v>
      </c>
      <c r="I260" s="312" t="s">
        <v>49</v>
      </c>
      <c r="J260" s="299">
        <f>113000+357125.1</f>
        <v>470125.1</v>
      </c>
      <c r="K260" s="325">
        <v>10001</v>
      </c>
      <c r="L260" s="299">
        <v>434.2</v>
      </c>
      <c r="M260" s="301">
        <f>L260+J260</f>
        <v>470559.3</v>
      </c>
      <c r="N260" s="302">
        <v>0</v>
      </c>
      <c r="O260" s="303">
        <v>471054.9</v>
      </c>
      <c r="P260" s="303">
        <v>0</v>
      </c>
      <c r="Q260" s="303">
        <f>P260+O260</f>
        <v>471054.9</v>
      </c>
    </row>
    <row r="261" spans="1:17" s="30" customFormat="1" ht="38.25">
      <c r="A261" s="52"/>
      <c r="B261" s="365" t="s">
        <v>238</v>
      </c>
      <c r="C261" s="351" t="s">
        <v>10</v>
      </c>
      <c r="D261" s="445" t="s">
        <v>207</v>
      </c>
      <c r="E261" s="304" t="s">
        <v>207</v>
      </c>
      <c r="F261" s="304" t="s">
        <v>207</v>
      </c>
      <c r="G261" s="313" t="s">
        <v>121</v>
      </c>
      <c r="H261" s="297" t="s">
        <v>207</v>
      </c>
      <c r="I261" s="312"/>
      <c r="J261" s="299">
        <f>J262</f>
        <v>4002.9</v>
      </c>
      <c r="K261" s="325"/>
      <c r="L261" s="299">
        <f aca="true" t="shared" si="82" ref="L261:Q262">L262</f>
        <v>0</v>
      </c>
      <c r="M261" s="301">
        <f t="shared" si="82"/>
        <v>4002.9</v>
      </c>
      <c r="N261" s="302">
        <f t="shared" si="82"/>
        <v>0</v>
      </c>
      <c r="O261" s="303">
        <f t="shared" si="82"/>
        <v>6891.2</v>
      </c>
      <c r="P261" s="303">
        <f t="shared" si="82"/>
        <v>0</v>
      </c>
      <c r="Q261" s="303">
        <f t="shared" si="82"/>
        <v>6891.2</v>
      </c>
    </row>
    <row r="262" spans="1:17" s="30" customFormat="1" ht="25.5">
      <c r="A262" s="52"/>
      <c r="B262" s="294" t="s">
        <v>47</v>
      </c>
      <c r="C262" s="351" t="s">
        <v>10</v>
      </c>
      <c r="D262" s="445" t="s">
        <v>207</v>
      </c>
      <c r="E262" s="304" t="s">
        <v>207</v>
      </c>
      <c r="F262" s="304" t="s">
        <v>207</v>
      </c>
      <c r="G262" s="313" t="s">
        <v>121</v>
      </c>
      <c r="H262" s="297" t="s">
        <v>207</v>
      </c>
      <c r="I262" s="312" t="s">
        <v>231</v>
      </c>
      <c r="J262" s="299">
        <f>J263</f>
        <v>4002.9</v>
      </c>
      <c r="K262" s="325"/>
      <c r="L262" s="299">
        <f t="shared" si="82"/>
        <v>0</v>
      </c>
      <c r="M262" s="301">
        <f t="shared" si="82"/>
        <v>4002.9</v>
      </c>
      <c r="N262" s="302">
        <f t="shared" si="82"/>
        <v>0</v>
      </c>
      <c r="O262" s="303">
        <f t="shared" si="82"/>
        <v>6891.2</v>
      </c>
      <c r="P262" s="303">
        <f t="shared" si="82"/>
        <v>0</v>
      </c>
      <c r="Q262" s="303">
        <f t="shared" si="82"/>
        <v>6891.2</v>
      </c>
    </row>
    <row r="263" spans="1:17" s="30" customFormat="1" ht="12.75">
      <c r="A263" s="52"/>
      <c r="B263" s="294" t="s">
        <v>48</v>
      </c>
      <c r="C263" s="351" t="s">
        <v>10</v>
      </c>
      <c r="D263" s="445" t="s">
        <v>207</v>
      </c>
      <c r="E263" s="304" t="s">
        <v>207</v>
      </c>
      <c r="F263" s="304" t="s">
        <v>207</v>
      </c>
      <c r="G263" s="313" t="s">
        <v>121</v>
      </c>
      <c r="H263" s="297" t="s">
        <v>207</v>
      </c>
      <c r="I263" s="312" t="s">
        <v>49</v>
      </c>
      <c r="J263" s="299">
        <v>4002.9</v>
      </c>
      <c r="K263" s="325"/>
      <c r="L263" s="299">
        <v>0</v>
      </c>
      <c r="M263" s="301">
        <v>4002.9</v>
      </c>
      <c r="N263" s="302">
        <v>0</v>
      </c>
      <c r="O263" s="303">
        <v>6891.2</v>
      </c>
      <c r="P263" s="303">
        <v>0</v>
      </c>
      <c r="Q263" s="303">
        <f>P263+O263</f>
        <v>6891.2</v>
      </c>
    </row>
    <row r="264" spans="1:17" s="30" customFormat="1" ht="25.5">
      <c r="A264" s="52"/>
      <c r="B264" s="620" t="s">
        <v>61</v>
      </c>
      <c r="C264" s="390" t="s">
        <v>10</v>
      </c>
      <c r="D264" s="296" t="s">
        <v>207</v>
      </c>
      <c r="E264" s="304" t="s">
        <v>207</v>
      </c>
      <c r="F264" s="304" t="s">
        <v>207</v>
      </c>
      <c r="G264" s="296" t="s">
        <v>57</v>
      </c>
      <c r="H264" s="297" t="s">
        <v>207</v>
      </c>
      <c r="I264" s="306"/>
      <c r="J264" s="299">
        <f>J265+J267+J269</f>
        <v>10687.9</v>
      </c>
      <c r="K264" s="325"/>
      <c r="L264" s="299">
        <f aca="true" t="shared" si="83" ref="L264:Q264">L265+L267+L269</f>
        <v>-189.8</v>
      </c>
      <c r="M264" s="301">
        <f t="shared" si="83"/>
        <v>10498.1</v>
      </c>
      <c r="N264" s="302">
        <f t="shared" si="83"/>
        <v>0</v>
      </c>
      <c r="O264" s="303">
        <f t="shared" si="83"/>
        <v>10498.1</v>
      </c>
      <c r="P264" s="303">
        <f t="shared" si="83"/>
        <v>0</v>
      </c>
      <c r="Q264" s="303">
        <f t="shared" si="83"/>
        <v>10498.1</v>
      </c>
    </row>
    <row r="265" spans="1:17" s="30" customFormat="1" ht="51">
      <c r="A265" s="52"/>
      <c r="B265" s="294" t="s">
        <v>123</v>
      </c>
      <c r="C265" s="390" t="s">
        <v>10</v>
      </c>
      <c r="D265" s="296" t="s">
        <v>207</v>
      </c>
      <c r="E265" s="304" t="s">
        <v>207</v>
      </c>
      <c r="F265" s="304" t="s">
        <v>207</v>
      </c>
      <c r="G265" s="296" t="s">
        <v>57</v>
      </c>
      <c r="H265" s="297" t="s">
        <v>207</v>
      </c>
      <c r="I265" s="306">
        <v>100</v>
      </c>
      <c r="J265" s="299">
        <f>J266</f>
        <v>10441.4</v>
      </c>
      <c r="K265" s="325"/>
      <c r="L265" s="299">
        <f aca="true" t="shared" si="84" ref="L265:Q265">L266</f>
        <v>-189.8</v>
      </c>
      <c r="M265" s="301">
        <f t="shared" si="84"/>
        <v>10251.6</v>
      </c>
      <c r="N265" s="302">
        <f t="shared" si="84"/>
        <v>0</v>
      </c>
      <c r="O265" s="303">
        <f t="shared" si="84"/>
        <v>10271.6</v>
      </c>
      <c r="P265" s="303">
        <f t="shared" si="84"/>
        <v>0</v>
      </c>
      <c r="Q265" s="303">
        <f t="shared" si="84"/>
        <v>10271.6</v>
      </c>
    </row>
    <row r="266" spans="1:17" s="30" customFormat="1" ht="25.5">
      <c r="A266" s="52"/>
      <c r="B266" s="294" t="s">
        <v>111</v>
      </c>
      <c r="C266" s="390" t="s">
        <v>10</v>
      </c>
      <c r="D266" s="296" t="s">
        <v>207</v>
      </c>
      <c r="E266" s="304" t="s">
        <v>207</v>
      </c>
      <c r="F266" s="304" t="s">
        <v>207</v>
      </c>
      <c r="G266" s="296" t="s">
        <v>57</v>
      </c>
      <c r="H266" s="297" t="s">
        <v>207</v>
      </c>
      <c r="I266" s="306">
        <v>120</v>
      </c>
      <c r="J266" s="299">
        <v>10441.4</v>
      </c>
      <c r="K266" s="325"/>
      <c r="L266" s="299">
        <v>-189.8</v>
      </c>
      <c r="M266" s="301">
        <f>L266+J266</f>
        <v>10251.6</v>
      </c>
      <c r="N266" s="302">
        <v>0</v>
      </c>
      <c r="O266" s="303">
        <v>10271.6</v>
      </c>
      <c r="P266" s="303">
        <v>0</v>
      </c>
      <c r="Q266" s="303">
        <f>P266+O266</f>
        <v>10271.6</v>
      </c>
    </row>
    <row r="267" spans="1:17" s="30" customFormat="1" ht="25.5">
      <c r="A267" s="52"/>
      <c r="B267" s="294" t="s">
        <v>102</v>
      </c>
      <c r="C267" s="390" t="s">
        <v>10</v>
      </c>
      <c r="D267" s="296" t="s">
        <v>207</v>
      </c>
      <c r="E267" s="304" t="s">
        <v>207</v>
      </c>
      <c r="F267" s="304" t="s">
        <v>207</v>
      </c>
      <c r="G267" s="296" t="s">
        <v>57</v>
      </c>
      <c r="H267" s="297" t="s">
        <v>207</v>
      </c>
      <c r="I267" s="306">
        <v>200</v>
      </c>
      <c r="J267" s="299">
        <f>J268</f>
        <v>245</v>
      </c>
      <c r="K267" s="325"/>
      <c r="L267" s="299">
        <f aca="true" t="shared" si="85" ref="L267:Q267">L268</f>
        <v>0</v>
      </c>
      <c r="M267" s="301">
        <f t="shared" si="85"/>
        <v>245</v>
      </c>
      <c r="N267" s="302">
        <f t="shared" si="85"/>
        <v>0</v>
      </c>
      <c r="O267" s="303">
        <f t="shared" si="85"/>
        <v>225</v>
      </c>
      <c r="P267" s="303">
        <f t="shared" si="85"/>
        <v>0</v>
      </c>
      <c r="Q267" s="303">
        <f t="shared" si="85"/>
        <v>225</v>
      </c>
    </row>
    <row r="268" spans="1:17" s="30" customFormat="1" ht="25.5">
      <c r="A268" s="52"/>
      <c r="B268" s="294" t="s">
        <v>104</v>
      </c>
      <c r="C268" s="390" t="s">
        <v>10</v>
      </c>
      <c r="D268" s="296" t="s">
        <v>207</v>
      </c>
      <c r="E268" s="304" t="s">
        <v>207</v>
      </c>
      <c r="F268" s="304" t="s">
        <v>207</v>
      </c>
      <c r="G268" s="296" t="s">
        <v>57</v>
      </c>
      <c r="H268" s="297" t="s">
        <v>207</v>
      </c>
      <c r="I268" s="306">
        <v>240</v>
      </c>
      <c r="J268" s="299">
        <v>245</v>
      </c>
      <c r="K268" s="325"/>
      <c r="L268" s="299">
        <v>0</v>
      </c>
      <c r="M268" s="301">
        <v>245</v>
      </c>
      <c r="N268" s="302">
        <v>0</v>
      </c>
      <c r="O268" s="303">
        <v>225</v>
      </c>
      <c r="P268" s="303">
        <v>0</v>
      </c>
      <c r="Q268" s="303">
        <f>P268+O268</f>
        <v>225</v>
      </c>
    </row>
    <row r="269" spans="1:17" s="30" customFormat="1" ht="12.75">
      <c r="A269" s="52"/>
      <c r="B269" s="294" t="s">
        <v>112</v>
      </c>
      <c r="C269" s="390" t="s">
        <v>10</v>
      </c>
      <c r="D269" s="304" t="s">
        <v>207</v>
      </c>
      <c r="E269" s="304" t="s">
        <v>207</v>
      </c>
      <c r="F269" s="304" t="s">
        <v>207</v>
      </c>
      <c r="G269" s="304" t="s">
        <v>57</v>
      </c>
      <c r="H269" s="297" t="s">
        <v>207</v>
      </c>
      <c r="I269" s="306">
        <v>800</v>
      </c>
      <c r="J269" s="299">
        <f>J270</f>
        <v>1.5</v>
      </c>
      <c r="K269" s="325"/>
      <c r="L269" s="299">
        <f aca="true" t="shared" si="86" ref="L269:Q269">L270</f>
        <v>0</v>
      </c>
      <c r="M269" s="301">
        <f t="shared" si="86"/>
        <v>1.5</v>
      </c>
      <c r="N269" s="302">
        <f t="shared" si="86"/>
        <v>0</v>
      </c>
      <c r="O269" s="303">
        <f t="shared" si="86"/>
        <v>1.5</v>
      </c>
      <c r="P269" s="303">
        <f t="shared" si="86"/>
        <v>0</v>
      </c>
      <c r="Q269" s="303">
        <f t="shared" si="86"/>
        <v>1.5</v>
      </c>
    </row>
    <row r="270" spans="1:17" s="30" customFormat="1" ht="12.75">
      <c r="A270" s="52"/>
      <c r="B270" s="294" t="s">
        <v>114</v>
      </c>
      <c r="C270" s="390" t="s">
        <v>10</v>
      </c>
      <c r="D270" s="304" t="s">
        <v>207</v>
      </c>
      <c r="E270" s="304" t="s">
        <v>207</v>
      </c>
      <c r="F270" s="304" t="s">
        <v>207</v>
      </c>
      <c r="G270" s="304" t="s">
        <v>57</v>
      </c>
      <c r="H270" s="297" t="s">
        <v>207</v>
      </c>
      <c r="I270" s="306">
        <v>850</v>
      </c>
      <c r="J270" s="299">
        <v>1.5</v>
      </c>
      <c r="K270" s="325"/>
      <c r="L270" s="299">
        <v>0</v>
      </c>
      <c r="M270" s="301">
        <v>1.5</v>
      </c>
      <c r="N270" s="302">
        <v>0</v>
      </c>
      <c r="O270" s="303">
        <v>1.5</v>
      </c>
      <c r="P270" s="303">
        <v>0</v>
      </c>
      <c r="Q270" s="303">
        <v>1.5</v>
      </c>
    </row>
    <row r="271" spans="1:17" s="24" customFormat="1" ht="12.75">
      <c r="A271" s="51"/>
      <c r="B271" s="294" t="s">
        <v>199</v>
      </c>
      <c r="C271" s="389" t="s">
        <v>10</v>
      </c>
      <c r="D271" s="349" t="s">
        <v>207</v>
      </c>
      <c r="E271" s="304" t="s">
        <v>207</v>
      </c>
      <c r="F271" s="304" t="s">
        <v>207</v>
      </c>
      <c r="G271" s="350" t="s">
        <v>9</v>
      </c>
      <c r="H271" s="297" t="s">
        <v>207</v>
      </c>
      <c r="I271" s="312"/>
      <c r="J271" s="299">
        <f aca="true" t="shared" si="87" ref="J271:O271">J272+J274</f>
        <v>3362.4</v>
      </c>
      <c r="K271" s="325">
        <f t="shared" si="87"/>
        <v>9772.5</v>
      </c>
      <c r="L271" s="299">
        <f t="shared" si="87"/>
        <v>2500</v>
      </c>
      <c r="M271" s="301">
        <f t="shared" si="87"/>
        <v>5862.4</v>
      </c>
      <c r="N271" s="302">
        <f t="shared" si="87"/>
        <v>0</v>
      </c>
      <c r="O271" s="303">
        <f t="shared" si="87"/>
        <v>7062.4</v>
      </c>
      <c r="P271" s="303">
        <f>P272+P274</f>
        <v>0</v>
      </c>
      <c r="Q271" s="303">
        <f>Q272+Q274</f>
        <v>7062.4</v>
      </c>
    </row>
    <row r="272" spans="1:17" s="24" customFormat="1" ht="25.5">
      <c r="A272" s="51"/>
      <c r="B272" s="314" t="s">
        <v>194</v>
      </c>
      <c r="C272" s="406" t="s">
        <v>10</v>
      </c>
      <c r="D272" s="337" t="s">
        <v>207</v>
      </c>
      <c r="E272" s="304" t="s">
        <v>207</v>
      </c>
      <c r="F272" s="304" t="s">
        <v>207</v>
      </c>
      <c r="G272" s="337" t="s">
        <v>9</v>
      </c>
      <c r="H272" s="297" t="s">
        <v>207</v>
      </c>
      <c r="I272" s="338" t="s">
        <v>103</v>
      </c>
      <c r="J272" s="299">
        <f aca="true" t="shared" si="88" ref="J272:Q272">J273</f>
        <v>69</v>
      </c>
      <c r="K272" s="325">
        <f t="shared" si="88"/>
        <v>70</v>
      </c>
      <c r="L272" s="299">
        <f t="shared" si="88"/>
        <v>0</v>
      </c>
      <c r="M272" s="301">
        <f t="shared" si="88"/>
        <v>69</v>
      </c>
      <c r="N272" s="302">
        <f t="shared" si="88"/>
        <v>0</v>
      </c>
      <c r="O272" s="303">
        <f t="shared" si="88"/>
        <v>69</v>
      </c>
      <c r="P272" s="303">
        <f t="shared" si="88"/>
        <v>0</v>
      </c>
      <c r="Q272" s="303">
        <f t="shared" si="88"/>
        <v>69</v>
      </c>
    </row>
    <row r="273" spans="1:17" s="24" customFormat="1" ht="25.5">
      <c r="A273" s="51"/>
      <c r="B273" s="314" t="s">
        <v>104</v>
      </c>
      <c r="C273" s="406" t="s">
        <v>10</v>
      </c>
      <c r="D273" s="337" t="s">
        <v>207</v>
      </c>
      <c r="E273" s="304" t="s">
        <v>207</v>
      </c>
      <c r="F273" s="304" t="s">
        <v>207</v>
      </c>
      <c r="G273" s="337" t="s">
        <v>9</v>
      </c>
      <c r="H273" s="297" t="s">
        <v>207</v>
      </c>
      <c r="I273" s="338" t="s">
        <v>105</v>
      </c>
      <c r="J273" s="299">
        <v>69</v>
      </c>
      <c r="K273" s="325">
        <v>70</v>
      </c>
      <c r="L273" s="299">
        <v>0</v>
      </c>
      <c r="M273" s="301">
        <v>69</v>
      </c>
      <c r="N273" s="302">
        <v>0</v>
      </c>
      <c r="O273" s="303">
        <v>69</v>
      </c>
      <c r="P273" s="303">
        <v>0</v>
      </c>
      <c r="Q273" s="303">
        <v>69</v>
      </c>
    </row>
    <row r="274" spans="1:17" s="24" customFormat="1" ht="25.5">
      <c r="A274" s="51"/>
      <c r="B274" s="294" t="s">
        <v>47</v>
      </c>
      <c r="C274" s="389" t="s">
        <v>10</v>
      </c>
      <c r="D274" s="349" t="s">
        <v>207</v>
      </c>
      <c r="E274" s="304" t="s">
        <v>207</v>
      </c>
      <c r="F274" s="304" t="s">
        <v>207</v>
      </c>
      <c r="G274" s="350" t="s">
        <v>9</v>
      </c>
      <c r="H274" s="297" t="s">
        <v>207</v>
      </c>
      <c r="I274" s="312">
        <v>600</v>
      </c>
      <c r="J274" s="299">
        <f aca="true" t="shared" si="89" ref="J274:Q274">J275</f>
        <v>3293.4</v>
      </c>
      <c r="K274" s="325">
        <f t="shared" si="89"/>
        <v>9702.5</v>
      </c>
      <c r="L274" s="299">
        <f t="shared" si="89"/>
        <v>2500</v>
      </c>
      <c r="M274" s="301">
        <f t="shared" si="89"/>
        <v>5793.4</v>
      </c>
      <c r="N274" s="302">
        <f t="shared" si="89"/>
        <v>0</v>
      </c>
      <c r="O274" s="303">
        <f t="shared" si="89"/>
        <v>6993.4</v>
      </c>
      <c r="P274" s="303">
        <f t="shared" si="89"/>
        <v>0</v>
      </c>
      <c r="Q274" s="303">
        <f t="shared" si="89"/>
        <v>6993.4</v>
      </c>
    </row>
    <row r="275" spans="1:17" s="24" customFormat="1" ht="12.75">
      <c r="A275" s="51"/>
      <c r="B275" s="294" t="s">
        <v>48</v>
      </c>
      <c r="C275" s="389" t="s">
        <v>10</v>
      </c>
      <c r="D275" s="349" t="s">
        <v>207</v>
      </c>
      <c r="E275" s="304" t="s">
        <v>207</v>
      </c>
      <c r="F275" s="304" t="s">
        <v>207</v>
      </c>
      <c r="G275" s="350" t="s">
        <v>9</v>
      </c>
      <c r="H275" s="297" t="s">
        <v>207</v>
      </c>
      <c r="I275" s="312" t="s">
        <v>49</v>
      </c>
      <c r="J275" s="299">
        <v>3293.4</v>
      </c>
      <c r="K275" s="325">
        <f>9891.5-69-120</f>
        <v>9702.5</v>
      </c>
      <c r="L275" s="299">
        <v>2500</v>
      </c>
      <c r="M275" s="301">
        <f>L275+J275</f>
        <v>5793.4</v>
      </c>
      <c r="N275" s="302">
        <v>0</v>
      </c>
      <c r="O275" s="303">
        <v>6993.4</v>
      </c>
      <c r="P275" s="303">
        <v>0</v>
      </c>
      <c r="Q275" s="303">
        <f>P275+O275</f>
        <v>6993.4</v>
      </c>
    </row>
    <row r="276" spans="1:17" s="24" customFormat="1" ht="25.5">
      <c r="A276" s="51"/>
      <c r="B276" s="294" t="s">
        <v>344</v>
      </c>
      <c r="C276" s="390" t="s">
        <v>10</v>
      </c>
      <c r="D276" s="354" t="s">
        <v>207</v>
      </c>
      <c r="E276" s="296" t="s">
        <v>207</v>
      </c>
      <c r="F276" s="296" t="s">
        <v>207</v>
      </c>
      <c r="G276" s="313" t="s">
        <v>343</v>
      </c>
      <c r="H276" s="297" t="s">
        <v>207</v>
      </c>
      <c r="I276" s="312"/>
      <c r="J276" s="299"/>
      <c r="K276" s="325"/>
      <c r="L276" s="299"/>
      <c r="M276" s="301">
        <f aca="true" t="shared" si="90" ref="M276:Q277">M277</f>
        <v>0</v>
      </c>
      <c r="N276" s="302">
        <f t="shared" si="90"/>
        <v>4771.2</v>
      </c>
      <c r="O276" s="303">
        <f t="shared" si="90"/>
        <v>4771.2</v>
      </c>
      <c r="P276" s="303">
        <f t="shared" si="90"/>
        <v>0</v>
      </c>
      <c r="Q276" s="303">
        <f t="shared" si="90"/>
        <v>4771.2</v>
      </c>
    </row>
    <row r="277" spans="1:17" s="24" customFormat="1" ht="25.5">
      <c r="A277" s="51"/>
      <c r="B277" s="365" t="s">
        <v>401</v>
      </c>
      <c r="C277" s="390" t="s">
        <v>10</v>
      </c>
      <c r="D277" s="354" t="s">
        <v>207</v>
      </c>
      <c r="E277" s="296" t="s">
        <v>207</v>
      </c>
      <c r="F277" s="296" t="s">
        <v>207</v>
      </c>
      <c r="G277" s="313" t="s">
        <v>343</v>
      </c>
      <c r="H277" s="297" t="s">
        <v>207</v>
      </c>
      <c r="I277" s="312" t="s">
        <v>268</v>
      </c>
      <c r="J277" s="299"/>
      <c r="K277" s="325"/>
      <c r="L277" s="299"/>
      <c r="M277" s="301">
        <f t="shared" si="90"/>
        <v>0</v>
      </c>
      <c r="N277" s="302">
        <f t="shared" si="90"/>
        <v>4771.2</v>
      </c>
      <c r="O277" s="303">
        <f t="shared" si="90"/>
        <v>4771.2</v>
      </c>
      <c r="P277" s="303">
        <f t="shared" si="90"/>
        <v>0</v>
      </c>
      <c r="Q277" s="303">
        <f t="shared" si="90"/>
        <v>4771.2</v>
      </c>
    </row>
    <row r="278" spans="1:17" s="24" customFormat="1" ht="12.75">
      <c r="A278" s="51"/>
      <c r="B278" s="314" t="s">
        <v>270</v>
      </c>
      <c r="C278" s="390" t="s">
        <v>10</v>
      </c>
      <c r="D278" s="354" t="s">
        <v>207</v>
      </c>
      <c r="E278" s="296" t="s">
        <v>207</v>
      </c>
      <c r="F278" s="296" t="s">
        <v>207</v>
      </c>
      <c r="G278" s="313" t="s">
        <v>343</v>
      </c>
      <c r="H278" s="297" t="s">
        <v>207</v>
      </c>
      <c r="I278" s="312" t="s">
        <v>269</v>
      </c>
      <c r="J278" s="299"/>
      <c r="K278" s="325"/>
      <c r="L278" s="299"/>
      <c r="M278" s="301">
        <v>0</v>
      </c>
      <c r="N278" s="302">
        <v>4771.2</v>
      </c>
      <c r="O278" s="303">
        <v>4771.2</v>
      </c>
      <c r="P278" s="303">
        <v>0</v>
      </c>
      <c r="Q278" s="303">
        <f>P278+O278</f>
        <v>4771.2</v>
      </c>
    </row>
    <row r="279" spans="1:17" ht="25.5">
      <c r="A279" s="53"/>
      <c r="B279" s="294" t="s">
        <v>229</v>
      </c>
      <c r="C279" s="389" t="s">
        <v>10</v>
      </c>
      <c r="D279" s="349" t="s">
        <v>207</v>
      </c>
      <c r="E279" s="304" t="s">
        <v>207</v>
      </c>
      <c r="F279" s="304" t="s">
        <v>207</v>
      </c>
      <c r="G279" s="350" t="s">
        <v>230</v>
      </c>
      <c r="H279" s="297" t="s">
        <v>207</v>
      </c>
      <c r="I279" s="312"/>
      <c r="J279" s="299">
        <f aca="true" t="shared" si="91" ref="J279:Q280">J280</f>
        <v>204356.3</v>
      </c>
      <c r="K279" s="325">
        <f t="shared" si="91"/>
        <v>3601</v>
      </c>
      <c r="L279" s="299">
        <f t="shared" si="91"/>
        <v>612</v>
      </c>
      <c r="M279" s="301">
        <f t="shared" si="91"/>
        <v>204968.3</v>
      </c>
      <c r="N279" s="302">
        <f t="shared" si="91"/>
        <v>0</v>
      </c>
      <c r="O279" s="303">
        <f t="shared" si="91"/>
        <v>204968.3</v>
      </c>
      <c r="P279" s="303">
        <f t="shared" si="91"/>
        <v>0</v>
      </c>
      <c r="Q279" s="303">
        <f t="shared" si="91"/>
        <v>204968.3</v>
      </c>
    </row>
    <row r="280" spans="1:17" ht="25.5">
      <c r="A280" s="53"/>
      <c r="B280" s="294" t="s">
        <v>47</v>
      </c>
      <c r="C280" s="390" t="s">
        <v>10</v>
      </c>
      <c r="D280" s="354" t="s">
        <v>207</v>
      </c>
      <c r="E280" s="304" t="s">
        <v>207</v>
      </c>
      <c r="F280" s="304" t="s">
        <v>207</v>
      </c>
      <c r="G280" s="313" t="s">
        <v>230</v>
      </c>
      <c r="H280" s="297" t="s">
        <v>207</v>
      </c>
      <c r="I280" s="312">
        <v>600</v>
      </c>
      <c r="J280" s="299">
        <f t="shared" si="91"/>
        <v>204356.3</v>
      </c>
      <c r="K280" s="325">
        <f t="shared" si="91"/>
        <v>3601</v>
      </c>
      <c r="L280" s="299">
        <f t="shared" si="91"/>
        <v>612</v>
      </c>
      <c r="M280" s="301">
        <f t="shared" si="91"/>
        <v>204968.3</v>
      </c>
      <c r="N280" s="302">
        <f t="shared" si="91"/>
        <v>0</v>
      </c>
      <c r="O280" s="303">
        <f t="shared" si="91"/>
        <v>204968.3</v>
      </c>
      <c r="P280" s="303">
        <f t="shared" si="91"/>
        <v>0</v>
      </c>
      <c r="Q280" s="303">
        <f t="shared" si="91"/>
        <v>204968.3</v>
      </c>
    </row>
    <row r="281" spans="1:17" ht="12.75">
      <c r="A281" s="53"/>
      <c r="B281" s="294" t="s">
        <v>48</v>
      </c>
      <c r="C281" s="390" t="s">
        <v>10</v>
      </c>
      <c r="D281" s="354" t="s">
        <v>207</v>
      </c>
      <c r="E281" s="304" t="s">
        <v>207</v>
      </c>
      <c r="F281" s="304" t="s">
        <v>207</v>
      </c>
      <c r="G281" s="313" t="s">
        <v>230</v>
      </c>
      <c r="H281" s="297" t="s">
        <v>207</v>
      </c>
      <c r="I281" s="312" t="s">
        <v>49</v>
      </c>
      <c r="J281" s="299">
        <f>58394.5+145961.8</f>
        <v>204356.3</v>
      </c>
      <c r="K281" s="325">
        <v>3601</v>
      </c>
      <c r="L281" s="299">
        <v>612</v>
      </c>
      <c r="M281" s="301">
        <f>L281+J281</f>
        <v>204968.3</v>
      </c>
      <c r="N281" s="302">
        <v>0</v>
      </c>
      <c r="O281" s="303">
        <v>204968.3</v>
      </c>
      <c r="P281" s="303">
        <v>0</v>
      </c>
      <c r="Q281" s="303">
        <v>204968.3</v>
      </c>
    </row>
    <row r="282" spans="1:17" ht="25.5">
      <c r="A282" s="53"/>
      <c r="B282" s="294" t="s">
        <v>232</v>
      </c>
      <c r="C282" s="390" t="s">
        <v>10</v>
      </c>
      <c r="D282" s="354" t="s">
        <v>207</v>
      </c>
      <c r="E282" s="304" t="s">
        <v>207</v>
      </c>
      <c r="F282" s="304" t="s">
        <v>207</v>
      </c>
      <c r="G282" s="313" t="s">
        <v>233</v>
      </c>
      <c r="H282" s="297" t="s">
        <v>207</v>
      </c>
      <c r="I282" s="312"/>
      <c r="J282" s="299">
        <f>J283</f>
        <v>22242.1</v>
      </c>
      <c r="K282" s="325"/>
      <c r="L282" s="299">
        <f aca="true" t="shared" si="92" ref="L282:Q283">L283</f>
        <v>0</v>
      </c>
      <c r="M282" s="301">
        <f t="shared" si="92"/>
        <v>22242.1</v>
      </c>
      <c r="N282" s="302">
        <f t="shared" si="92"/>
        <v>0</v>
      </c>
      <c r="O282" s="303">
        <f t="shared" si="92"/>
        <v>22242.1</v>
      </c>
      <c r="P282" s="303">
        <f t="shared" si="92"/>
        <v>0</v>
      </c>
      <c r="Q282" s="303">
        <f t="shared" si="92"/>
        <v>22242.1</v>
      </c>
    </row>
    <row r="283" spans="1:17" ht="25.5">
      <c r="A283" s="53"/>
      <c r="B283" s="294" t="s">
        <v>47</v>
      </c>
      <c r="C283" s="390" t="s">
        <v>10</v>
      </c>
      <c r="D283" s="354" t="s">
        <v>207</v>
      </c>
      <c r="E283" s="304" t="s">
        <v>207</v>
      </c>
      <c r="F283" s="304" t="s">
        <v>207</v>
      </c>
      <c r="G283" s="313" t="s">
        <v>233</v>
      </c>
      <c r="H283" s="297" t="s">
        <v>207</v>
      </c>
      <c r="I283" s="312">
        <v>600</v>
      </c>
      <c r="J283" s="299">
        <f>J284</f>
        <v>22242.1</v>
      </c>
      <c r="K283" s="325"/>
      <c r="L283" s="299">
        <f t="shared" si="92"/>
        <v>0</v>
      </c>
      <c r="M283" s="301">
        <f t="shared" si="92"/>
        <v>22242.1</v>
      </c>
      <c r="N283" s="302">
        <f t="shared" si="92"/>
        <v>0</v>
      </c>
      <c r="O283" s="303">
        <f t="shared" si="92"/>
        <v>22242.1</v>
      </c>
      <c r="P283" s="303">
        <f t="shared" si="92"/>
        <v>0</v>
      </c>
      <c r="Q283" s="303">
        <f t="shared" si="92"/>
        <v>22242.1</v>
      </c>
    </row>
    <row r="284" spans="1:17" ht="12.75">
      <c r="A284" s="53"/>
      <c r="B284" s="327" t="s">
        <v>48</v>
      </c>
      <c r="C284" s="395" t="s">
        <v>10</v>
      </c>
      <c r="D284" s="442" t="s">
        <v>207</v>
      </c>
      <c r="E284" s="368" t="s">
        <v>207</v>
      </c>
      <c r="F284" s="368" t="s">
        <v>207</v>
      </c>
      <c r="G284" s="443" t="s">
        <v>233</v>
      </c>
      <c r="H284" s="330" t="s">
        <v>207</v>
      </c>
      <c r="I284" s="357" t="s">
        <v>49</v>
      </c>
      <c r="J284" s="332">
        <v>22242.1</v>
      </c>
      <c r="K284" s="325"/>
      <c r="L284" s="332">
        <v>0</v>
      </c>
      <c r="M284" s="334">
        <v>22242.1</v>
      </c>
      <c r="N284" s="335">
        <v>0</v>
      </c>
      <c r="O284" s="336">
        <v>22242.1</v>
      </c>
      <c r="P284" s="336">
        <v>0</v>
      </c>
      <c r="Q284" s="336">
        <v>22242.1</v>
      </c>
    </row>
    <row r="285" spans="1:17" ht="12.75">
      <c r="A285" s="53"/>
      <c r="B285" s="294"/>
      <c r="C285" s="390"/>
      <c r="D285" s="354"/>
      <c r="E285" s="354"/>
      <c r="F285" s="354"/>
      <c r="G285" s="313"/>
      <c r="H285" s="446"/>
      <c r="I285" s="312"/>
      <c r="J285" s="299"/>
      <c r="K285" s="325"/>
      <c r="L285" s="299"/>
      <c r="M285" s="301"/>
      <c r="N285" s="302"/>
      <c r="O285" s="303"/>
      <c r="P285" s="303"/>
      <c r="Q285" s="303"/>
    </row>
    <row r="286" spans="1:17" ht="63">
      <c r="A286" s="53"/>
      <c r="B286" s="363" t="s">
        <v>252</v>
      </c>
      <c r="C286" s="391" t="s">
        <v>250</v>
      </c>
      <c r="D286" s="392" t="s">
        <v>207</v>
      </c>
      <c r="E286" s="318" t="s">
        <v>207</v>
      </c>
      <c r="F286" s="318" t="s">
        <v>207</v>
      </c>
      <c r="G286" s="392" t="s">
        <v>208</v>
      </c>
      <c r="H286" s="319" t="s">
        <v>207</v>
      </c>
      <c r="I286" s="447"/>
      <c r="J286" s="320">
        <f>J287+J292+J295+J301+J298</f>
        <v>8258</v>
      </c>
      <c r="K286" s="325"/>
      <c r="L286" s="320">
        <f aca="true" t="shared" si="93" ref="L286:Q286">L287+L292+L295+L301+L298</f>
        <v>0</v>
      </c>
      <c r="M286" s="321">
        <f t="shared" si="93"/>
        <v>8258</v>
      </c>
      <c r="N286" s="322">
        <f t="shared" si="93"/>
        <v>0</v>
      </c>
      <c r="O286" s="323">
        <f t="shared" si="93"/>
        <v>8258</v>
      </c>
      <c r="P286" s="323">
        <f t="shared" si="93"/>
        <v>0</v>
      </c>
      <c r="Q286" s="323">
        <f t="shared" si="93"/>
        <v>8258</v>
      </c>
    </row>
    <row r="287" spans="1:17" ht="25.5">
      <c r="A287" s="53"/>
      <c r="B287" s="365" t="s">
        <v>95</v>
      </c>
      <c r="C287" s="389" t="s">
        <v>250</v>
      </c>
      <c r="D287" s="304" t="s">
        <v>207</v>
      </c>
      <c r="E287" s="304" t="s">
        <v>207</v>
      </c>
      <c r="F287" s="304" t="s">
        <v>207</v>
      </c>
      <c r="G287" s="304" t="s">
        <v>39</v>
      </c>
      <c r="H287" s="297" t="s">
        <v>207</v>
      </c>
      <c r="I287" s="306"/>
      <c r="J287" s="299">
        <f>J288+J290</f>
        <v>1970</v>
      </c>
      <c r="K287" s="325"/>
      <c r="L287" s="299">
        <f aca="true" t="shared" si="94" ref="L287:Q287">L288+L290</f>
        <v>0</v>
      </c>
      <c r="M287" s="301">
        <f t="shared" si="94"/>
        <v>1970</v>
      </c>
      <c r="N287" s="302">
        <f t="shared" si="94"/>
        <v>0</v>
      </c>
      <c r="O287" s="303">
        <f t="shared" si="94"/>
        <v>1970</v>
      </c>
      <c r="P287" s="303">
        <f t="shared" si="94"/>
        <v>0</v>
      </c>
      <c r="Q287" s="303">
        <f t="shared" si="94"/>
        <v>1970</v>
      </c>
    </row>
    <row r="288" spans="1:17" ht="25.5">
      <c r="A288" s="53"/>
      <c r="B288" s="294" t="s">
        <v>102</v>
      </c>
      <c r="C288" s="389" t="s">
        <v>250</v>
      </c>
      <c r="D288" s="304" t="s">
        <v>207</v>
      </c>
      <c r="E288" s="304" t="s">
        <v>207</v>
      </c>
      <c r="F288" s="304" t="s">
        <v>207</v>
      </c>
      <c r="G288" s="304" t="s">
        <v>39</v>
      </c>
      <c r="H288" s="297" t="s">
        <v>207</v>
      </c>
      <c r="I288" s="306">
        <v>200</v>
      </c>
      <c r="J288" s="299">
        <f>J289</f>
        <v>1770</v>
      </c>
      <c r="K288" s="325"/>
      <c r="L288" s="299">
        <f aca="true" t="shared" si="95" ref="L288:Q288">L289</f>
        <v>0</v>
      </c>
      <c r="M288" s="301">
        <f t="shared" si="95"/>
        <v>1770</v>
      </c>
      <c r="N288" s="302">
        <f t="shared" si="95"/>
        <v>0</v>
      </c>
      <c r="O288" s="303">
        <f t="shared" si="95"/>
        <v>1770</v>
      </c>
      <c r="P288" s="303">
        <f t="shared" si="95"/>
        <v>0</v>
      </c>
      <c r="Q288" s="303">
        <f t="shared" si="95"/>
        <v>1770</v>
      </c>
    </row>
    <row r="289" spans="1:17" ht="25.5">
      <c r="A289" s="53"/>
      <c r="B289" s="294" t="s">
        <v>104</v>
      </c>
      <c r="C289" s="389" t="s">
        <v>250</v>
      </c>
      <c r="D289" s="304" t="s">
        <v>207</v>
      </c>
      <c r="E289" s="304" t="s">
        <v>207</v>
      </c>
      <c r="F289" s="304" t="s">
        <v>207</v>
      </c>
      <c r="G289" s="304" t="s">
        <v>39</v>
      </c>
      <c r="H289" s="297" t="s">
        <v>207</v>
      </c>
      <c r="I289" s="306">
        <v>240</v>
      </c>
      <c r="J289" s="299">
        <v>1770</v>
      </c>
      <c r="K289" s="325"/>
      <c r="L289" s="299">
        <v>0</v>
      </c>
      <c r="M289" s="301">
        <v>1770</v>
      </c>
      <c r="N289" s="302">
        <v>0</v>
      </c>
      <c r="O289" s="303">
        <v>1770</v>
      </c>
      <c r="P289" s="303">
        <v>0</v>
      </c>
      <c r="Q289" s="303">
        <v>1770</v>
      </c>
    </row>
    <row r="290" spans="1:17" ht="12.75">
      <c r="A290" s="53"/>
      <c r="B290" s="294" t="s">
        <v>112</v>
      </c>
      <c r="C290" s="389" t="s">
        <v>250</v>
      </c>
      <c r="D290" s="304" t="s">
        <v>207</v>
      </c>
      <c r="E290" s="304" t="s">
        <v>207</v>
      </c>
      <c r="F290" s="304" t="s">
        <v>207</v>
      </c>
      <c r="G290" s="304" t="s">
        <v>39</v>
      </c>
      <c r="H290" s="297" t="s">
        <v>207</v>
      </c>
      <c r="I290" s="306" t="s">
        <v>113</v>
      </c>
      <c r="J290" s="299">
        <f>J291</f>
        <v>200</v>
      </c>
      <c r="K290" s="325"/>
      <c r="L290" s="299">
        <f aca="true" t="shared" si="96" ref="L290:Q290">L291</f>
        <v>0</v>
      </c>
      <c r="M290" s="301">
        <f t="shared" si="96"/>
        <v>200</v>
      </c>
      <c r="N290" s="302">
        <f t="shared" si="96"/>
        <v>0</v>
      </c>
      <c r="O290" s="303">
        <f t="shared" si="96"/>
        <v>200</v>
      </c>
      <c r="P290" s="303">
        <f t="shared" si="96"/>
        <v>0</v>
      </c>
      <c r="Q290" s="303">
        <f t="shared" si="96"/>
        <v>200</v>
      </c>
    </row>
    <row r="291" spans="1:17" ht="12.75">
      <c r="A291" s="53"/>
      <c r="B291" s="294" t="s">
        <v>114</v>
      </c>
      <c r="C291" s="389" t="s">
        <v>250</v>
      </c>
      <c r="D291" s="304" t="s">
        <v>207</v>
      </c>
      <c r="E291" s="304" t="s">
        <v>207</v>
      </c>
      <c r="F291" s="304" t="s">
        <v>207</v>
      </c>
      <c r="G291" s="304" t="s">
        <v>39</v>
      </c>
      <c r="H291" s="297" t="s">
        <v>207</v>
      </c>
      <c r="I291" s="306" t="s">
        <v>115</v>
      </c>
      <c r="J291" s="299">
        <v>200</v>
      </c>
      <c r="K291" s="325"/>
      <c r="L291" s="299">
        <v>0</v>
      </c>
      <c r="M291" s="301">
        <v>200</v>
      </c>
      <c r="N291" s="302">
        <v>0</v>
      </c>
      <c r="O291" s="303">
        <v>200</v>
      </c>
      <c r="P291" s="303">
        <v>0</v>
      </c>
      <c r="Q291" s="303">
        <v>200</v>
      </c>
    </row>
    <row r="292" spans="1:17" ht="12.75">
      <c r="A292" s="53"/>
      <c r="B292" s="294" t="s">
        <v>154</v>
      </c>
      <c r="C292" s="390" t="s">
        <v>250</v>
      </c>
      <c r="D292" s="296" t="s">
        <v>207</v>
      </c>
      <c r="E292" s="304" t="s">
        <v>207</v>
      </c>
      <c r="F292" s="304" t="s">
        <v>207</v>
      </c>
      <c r="G292" s="296" t="s">
        <v>216</v>
      </c>
      <c r="H292" s="297" t="s">
        <v>207</v>
      </c>
      <c r="I292" s="306"/>
      <c r="J292" s="299">
        <f>J293</f>
        <v>503</v>
      </c>
      <c r="K292" s="325"/>
      <c r="L292" s="299">
        <f aca="true" t="shared" si="97" ref="L292:Q293">L293</f>
        <v>0</v>
      </c>
      <c r="M292" s="301">
        <f t="shared" si="97"/>
        <v>503</v>
      </c>
      <c r="N292" s="302">
        <f t="shared" si="97"/>
        <v>0</v>
      </c>
      <c r="O292" s="303">
        <f t="shared" si="97"/>
        <v>503</v>
      </c>
      <c r="P292" s="303">
        <f t="shared" si="97"/>
        <v>0</v>
      </c>
      <c r="Q292" s="303">
        <f t="shared" si="97"/>
        <v>503</v>
      </c>
    </row>
    <row r="293" spans="1:17" ht="25.5">
      <c r="A293" s="53"/>
      <c r="B293" s="294" t="s">
        <v>102</v>
      </c>
      <c r="C293" s="390" t="s">
        <v>250</v>
      </c>
      <c r="D293" s="296" t="s">
        <v>207</v>
      </c>
      <c r="E293" s="304" t="s">
        <v>207</v>
      </c>
      <c r="F293" s="304" t="s">
        <v>207</v>
      </c>
      <c r="G293" s="296" t="s">
        <v>216</v>
      </c>
      <c r="H293" s="297" t="s">
        <v>207</v>
      </c>
      <c r="I293" s="306" t="s">
        <v>103</v>
      </c>
      <c r="J293" s="299">
        <f>J294</f>
        <v>503</v>
      </c>
      <c r="K293" s="325"/>
      <c r="L293" s="299">
        <f t="shared" si="97"/>
        <v>0</v>
      </c>
      <c r="M293" s="301">
        <f t="shared" si="97"/>
        <v>503</v>
      </c>
      <c r="N293" s="302">
        <f t="shared" si="97"/>
        <v>0</v>
      </c>
      <c r="O293" s="303">
        <f t="shared" si="97"/>
        <v>503</v>
      </c>
      <c r="P293" s="303">
        <f t="shared" si="97"/>
        <v>0</v>
      </c>
      <c r="Q293" s="303">
        <f t="shared" si="97"/>
        <v>503</v>
      </c>
    </row>
    <row r="294" spans="1:17" ht="25.5">
      <c r="A294" s="53"/>
      <c r="B294" s="294" t="s">
        <v>104</v>
      </c>
      <c r="C294" s="390" t="s">
        <v>250</v>
      </c>
      <c r="D294" s="296" t="s">
        <v>207</v>
      </c>
      <c r="E294" s="304" t="s">
        <v>207</v>
      </c>
      <c r="F294" s="304" t="s">
        <v>207</v>
      </c>
      <c r="G294" s="296" t="s">
        <v>216</v>
      </c>
      <c r="H294" s="297" t="s">
        <v>207</v>
      </c>
      <c r="I294" s="306" t="s">
        <v>105</v>
      </c>
      <c r="J294" s="299">
        <v>503</v>
      </c>
      <c r="K294" s="325"/>
      <c r="L294" s="299">
        <v>0</v>
      </c>
      <c r="M294" s="301">
        <v>503</v>
      </c>
      <c r="N294" s="302">
        <v>0</v>
      </c>
      <c r="O294" s="303">
        <v>503</v>
      </c>
      <c r="P294" s="303">
        <v>0</v>
      </c>
      <c r="Q294" s="303">
        <v>503</v>
      </c>
    </row>
    <row r="295" spans="1:17" ht="35.25" customHeight="1">
      <c r="A295" s="53"/>
      <c r="B295" s="621" t="s">
        <v>312</v>
      </c>
      <c r="C295" s="353" t="s">
        <v>250</v>
      </c>
      <c r="D295" s="354" t="s">
        <v>207</v>
      </c>
      <c r="E295" s="296" t="s">
        <v>207</v>
      </c>
      <c r="F295" s="296" t="s">
        <v>207</v>
      </c>
      <c r="G295" s="313" t="s">
        <v>311</v>
      </c>
      <c r="H295" s="297" t="s">
        <v>207</v>
      </c>
      <c r="I295" s="312"/>
      <c r="J295" s="299">
        <f>J296</f>
        <v>24</v>
      </c>
      <c r="K295" s="325"/>
      <c r="L295" s="299">
        <f aca="true" t="shared" si="98" ref="L295:Q296">L296</f>
        <v>0</v>
      </c>
      <c r="M295" s="301">
        <f t="shared" si="98"/>
        <v>24</v>
      </c>
      <c r="N295" s="302">
        <f t="shared" si="98"/>
        <v>0</v>
      </c>
      <c r="O295" s="303">
        <f t="shared" si="98"/>
        <v>24</v>
      </c>
      <c r="P295" s="303">
        <f t="shared" si="98"/>
        <v>0</v>
      </c>
      <c r="Q295" s="303">
        <f t="shared" si="98"/>
        <v>24</v>
      </c>
    </row>
    <row r="296" spans="1:17" ht="12.75">
      <c r="A296" s="53"/>
      <c r="B296" s="314" t="s">
        <v>160</v>
      </c>
      <c r="C296" s="353" t="s">
        <v>250</v>
      </c>
      <c r="D296" s="354" t="s">
        <v>207</v>
      </c>
      <c r="E296" s="296" t="s">
        <v>207</v>
      </c>
      <c r="F296" s="296" t="s">
        <v>207</v>
      </c>
      <c r="G296" s="313" t="s">
        <v>311</v>
      </c>
      <c r="H296" s="297" t="s">
        <v>207</v>
      </c>
      <c r="I296" s="312" t="s">
        <v>174</v>
      </c>
      <c r="J296" s="299">
        <f>J297</f>
        <v>24</v>
      </c>
      <c r="K296" s="325"/>
      <c r="L296" s="299">
        <f t="shared" si="98"/>
        <v>0</v>
      </c>
      <c r="M296" s="301">
        <f t="shared" si="98"/>
        <v>24</v>
      </c>
      <c r="N296" s="302">
        <f t="shared" si="98"/>
        <v>0</v>
      </c>
      <c r="O296" s="303">
        <f t="shared" si="98"/>
        <v>24</v>
      </c>
      <c r="P296" s="303">
        <f t="shared" si="98"/>
        <v>0</v>
      </c>
      <c r="Q296" s="303">
        <f t="shared" si="98"/>
        <v>24</v>
      </c>
    </row>
    <row r="297" spans="1:17" ht="12.75">
      <c r="A297" s="53"/>
      <c r="B297" s="314" t="s">
        <v>175</v>
      </c>
      <c r="C297" s="353" t="s">
        <v>250</v>
      </c>
      <c r="D297" s="354" t="s">
        <v>207</v>
      </c>
      <c r="E297" s="296" t="s">
        <v>207</v>
      </c>
      <c r="F297" s="296" t="s">
        <v>207</v>
      </c>
      <c r="G297" s="313" t="s">
        <v>311</v>
      </c>
      <c r="H297" s="297" t="s">
        <v>207</v>
      </c>
      <c r="I297" s="312" t="s">
        <v>221</v>
      </c>
      <c r="J297" s="299">
        <v>24</v>
      </c>
      <c r="K297" s="325"/>
      <c r="L297" s="299">
        <v>0</v>
      </c>
      <c r="M297" s="301">
        <v>24</v>
      </c>
      <c r="N297" s="302">
        <v>0</v>
      </c>
      <c r="O297" s="303">
        <v>24</v>
      </c>
      <c r="P297" s="303">
        <v>0</v>
      </c>
      <c r="Q297" s="303">
        <v>24</v>
      </c>
    </row>
    <row r="298" spans="1:17" ht="25.5">
      <c r="A298" s="53"/>
      <c r="B298" s="621" t="s">
        <v>314</v>
      </c>
      <c r="C298" s="353" t="s">
        <v>250</v>
      </c>
      <c r="D298" s="354" t="s">
        <v>207</v>
      </c>
      <c r="E298" s="296" t="s">
        <v>207</v>
      </c>
      <c r="F298" s="296" t="s">
        <v>207</v>
      </c>
      <c r="G298" s="313" t="s">
        <v>313</v>
      </c>
      <c r="H298" s="297" t="s">
        <v>207</v>
      </c>
      <c r="I298" s="344"/>
      <c r="J298" s="299">
        <f>J299</f>
        <v>5210</v>
      </c>
      <c r="K298" s="325"/>
      <c r="L298" s="299">
        <f aca="true" t="shared" si="99" ref="L298:Q299">L299</f>
        <v>0</v>
      </c>
      <c r="M298" s="301">
        <f t="shared" si="99"/>
        <v>5210</v>
      </c>
      <c r="N298" s="302">
        <f t="shared" si="99"/>
        <v>0</v>
      </c>
      <c r="O298" s="303">
        <f t="shared" si="99"/>
        <v>5210</v>
      </c>
      <c r="P298" s="303">
        <f t="shared" si="99"/>
        <v>0</v>
      </c>
      <c r="Q298" s="303">
        <f t="shared" si="99"/>
        <v>5210</v>
      </c>
    </row>
    <row r="299" spans="1:17" ht="25.5">
      <c r="A299" s="53"/>
      <c r="B299" s="294" t="s">
        <v>102</v>
      </c>
      <c r="C299" s="353" t="s">
        <v>250</v>
      </c>
      <c r="D299" s="354" t="s">
        <v>207</v>
      </c>
      <c r="E299" s="296" t="s">
        <v>207</v>
      </c>
      <c r="F299" s="296" t="s">
        <v>207</v>
      </c>
      <c r="G299" s="313" t="s">
        <v>313</v>
      </c>
      <c r="H299" s="343" t="s">
        <v>207</v>
      </c>
      <c r="I299" s="344" t="s">
        <v>103</v>
      </c>
      <c r="J299" s="299">
        <f>J300</f>
        <v>5210</v>
      </c>
      <c r="K299" s="325"/>
      <c r="L299" s="299">
        <f t="shared" si="99"/>
        <v>0</v>
      </c>
      <c r="M299" s="301">
        <f t="shared" si="99"/>
        <v>5210</v>
      </c>
      <c r="N299" s="302">
        <f t="shared" si="99"/>
        <v>0</v>
      </c>
      <c r="O299" s="303">
        <f t="shared" si="99"/>
        <v>5210</v>
      </c>
      <c r="P299" s="303">
        <f t="shared" si="99"/>
        <v>0</v>
      </c>
      <c r="Q299" s="303">
        <f t="shared" si="99"/>
        <v>5210</v>
      </c>
    </row>
    <row r="300" spans="1:17" ht="25.5">
      <c r="A300" s="53"/>
      <c r="B300" s="294" t="s">
        <v>104</v>
      </c>
      <c r="C300" s="353" t="s">
        <v>250</v>
      </c>
      <c r="D300" s="354" t="s">
        <v>207</v>
      </c>
      <c r="E300" s="296" t="s">
        <v>207</v>
      </c>
      <c r="F300" s="296" t="s">
        <v>207</v>
      </c>
      <c r="G300" s="313" t="s">
        <v>313</v>
      </c>
      <c r="H300" s="343" t="s">
        <v>207</v>
      </c>
      <c r="I300" s="344" t="s">
        <v>105</v>
      </c>
      <c r="J300" s="299">
        <v>5210</v>
      </c>
      <c r="K300" s="325"/>
      <c r="L300" s="299">
        <v>0</v>
      </c>
      <c r="M300" s="301">
        <v>5210</v>
      </c>
      <c r="N300" s="302">
        <v>0</v>
      </c>
      <c r="O300" s="303">
        <v>5210</v>
      </c>
      <c r="P300" s="303">
        <v>0</v>
      </c>
      <c r="Q300" s="303">
        <v>5210</v>
      </c>
    </row>
    <row r="301" spans="1:17" ht="20.25" customHeight="1">
      <c r="A301" s="53"/>
      <c r="B301" s="314" t="s">
        <v>316</v>
      </c>
      <c r="C301" s="353" t="s">
        <v>250</v>
      </c>
      <c r="D301" s="354" t="s">
        <v>207</v>
      </c>
      <c r="E301" s="296" t="s">
        <v>207</v>
      </c>
      <c r="F301" s="296" t="s">
        <v>207</v>
      </c>
      <c r="G301" s="313" t="s">
        <v>315</v>
      </c>
      <c r="H301" s="297" t="s">
        <v>207</v>
      </c>
      <c r="I301" s="312"/>
      <c r="J301" s="299">
        <f>J302</f>
        <v>551</v>
      </c>
      <c r="K301" s="325"/>
      <c r="L301" s="299">
        <f aca="true" t="shared" si="100" ref="L301:Q302">L302</f>
        <v>0</v>
      </c>
      <c r="M301" s="301">
        <f t="shared" si="100"/>
        <v>551</v>
      </c>
      <c r="N301" s="302">
        <f t="shared" si="100"/>
        <v>0</v>
      </c>
      <c r="O301" s="303">
        <f t="shared" si="100"/>
        <v>551</v>
      </c>
      <c r="P301" s="303">
        <f t="shared" si="100"/>
        <v>0</v>
      </c>
      <c r="Q301" s="303">
        <f t="shared" si="100"/>
        <v>551</v>
      </c>
    </row>
    <row r="302" spans="1:17" ht="25.5">
      <c r="A302" s="53"/>
      <c r="B302" s="294" t="s">
        <v>102</v>
      </c>
      <c r="C302" s="353" t="s">
        <v>250</v>
      </c>
      <c r="D302" s="354" t="s">
        <v>207</v>
      </c>
      <c r="E302" s="296" t="s">
        <v>207</v>
      </c>
      <c r="F302" s="296" t="s">
        <v>207</v>
      </c>
      <c r="G302" s="313" t="s">
        <v>315</v>
      </c>
      <c r="H302" s="297" t="s">
        <v>207</v>
      </c>
      <c r="I302" s="312" t="s">
        <v>103</v>
      </c>
      <c r="J302" s="299">
        <f>J303</f>
        <v>551</v>
      </c>
      <c r="K302" s="325"/>
      <c r="L302" s="299">
        <f t="shared" si="100"/>
        <v>0</v>
      </c>
      <c r="M302" s="301">
        <f t="shared" si="100"/>
        <v>551</v>
      </c>
      <c r="N302" s="302">
        <f t="shared" si="100"/>
        <v>0</v>
      </c>
      <c r="O302" s="303">
        <f t="shared" si="100"/>
        <v>551</v>
      </c>
      <c r="P302" s="303">
        <f t="shared" si="100"/>
        <v>0</v>
      </c>
      <c r="Q302" s="303">
        <f t="shared" si="100"/>
        <v>551</v>
      </c>
    </row>
    <row r="303" spans="1:17" ht="25.5">
      <c r="A303" s="53"/>
      <c r="B303" s="327" t="s">
        <v>104</v>
      </c>
      <c r="C303" s="441" t="s">
        <v>250</v>
      </c>
      <c r="D303" s="442" t="s">
        <v>207</v>
      </c>
      <c r="E303" s="328" t="s">
        <v>207</v>
      </c>
      <c r="F303" s="328" t="s">
        <v>207</v>
      </c>
      <c r="G303" s="443" t="s">
        <v>315</v>
      </c>
      <c r="H303" s="330" t="s">
        <v>207</v>
      </c>
      <c r="I303" s="357" t="s">
        <v>105</v>
      </c>
      <c r="J303" s="332">
        <v>551</v>
      </c>
      <c r="K303" s="325"/>
      <c r="L303" s="332">
        <v>0</v>
      </c>
      <c r="M303" s="334">
        <v>551</v>
      </c>
      <c r="N303" s="335">
        <v>0</v>
      </c>
      <c r="O303" s="336">
        <v>551</v>
      </c>
      <c r="P303" s="336">
        <v>0</v>
      </c>
      <c r="Q303" s="336">
        <v>551</v>
      </c>
    </row>
    <row r="304" spans="1:17" ht="5.25" customHeight="1">
      <c r="A304" s="53"/>
      <c r="B304" s="294"/>
      <c r="C304" s="390"/>
      <c r="D304" s="354"/>
      <c r="E304" s="354"/>
      <c r="F304" s="354"/>
      <c r="G304" s="313"/>
      <c r="H304" s="446"/>
      <c r="I304" s="312"/>
      <c r="J304" s="299"/>
      <c r="K304" s="325"/>
      <c r="L304" s="299"/>
      <c r="M304" s="301"/>
      <c r="N304" s="302"/>
      <c r="O304" s="303"/>
      <c r="P304" s="303"/>
      <c r="Q304" s="303"/>
    </row>
    <row r="305" spans="1:17" s="24" customFormat="1" ht="36">
      <c r="A305" s="51"/>
      <c r="B305" s="622" t="s">
        <v>66</v>
      </c>
      <c r="C305" s="448"/>
      <c r="D305" s="449"/>
      <c r="E305" s="449"/>
      <c r="F305" s="449"/>
      <c r="G305" s="450"/>
      <c r="H305" s="451"/>
      <c r="I305" s="452"/>
      <c r="J305" s="320" t="e">
        <f>J306+J311+J326+J333+J370+J375+J404+J409+J440+J435+J454+J462+J476</f>
        <v>#REF!</v>
      </c>
      <c r="K305" s="300" t="e">
        <f>K306+K311+K326+K333+K370+K375+K404+K409+#REF!+#REF!+#REF!+#REF!+K440+#REF!+#REF!</f>
        <v>#REF!</v>
      </c>
      <c r="L305" s="320" t="e">
        <f>L306+L311+L326+L333+L370+L375+L404+L409+L440+L435+L454+L462+L476</f>
        <v>#REF!</v>
      </c>
      <c r="M305" s="321" t="e">
        <f>M306+M311+M326+M333+M370+M375+M404+M409+M440+M435+M454+M462+M476+M417</f>
        <v>#REF!</v>
      </c>
      <c r="N305" s="322" t="e">
        <f>N306+N311+N326+N333+N370+N375+N404+N409+N440+N435+N454+N462+N476+N417</f>
        <v>#REF!</v>
      </c>
      <c r="O305" s="323">
        <f>O306+O311+O326+O333+O370+O375+O404+O409+O440+O435+O454+O462+O476+O417+O425+O466+O471</f>
        <v>118544.7</v>
      </c>
      <c r="P305" s="323">
        <f>P306+P311+P326+P333+P370+P375+P404+P409+P440+P435+P454+P462+P476+P417+P425+P466+P471</f>
        <v>3057.2</v>
      </c>
      <c r="Q305" s="323">
        <f>Q306+Q311+Q326+Q333+Q370+Q375+Q404+Q409+Q440+Q435+Q454+Q462+Q476+Q417+Q425+Q466+Q471</f>
        <v>121601.9</v>
      </c>
    </row>
    <row r="306" spans="1:17" s="24" customFormat="1" ht="31.5">
      <c r="A306" s="51"/>
      <c r="B306" s="456" t="s">
        <v>58</v>
      </c>
      <c r="C306" s="339" t="s">
        <v>11</v>
      </c>
      <c r="D306" s="317" t="s">
        <v>207</v>
      </c>
      <c r="E306" s="318" t="s">
        <v>207</v>
      </c>
      <c r="F306" s="318" t="s">
        <v>207</v>
      </c>
      <c r="G306" s="317" t="s">
        <v>208</v>
      </c>
      <c r="H306" s="319" t="s">
        <v>207</v>
      </c>
      <c r="I306" s="298"/>
      <c r="J306" s="320">
        <f aca="true" t="shared" si="101" ref="J306:Q308">J307</f>
        <v>1794.7</v>
      </c>
      <c r="K306" s="300">
        <f t="shared" si="101"/>
        <v>1698.5</v>
      </c>
      <c r="L306" s="320">
        <f t="shared" si="101"/>
        <v>0</v>
      </c>
      <c r="M306" s="321">
        <f t="shared" si="101"/>
        <v>1794.7</v>
      </c>
      <c r="N306" s="322">
        <f t="shared" si="101"/>
        <v>0</v>
      </c>
      <c r="O306" s="323">
        <f t="shared" si="101"/>
        <v>1794.7</v>
      </c>
      <c r="P306" s="323">
        <f t="shared" si="101"/>
        <v>0</v>
      </c>
      <c r="Q306" s="323">
        <f t="shared" si="101"/>
        <v>1794.7</v>
      </c>
    </row>
    <row r="307" spans="1:17" s="24" customFormat="1" ht="25.5">
      <c r="A307" s="51"/>
      <c r="B307" s="620" t="s">
        <v>61</v>
      </c>
      <c r="C307" s="389" t="s">
        <v>11</v>
      </c>
      <c r="D307" s="304" t="s">
        <v>207</v>
      </c>
      <c r="E307" s="304" t="s">
        <v>207</v>
      </c>
      <c r="F307" s="304" t="s">
        <v>207</v>
      </c>
      <c r="G307" s="304" t="s">
        <v>57</v>
      </c>
      <c r="H307" s="297" t="s">
        <v>207</v>
      </c>
      <c r="I307" s="306"/>
      <c r="J307" s="299">
        <f t="shared" si="101"/>
        <v>1794.7</v>
      </c>
      <c r="K307" s="325">
        <f t="shared" si="101"/>
        <v>1698.5</v>
      </c>
      <c r="L307" s="299">
        <f t="shared" si="101"/>
        <v>0</v>
      </c>
      <c r="M307" s="301">
        <f t="shared" si="101"/>
        <v>1794.7</v>
      </c>
      <c r="N307" s="302">
        <f t="shared" si="101"/>
        <v>0</v>
      </c>
      <c r="O307" s="303">
        <f t="shared" si="101"/>
        <v>1794.7</v>
      </c>
      <c r="P307" s="303">
        <f t="shared" si="101"/>
        <v>0</v>
      </c>
      <c r="Q307" s="303">
        <f t="shared" si="101"/>
        <v>1794.7</v>
      </c>
    </row>
    <row r="308" spans="1:17" s="24" customFormat="1" ht="56.25" customHeight="1">
      <c r="A308" s="51"/>
      <c r="B308" s="294" t="s">
        <v>123</v>
      </c>
      <c r="C308" s="389" t="s">
        <v>11</v>
      </c>
      <c r="D308" s="304" t="s">
        <v>207</v>
      </c>
      <c r="E308" s="304" t="s">
        <v>207</v>
      </c>
      <c r="F308" s="304" t="s">
        <v>207</v>
      </c>
      <c r="G308" s="304" t="s">
        <v>57</v>
      </c>
      <c r="H308" s="297" t="s">
        <v>207</v>
      </c>
      <c r="I308" s="306" t="s">
        <v>110</v>
      </c>
      <c r="J308" s="299">
        <f t="shared" si="101"/>
        <v>1794.7</v>
      </c>
      <c r="K308" s="325">
        <f t="shared" si="101"/>
        <v>1698.5</v>
      </c>
      <c r="L308" s="299">
        <f t="shared" si="101"/>
        <v>0</v>
      </c>
      <c r="M308" s="301">
        <f t="shared" si="101"/>
        <v>1794.7</v>
      </c>
      <c r="N308" s="302">
        <f t="shared" si="101"/>
        <v>0</v>
      </c>
      <c r="O308" s="303">
        <f t="shared" si="101"/>
        <v>1794.7</v>
      </c>
      <c r="P308" s="303">
        <f t="shared" si="101"/>
        <v>0</v>
      </c>
      <c r="Q308" s="303">
        <f t="shared" si="101"/>
        <v>1794.7</v>
      </c>
    </row>
    <row r="309" spans="1:17" s="24" customFormat="1" ht="30.75" customHeight="1">
      <c r="A309" s="51"/>
      <c r="B309" s="327" t="s">
        <v>111</v>
      </c>
      <c r="C309" s="408" t="s">
        <v>11</v>
      </c>
      <c r="D309" s="368" t="s">
        <v>207</v>
      </c>
      <c r="E309" s="368" t="s">
        <v>207</v>
      </c>
      <c r="F309" s="368" t="s">
        <v>207</v>
      </c>
      <c r="G309" s="368" t="s">
        <v>57</v>
      </c>
      <c r="H309" s="330" t="s">
        <v>207</v>
      </c>
      <c r="I309" s="331">
        <v>120</v>
      </c>
      <c r="J309" s="332">
        <v>1794.7</v>
      </c>
      <c r="K309" s="325">
        <v>1698.5</v>
      </c>
      <c r="L309" s="332">
        <v>0</v>
      </c>
      <c r="M309" s="334">
        <v>1794.7</v>
      </c>
      <c r="N309" s="335">
        <v>0</v>
      </c>
      <c r="O309" s="336">
        <v>1794.7</v>
      </c>
      <c r="P309" s="336">
        <v>0</v>
      </c>
      <c r="Q309" s="336">
        <v>1794.7</v>
      </c>
    </row>
    <row r="310" spans="1:17" s="24" customFormat="1" ht="12.75">
      <c r="A310" s="51"/>
      <c r="B310" s="294"/>
      <c r="C310" s="389"/>
      <c r="D310" s="304"/>
      <c r="E310" s="304"/>
      <c r="F310" s="304"/>
      <c r="G310" s="304"/>
      <c r="H310" s="306"/>
      <c r="I310" s="306"/>
      <c r="J310" s="299"/>
      <c r="K310" s="325"/>
      <c r="L310" s="299"/>
      <c r="M310" s="301"/>
      <c r="N310" s="302"/>
      <c r="O310" s="303"/>
      <c r="P310" s="303"/>
      <c r="Q310" s="303"/>
    </row>
    <row r="311" spans="1:17" s="24" customFormat="1" ht="31.5">
      <c r="A311" s="51"/>
      <c r="B311" s="456" t="s">
        <v>59</v>
      </c>
      <c r="C311" s="339" t="s">
        <v>12</v>
      </c>
      <c r="D311" s="317" t="s">
        <v>207</v>
      </c>
      <c r="E311" s="318" t="s">
        <v>207</v>
      </c>
      <c r="F311" s="318" t="s">
        <v>207</v>
      </c>
      <c r="G311" s="317" t="s">
        <v>208</v>
      </c>
      <c r="H311" s="319" t="s">
        <v>207</v>
      </c>
      <c r="I311" s="298"/>
      <c r="J311" s="320">
        <f aca="true" t="shared" si="102" ref="J311:O311">J312++J317</f>
        <v>2095.1</v>
      </c>
      <c r="K311" s="300">
        <f t="shared" si="102"/>
        <v>1816</v>
      </c>
      <c r="L311" s="320">
        <f t="shared" si="102"/>
        <v>-11.5</v>
      </c>
      <c r="M311" s="321">
        <f t="shared" si="102"/>
        <v>2083.6</v>
      </c>
      <c r="N311" s="322">
        <f t="shared" si="102"/>
        <v>0</v>
      </c>
      <c r="O311" s="323">
        <f t="shared" si="102"/>
        <v>2215</v>
      </c>
      <c r="P311" s="323">
        <f>P312++P317</f>
        <v>0</v>
      </c>
      <c r="Q311" s="323">
        <f>Q312++Q317</f>
        <v>2215</v>
      </c>
    </row>
    <row r="312" spans="1:17" s="24" customFormat="1" ht="25.5">
      <c r="A312" s="51"/>
      <c r="B312" s="316" t="s">
        <v>60</v>
      </c>
      <c r="C312" s="339" t="s">
        <v>12</v>
      </c>
      <c r="D312" s="317">
        <v>1</v>
      </c>
      <c r="E312" s="318" t="s">
        <v>207</v>
      </c>
      <c r="F312" s="318" t="s">
        <v>207</v>
      </c>
      <c r="G312" s="317" t="s">
        <v>208</v>
      </c>
      <c r="H312" s="319" t="s">
        <v>207</v>
      </c>
      <c r="I312" s="298"/>
      <c r="J312" s="320">
        <f aca="true" t="shared" si="103" ref="J312:Q314">J313</f>
        <v>1207.7</v>
      </c>
      <c r="K312" s="300">
        <f t="shared" si="103"/>
        <v>985.7</v>
      </c>
      <c r="L312" s="320">
        <f t="shared" si="103"/>
        <v>0</v>
      </c>
      <c r="M312" s="321">
        <f t="shared" si="103"/>
        <v>1207.7</v>
      </c>
      <c r="N312" s="322">
        <f t="shared" si="103"/>
        <v>0</v>
      </c>
      <c r="O312" s="323">
        <f t="shared" si="103"/>
        <v>1387</v>
      </c>
      <c r="P312" s="323">
        <f t="shared" si="103"/>
        <v>0</v>
      </c>
      <c r="Q312" s="323">
        <f t="shared" si="103"/>
        <v>1387</v>
      </c>
    </row>
    <row r="313" spans="1:17" s="24" customFormat="1" ht="25.5">
      <c r="A313" s="51"/>
      <c r="B313" s="620" t="s">
        <v>61</v>
      </c>
      <c r="C313" s="389" t="s">
        <v>12</v>
      </c>
      <c r="D313" s="304">
        <v>1</v>
      </c>
      <c r="E313" s="304" t="s">
        <v>207</v>
      </c>
      <c r="F313" s="304" t="s">
        <v>207</v>
      </c>
      <c r="G313" s="304" t="s">
        <v>57</v>
      </c>
      <c r="H313" s="297" t="s">
        <v>207</v>
      </c>
      <c r="I313" s="306"/>
      <c r="J313" s="299">
        <f t="shared" si="103"/>
        <v>1207.7</v>
      </c>
      <c r="K313" s="325">
        <f t="shared" si="103"/>
        <v>985.7</v>
      </c>
      <c r="L313" s="299">
        <f t="shared" si="103"/>
        <v>0</v>
      </c>
      <c r="M313" s="301">
        <f t="shared" si="103"/>
        <v>1207.7</v>
      </c>
      <c r="N313" s="302">
        <f t="shared" si="103"/>
        <v>0</v>
      </c>
      <c r="O313" s="303">
        <f t="shared" si="103"/>
        <v>1387</v>
      </c>
      <c r="P313" s="303">
        <f t="shared" si="103"/>
        <v>0</v>
      </c>
      <c r="Q313" s="303">
        <f t="shared" si="103"/>
        <v>1387</v>
      </c>
    </row>
    <row r="314" spans="1:17" s="24" customFormat="1" ht="51">
      <c r="A314" s="51"/>
      <c r="B314" s="294" t="s">
        <v>123</v>
      </c>
      <c r="C314" s="389" t="s">
        <v>12</v>
      </c>
      <c r="D314" s="304" t="s">
        <v>209</v>
      </c>
      <c r="E314" s="304" t="s">
        <v>207</v>
      </c>
      <c r="F314" s="304" t="s">
        <v>207</v>
      </c>
      <c r="G314" s="304" t="s">
        <v>57</v>
      </c>
      <c r="H314" s="297" t="s">
        <v>207</v>
      </c>
      <c r="I314" s="306">
        <v>100</v>
      </c>
      <c r="J314" s="299">
        <f t="shared" si="103"/>
        <v>1207.7</v>
      </c>
      <c r="K314" s="325">
        <f t="shared" si="103"/>
        <v>985.7</v>
      </c>
      <c r="L314" s="299">
        <f t="shared" si="103"/>
        <v>0</v>
      </c>
      <c r="M314" s="301">
        <f t="shared" si="103"/>
        <v>1207.7</v>
      </c>
      <c r="N314" s="302">
        <f t="shared" si="103"/>
        <v>0</v>
      </c>
      <c r="O314" s="303">
        <f t="shared" si="103"/>
        <v>1387</v>
      </c>
      <c r="P314" s="303">
        <f t="shared" si="103"/>
        <v>0</v>
      </c>
      <c r="Q314" s="303">
        <f t="shared" si="103"/>
        <v>1387</v>
      </c>
    </row>
    <row r="315" spans="1:17" s="24" customFormat="1" ht="25.5">
      <c r="A315" s="51"/>
      <c r="B315" s="294" t="s">
        <v>111</v>
      </c>
      <c r="C315" s="389" t="s">
        <v>12</v>
      </c>
      <c r="D315" s="304" t="s">
        <v>209</v>
      </c>
      <c r="E315" s="304" t="s">
        <v>207</v>
      </c>
      <c r="F315" s="304" t="s">
        <v>207</v>
      </c>
      <c r="G315" s="304" t="s">
        <v>57</v>
      </c>
      <c r="H315" s="297" t="s">
        <v>207</v>
      </c>
      <c r="I315" s="306">
        <v>120</v>
      </c>
      <c r="J315" s="299">
        <v>1207.7</v>
      </c>
      <c r="K315" s="325">
        <v>985.7</v>
      </c>
      <c r="L315" s="299">
        <v>0</v>
      </c>
      <c r="M315" s="301">
        <v>1207.7</v>
      </c>
      <c r="N315" s="302">
        <v>0</v>
      </c>
      <c r="O315" s="303">
        <v>1387</v>
      </c>
      <c r="P315" s="303">
        <v>0</v>
      </c>
      <c r="Q315" s="303">
        <f>P315+O315</f>
        <v>1387</v>
      </c>
    </row>
    <row r="316" spans="1:17" s="24" customFormat="1" ht="12.75">
      <c r="A316" s="51"/>
      <c r="B316" s="294"/>
      <c r="C316" s="389"/>
      <c r="D316" s="304"/>
      <c r="E316" s="304"/>
      <c r="F316" s="304"/>
      <c r="G316" s="304"/>
      <c r="H316" s="297"/>
      <c r="I316" s="306"/>
      <c r="J316" s="299"/>
      <c r="K316" s="325"/>
      <c r="L316" s="299"/>
      <c r="M316" s="301"/>
      <c r="N316" s="302"/>
      <c r="O316" s="303"/>
      <c r="P316" s="303"/>
      <c r="Q316" s="303"/>
    </row>
    <row r="317" spans="1:17" s="24" customFormat="1" ht="12.75">
      <c r="A317" s="51"/>
      <c r="B317" s="316" t="s">
        <v>62</v>
      </c>
      <c r="C317" s="339" t="s">
        <v>12</v>
      </c>
      <c r="D317" s="317" t="s">
        <v>205</v>
      </c>
      <c r="E317" s="318" t="s">
        <v>207</v>
      </c>
      <c r="F317" s="318" t="s">
        <v>207</v>
      </c>
      <c r="G317" s="317" t="s">
        <v>208</v>
      </c>
      <c r="H317" s="319" t="s">
        <v>207</v>
      </c>
      <c r="I317" s="298"/>
      <c r="J317" s="320">
        <f aca="true" t="shared" si="104" ref="J317:Q317">J318</f>
        <v>887.4</v>
      </c>
      <c r="K317" s="300">
        <f t="shared" si="104"/>
        <v>830.3</v>
      </c>
      <c r="L317" s="320">
        <f t="shared" si="104"/>
        <v>-11.5</v>
      </c>
      <c r="M317" s="321">
        <f t="shared" si="104"/>
        <v>875.9</v>
      </c>
      <c r="N317" s="322">
        <f t="shared" si="104"/>
        <v>0</v>
      </c>
      <c r="O317" s="323">
        <f t="shared" si="104"/>
        <v>828</v>
      </c>
      <c r="P317" s="323">
        <f t="shared" si="104"/>
        <v>0</v>
      </c>
      <c r="Q317" s="323">
        <f t="shared" si="104"/>
        <v>828</v>
      </c>
    </row>
    <row r="318" spans="1:17" s="24" customFormat="1" ht="25.5">
      <c r="A318" s="51"/>
      <c r="B318" s="620" t="s">
        <v>61</v>
      </c>
      <c r="C318" s="389" t="s">
        <v>12</v>
      </c>
      <c r="D318" s="304" t="s">
        <v>205</v>
      </c>
      <c r="E318" s="304" t="s">
        <v>207</v>
      </c>
      <c r="F318" s="304" t="s">
        <v>207</v>
      </c>
      <c r="G318" s="304" t="s">
        <v>57</v>
      </c>
      <c r="H318" s="297" t="s">
        <v>207</v>
      </c>
      <c r="I318" s="306"/>
      <c r="J318" s="299">
        <f aca="true" t="shared" si="105" ref="J318:O318">J319+J321+J323</f>
        <v>887.4</v>
      </c>
      <c r="K318" s="325">
        <f t="shared" si="105"/>
        <v>830.3</v>
      </c>
      <c r="L318" s="299">
        <f t="shared" si="105"/>
        <v>-11.5</v>
      </c>
      <c r="M318" s="301">
        <f t="shared" si="105"/>
        <v>875.9</v>
      </c>
      <c r="N318" s="302">
        <f t="shared" si="105"/>
        <v>0</v>
      </c>
      <c r="O318" s="303">
        <f t="shared" si="105"/>
        <v>828</v>
      </c>
      <c r="P318" s="303">
        <f>P319+P321+P323</f>
        <v>0</v>
      </c>
      <c r="Q318" s="303">
        <f>Q319+Q321+Q323</f>
        <v>828</v>
      </c>
    </row>
    <row r="319" spans="1:17" s="24" customFormat="1" ht="51">
      <c r="A319" s="51"/>
      <c r="B319" s="294" t="s">
        <v>123</v>
      </c>
      <c r="C319" s="389" t="s">
        <v>12</v>
      </c>
      <c r="D319" s="304" t="s">
        <v>205</v>
      </c>
      <c r="E319" s="304" t="s">
        <v>207</v>
      </c>
      <c r="F319" s="304" t="s">
        <v>207</v>
      </c>
      <c r="G319" s="304" t="s">
        <v>57</v>
      </c>
      <c r="H319" s="297" t="s">
        <v>207</v>
      </c>
      <c r="I319" s="306">
        <v>100</v>
      </c>
      <c r="J319" s="299">
        <f aca="true" t="shared" si="106" ref="J319:Q319">J320</f>
        <v>768.5</v>
      </c>
      <c r="K319" s="325">
        <f t="shared" si="106"/>
        <v>710.3</v>
      </c>
      <c r="L319" s="299">
        <f t="shared" si="106"/>
        <v>-11.5</v>
      </c>
      <c r="M319" s="301">
        <f t="shared" si="106"/>
        <v>757</v>
      </c>
      <c r="N319" s="302">
        <f t="shared" si="106"/>
        <v>0</v>
      </c>
      <c r="O319" s="303">
        <f t="shared" si="106"/>
        <v>709.1</v>
      </c>
      <c r="P319" s="303">
        <f t="shared" si="106"/>
        <v>-2.5</v>
      </c>
      <c r="Q319" s="303">
        <f t="shared" si="106"/>
        <v>706.6</v>
      </c>
    </row>
    <row r="320" spans="1:17" s="24" customFormat="1" ht="25.5">
      <c r="A320" s="51"/>
      <c r="B320" s="294" t="s">
        <v>111</v>
      </c>
      <c r="C320" s="389" t="s">
        <v>12</v>
      </c>
      <c r="D320" s="304" t="s">
        <v>205</v>
      </c>
      <c r="E320" s="304" t="s">
        <v>207</v>
      </c>
      <c r="F320" s="304" t="s">
        <v>207</v>
      </c>
      <c r="G320" s="304" t="s">
        <v>57</v>
      </c>
      <c r="H320" s="297" t="s">
        <v>207</v>
      </c>
      <c r="I320" s="306">
        <v>120</v>
      </c>
      <c r="J320" s="299">
        <v>768.5</v>
      </c>
      <c r="K320" s="325">
        <v>710.3</v>
      </c>
      <c r="L320" s="299">
        <v>-11.5</v>
      </c>
      <c r="M320" s="301">
        <f>L320+J320</f>
        <v>757</v>
      </c>
      <c r="N320" s="302">
        <v>0</v>
      </c>
      <c r="O320" s="303">
        <v>709.1</v>
      </c>
      <c r="P320" s="303">
        <v>-2.5</v>
      </c>
      <c r="Q320" s="303">
        <f>P320+O320</f>
        <v>706.6</v>
      </c>
    </row>
    <row r="321" spans="1:17" s="24" customFormat="1" ht="25.5">
      <c r="A321" s="51"/>
      <c r="B321" s="294" t="s">
        <v>102</v>
      </c>
      <c r="C321" s="389" t="s">
        <v>12</v>
      </c>
      <c r="D321" s="304" t="s">
        <v>205</v>
      </c>
      <c r="E321" s="304" t="s">
        <v>207</v>
      </c>
      <c r="F321" s="304" t="s">
        <v>207</v>
      </c>
      <c r="G321" s="304" t="s">
        <v>57</v>
      </c>
      <c r="H321" s="297" t="s">
        <v>207</v>
      </c>
      <c r="I321" s="306" t="s">
        <v>103</v>
      </c>
      <c r="J321" s="299">
        <f aca="true" t="shared" si="107" ref="J321:Q321">J322</f>
        <v>118.3</v>
      </c>
      <c r="K321" s="325">
        <f t="shared" si="107"/>
        <v>117.8</v>
      </c>
      <c r="L321" s="299">
        <f t="shared" si="107"/>
        <v>0</v>
      </c>
      <c r="M321" s="301">
        <f t="shared" si="107"/>
        <v>118.3</v>
      </c>
      <c r="N321" s="302">
        <f t="shared" si="107"/>
        <v>0</v>
      </c>
      <c r="O321" s="303">
        <f t="shared" si="107"/>
        <v>118.3</v>
      </c>
      <c r="P321" s="303">
        <f t="shared" si="107"/>
        <v>2.5</v>
      </c>
      <c r="Q321" s="303">
        <f t="shared" si="107"/>
        <v>120.8</v>
      </c>
    </row>
    <row r="322" spans="1:17" s="24" customFormat="1" ht="25.5">
      <c r="A322" s="51"/>
      <c r="B322" s="294" t="s">
        <v>104</v>
      </c>
      <c r="C322" s="389" t="s">
        <v>12</v>
      </c>
      <c r="D322" s="304" t="s">
        <v>205</v>
      </c>
      <c r="E322" s="304" t="s">
        <v>207</v>
      </c>
      <c r="F322" s="304" t="s">
        <v>207</v>
      </c>
      <c r="G322" s="304" t="s">
        <v>57</v>
      </c>
      <c r="H322" s="297" t="s">
        <v>207</v>
      </c>
      <c r="I322" s="306" t="s">
        <v>105</v>
      </c>
      <c r="J322" s="299">
        <v>118.3</v>
      </c>
      <c r="K322" s="325">
        <v>117.8</v>
      </c>
      <c r="L322" s="299">
        <v>0</v>
      </c>
      <c r="M322" s="301">
        <v>118.3</v>
      </c>
      <c r="N322" s="302">
        <v>0</v>
      </c>
      <c r="O322" s="303">
        <v>118.3</v>
      </c>
      <c r="P322" s="303">
        <v>2.5</v>
      </c>
      <c r="Q322" s="303">
        <f>P322+O322</f>
        <v>120.8</v>
      </c>
    </row>
    <row r="323" spans="1:17" s="24" customFormat="1" ht="12.75">
      <c r="A323" s="51"/>
      <c r="B323" s="294" t="s">
        <v>112</v>
      </c>
      <c r="C323" s="389" t="s">
        <v>12</v>
      </c>
      <c r="D323" s="304" t="s">
        <v>205</v>
      </c>
      <c r="E323" s="304" t="s">
        <v>207</v>
      </c>
      <c r="F323" s="304" t="s">
        <v>207</v>
      </c>
      <c r="G323" s="304" t="s">
        <v>57</v>
      </c>
      <c r="H323" s="297" t="s">
        <v>207</v>
      </c>
      <c r="I323" s="306" t="s">
        <v>113</v>
      </c>
      <c r="J323" s="299">
        <f aca="true" t="shared" si="108" ref="J323:Q323">J324</f>
        <v>0.6</v>
      </c>
      <c r="K323" s="325">
        <f t="shared" si="108"/>
        <v>2.2</v>
      </c>
      <c r="L323" s="299">
        <f t="shared" si="108"/>
        <v>0</v>
      </c>
      <c r="M323" s="301">
        <f t="shared" si="108"/>
        <v>0.6</v>
      </c>
      <c r="N323" s="302">
        <f t="shared" si="108"/>
        <v>0</v>
      </c>
      <c r="O323" s="303">
        <f t="shared" si="108"/>
        <v>0.6</v>
      </c>
      <c r="P323" s="303">
        <f t="shared" si="108"/>
        <v>0</v>
      </c>
      <c r="Q323" s="303">
        <f t="shared" si="108"/>
        <v>0.6</v>
      </c>
    </row>
    <row r="324" spans="1:17" s="24" customFormat="1" ht="12.75">
      <c r="A324" s="51"/>
      <c r="B324" s="327" t="s">
        <v>114</v>
      </c>
      <c r="C324" s="408" t="s">
        <v>12</v>
      </c>
      <c r="D324" s="368" t="s">
        <v>205</v>
      </c>
      <c r="E324" s="368" t="s">
        <v>207</v>
      </c>
      <c r="F324" s="368" t="s">
        <v>207</v>
      </c>
      <c r="G324" s="368" t="s">
        <v>57</v>
      </c>
      <c r="H324" s="330" t="s">
        <v>207</v>
      </c>
      <c r="I324" s="331" t="s">
        <v>115</v>
      </c>
      <c r="J324" s="332">
        <v>0.6</v>
      </c>
      <c r="K324" s="325">
        <v>2.2</v>
      </c>
      <c r="L324" s="332">
        <v>0</v>
      </c>
      <c r="M324" s="334">
        <v>0.6</v>
      </c>
      <c r="N324" s="335">
        <v>0</v>
      </c>
      <c r="O324" s="336">
        <v>0.6</v>
      </c>
      <c r="P324" s="336">
        <v>0</v>
      </c>
      <c r="Q324" s="336">
        <v>0.6</v>
      </c>
    </row>
    <row r="325" spans="1:17" s="24" customFormat="1" ht="12.75">
      <c r="A325" s="51"/>
      <c r="B325" s="294"/>
      <c r="C325" s="389"/>
      <c r="D325" s="304"/>
      <c r="E325" s="304"/>
      <c r="F325" s="304"/>
      <c r="G325" s="304"/>
      <c r="H325" s="306"/>
      <c r="I325" s="306"/>
      <c r="J325" s="299"/>
      <c r="K325" s="325"/>
      <c r="L325" s="299"/>
      <c r="M325" s="301"/>
      <c r="N325" s="302"/>
      <c r="O325" s="303"/>
      <c r="P325" s="303"/>
      <c r="Q325" s="303"/>
    </row>
    <row r="326" spans="1:17" s="24" customFormat="1" ht="31.5">
      <c r="A326" s="51"/>
      <c r="B326" s="456" t="s">
        <v>63</v>
      </c>
      <c r="C326" s="339" t="s">
        <v>13</v>
      </c>
      <c r="D326" s="317" t="s">
        <v>207</v>
      </c>
      <c r="E326" s="318" t="s">
        <v>207</v>
      </c>
      <c r="F326" s="318" t="s">
        <v>207</v>
      </c>
      <c r="G326" s="317" t="s">
        <v>208</v>
      </c>
      <c r="H326" s="319" t="s">
        <v>207</v>
      </c>
      <c r="I326" s="298"/>
      <c r="J326" s="320">
        <f aca="true" t="shared" si="109" ref="J326:Q326">J327</f>
        <v>1657</v>
      </c>
      <c r="K326" s="300">
        <f t="shared" si="109"/>
        <v>1670.9</v>
      </c>
      <c r="L326" s="320">
        <f t="shared" si="109"/>
        <v>0</v>
      </c>
      <c r="M326" s="321">
        <f t="shared" si="109"/>
        <v>1657</v>
      </c>
      <c r="N326" s="322">
        <f t="shared" si="109"/>
        <v>0</v>
      </c>
      <c r="O326" s="323">
        <f t="shared" si="109"/>
        <v>1657</v>
      </c>
      <c r="P326" s="323">
        <f t="shared" si="109"/>
        <v>0</v>
      </c>
      <c r="Q326" s="323">
        <f t="shared" si="109"/>
        <v>1657</v>
      </c>
    </row>
    <row r="327" spans="1:17" s="24" customFormat="1" ht="25.5">
      <c r="A327" s="51"/>
      <c r="B327" s="620" t="s">
        <v>61</v>
      </c>
      <c r="C327" s="389" t="s">
        <v>13</v>
      </c>
      <c r="D327" s="304" t="s">
        <v>207</v>
      </c>
      <c r="E327" s="304" t="s">
        <v>207</v>
      </c>
      <c r="F327" s="304" t="s">
        <v>207</v>
      </c>
      <c r="G327" s="304" t="s">
        <v>57</v>
      </c>
      <c r="H327" s="297" t="s">
        <v>207</v>
      </c>
      <c r="I327" s="306"/>
      <c r="J327" s="299">
        <f aca="true" t="shared" si="110" ref="J327:Q327">J328+J330</f>
        <v>1657</v>
      </c>
      <c r="K327" s="325">
        <f t="shared" si="110"/>
        <v>1670.9</v>
      </c>
      <c r="L327" s="299">
        <f t="shared" si="110"/>
        <v>0</v>
      </c>
      <c r="M327" s="301">
        <f t="shared" si="110"/>
        <v>1657</v>
      </c>
      <c r="N327" s="302">
        <f t="shared" si="110"/>
        <v>0</v>
      </c>
      <c r="O327" s="303">
        <f t="shared" si="110"/>
        <v>1657</v>
      </c>
      <c r="P327" s="303">
        <f t="shared" si="110"/>
        <v>0</v>
      </c>
      <c r="Q327" s="303">
        <f t="shared" si="110"/>
        <v>1657</v>
      </c>
    </row>
    <row r="328" spans="1:17" s="24" customFormat="1" ht="51">
      <c r="A328" s="51"/>
      <c r="B328" s="294" t="s">
        <v>123</v>
      </c>
      <c r="C328" s="389" t="s">
        <v>13</v>
      </c>
      <c r="D328" s="304" t="s">
        <v>207</v>
      </c>
      <c r="E328" s="304" t="s">
        <v>207</v>
      </c>
      <c r="F328" s="304" t="s">
        <v>207</v>
      </c>
      <c r="G328" s="304" t="s">
        <v>57</v>
      </c>
      <c r="H328" s="297" t="s">
        <v>207</v>
      </c>
      <c r="I328" s="306">
        <v>100</v>
      </c>
      <c r="J328" s="299">
        <f aca="true" t="shared" si="111" ref="J328:Q328">J329</f>
        <v>1619.2</v>
      </c>
      <c r="K328" s="325">
        <f t="shared" si="111"/>
        <v>1633.5</v>
      </c>
      <c r="L328" s="299">
        <f t="shared" si="111"/>
        <v>0</v>
      </c>
      <c r="M328" s="301">
        <f t="shared" si="111"/>
        <v>1619.2</v>
      </c>
      <c r="N328" s="302">
        <f t="shared" si="111"/>
        <v>0</v>
      </c>
      <c r="O328" s="303">
        <f t="shared" si="111"/>
        <v>1629.2</v>
      </c>
      <c r="P328" s="303">
        <f t="shared" si="111"/>
        <v>1.3</v>
      </c>
      <c r="Q328" s="303">
        <f t="shared" si="111"/>
        <v>1630.5</v>
      </c>
    </row>
    <row r="329" spans="1:17" s="24" customFormat="1" ht="25.5">
      <c r="A329" s="51"/>
      <c r="B329" s="294" t="s">
        <v>111</v>
      </c>
      <c r="C329" s="389" t="s">
        <v>13</v>
      </c>
      <c r="D329" s="304" t="s">
        <v>207</v>
      </c>
      <c r="E329" s="304" t="s">
        <v>207</v>
      </c>
      <c r="F329" s="304" t="s">
        <v>207</v>
      </c>
      <c r="G329" s="304" t="s">
        <v>57</v>
      </c>
      <c r="H329" s="297" t="s">
        <v>207</v>
      </c>
      <c r="I329" s="306">
        <v>120</v>
      </c>
      <c r="J329" s="299">
        <v>1619.2</v>
      </c>
      <c r="K329" s="325">
        <v>1633.5</v>
      </c>
      <c r="L329" s="299">
        <v>0</v>
      </c>
      <c r="M329" s="301">
        <v>1619.2</v>
      </c>
      <c r="N329" s="302">
        <v>0</v>
      </c>
      <c r="O329" s="303">
        <v>1629.2</v>
      </c>
      <c r="P329" s="303">
        <v>1.3</v>
      </c>
      <c r="Q329" s="303">
        <f>P329+O329</f>
        <v>1630.5</v>
      </c>
    </row>
    <row r="330" spans="1:17" s="24" customFormat="1" ht="25.5">
      <c r="A330" s="51"/>
      <c r="B330" s="294" t="s">
        <v>102</v>
      </c>
      <c r="C330" s="389" t="s">
        <v>13</v>
      </c>
      <c r="D330" s="304" t="s">
        <v>207</v>
      </c>
      <c r="E330" s="304" t="s">
        <v>207</v>
      </c>
      <c r="F330" s="304" t="s">
        <v>207</v>
      </c>
      <c r="G330" s="304" t="s">
        <v>57</v>
      </c>
      <c r="H330" s="297" t="s">
        <v>207</v>
      </c>
      <c r="I330" s="306">
        <v>200</v>
      </c>
      <c r="J330" s="299">
        <f aca="true" t="shared" si="112" ref="J330:Q330">J331</f>
        <v>37.8</v>
      </c>
      <c r="K330" s="325">
        <f t="shared" si="112"/>
        <v>37.4</v>
      </c>
      <c r="L330" s="299">
        <f t="shared" si="112"/>
        <v>0</v>
      </c>
      <c r="M330" s="301">
        <f t="shared" si="112"/>
        <v>37.8</v>
      </c>
      <c r="N330" s="302">
        <f t="shared" si="112"/>
        <v>0</v>
      </c>
      <c r="O330" s="303">
        <f t="shared" si="112"/>
        <v>27.8</v>
      </c>
      <c r="P330" s="303">
        <f t="shared" si="112"/>
        <v>-1.3</v>
      </c>
      <c r="Q330" s="303">
        <f t="shared" si="112"/>
        <v>26.5</v>
      </c>
    </row>
    <row r="331" spans="1:17" s="24" customFormat="1" ht="25.5">
      <c r="A331" s="51"/>
      <c r="B331" s="327" t="s">
        <v>104</v>
      </c>
      <c r="C331" s="408" t="s">
        <v>13</v>
      </c>
      <c r="D331" s="368" t="s">
        <v>207</v>
      </c>
      <c r="E331" s="368" t="s">
        <v>207</v>
      </c>
      <c r="F331" s="368" t="s">
        <v>207</v>
      </c>
      <c r="G331" s="368" t="s">
        <v>57</v>
      </c>
      <c r="H331" s="330" t="s">
        <v>207</v>
      </c>
      <c r="I331" s="331">
        <v>240</v>
      </c>
      <c r="J331" s="332">
        <v>37.8</v>
      </c>
      <c r="K331" s="325">
        <v>37.4</v>
      </c>
      <c r="L331" s="332">
        <v>0</v>
      </c>
      <c r="M331" s="334">
        <v>37.8</v>
      </c>
      <c r="N331" s="335">
        <v>0</v>
      </c>
      <c r="O331" s="336">
        <v>27.8</v>
      </c>
      <c r="P331" s="336">
        <v>-1.3</v>
      </c>
      <c r="Q331" s="336">
        <f>P331+O331</f>
        <v>26.5</v>
      </c>
    </row>
    <row r="332" spans="1:17" s="24" customFormat="1" ht="12.75">
      <c r="A332" s="51"/>
      <c r="B332" s="294"/>
      <c r="C332" s="389"/>
      <c r="D332" s="304"/>
      <c r="E332" s="304"/>
      <c r="F332" s="304"/>
      <c r="G332" s="304"/>
      <c r="H332" s="306"/>
      <c r="I332" s="306"/>
      <c r="J332" s="299"/>
      <c r="K332" s="325"/>
      <c r="L332" s="299"/>
      <c r="M332" s="301"/>
      <c r="N332" s="302"/>
      <c r="O332" s="303"/>
      <c r="P332" s="303"/>
      <c r="Q332" s="303"/>
    </row>
    <row r="333" spans="1:17" s="24" customFormat="1" ht="31.5">
      <c r="A333" s="51"/>
      <c r="B333" s="456" t="s">
        <v>64</v>
      </c>
      <c r="C333" s="387" t="s">
        <v>14</v>
      </c>
      <c r="D333" s="318" t="s">
        <v>207</v>
      </c>
      <c r="E333" s="318" t="s">
        <v>207</v>
      </c>
      <c r="F333" s="318" t="s">
        <v>207</v>
      </c>
      <c r="G333" s="318" t="s">
        <v>208</v>
      </c>
      <c r="H333" s="319" t="s">
        <v>207</v>
      </c>
      <c r="I333" s="306"/>
      <c r="J333" s="320" t="e">
        <f>J337+J342+J347+J350+J353+J356+J361+J334</f>
        <v>#REF!</v>
      </c>
      <c r="K333" s="300" t="e">
        <f>K337+K342+K347+K350+K353+K356+K361+#REF!</f>
        <v>#REF!</v>
      </c>
      <c r="L333" s="320" t="e">
        <f aca="true" t="shared" si="113" ref="L333:Q333">L337+L342+L347+L350+L353+L356+L361+L334</f>
        <v>#REF!</v>
      </c>
      <c r="M333" s="321" t="e">
        <f t="shared" si="113"/>
        <v>#REF!</v>
      </c>
      <c r="N333" s="322" t="e">
        <f t="shared" si="113"/>
        <v>#REF!</v>
      </c>
      <c r="O333" s="323">
        <f t="shared" si="113"/>
        <v>46596.2</v>
      </c>
      <c r="P333" s="323">
        <f t="shared" si="113"/>
        <v>0</v>
      </c>
      <c r="Q333" s="323">
        <f t="shared" si="113"/>
        <v>46596.2</v>
      </c>
    </row>
    <row r="334" spans="1:17" s="24" customFormat="1" ht="38.25">
      <c r="A334" s="51"/>
      <c r="B334" s="294" t="s">
        <v>261</v>
      </c>
      <c r="C334" s="390" t="s">
        <v>14</v>
      </c>
      <c r="D334" s="296" t="s">
        <v>207</v>
      </c>
      <c r="E334" s="296" t="s">
        <v>207</v>
      </c>
      <c r="F334" s="296" t="s">
        <v>207</v>
      </c>
      <c r="G334" s="296" t="s">
        <v>259</v>
      </c>
      <c r="H334" s="297" t="s">
        <v>207</v>
      </c>
      <c r="I334" s="306"/>
      <c r="J334" s="299">
        <f>J335</f>
        <v>19.6</v>
      </c>
      <c r="K334" s="300"/>
      <c r="L334" s="299">
        <f aca="true" t="shared" si="114" ref="L334:Q335">L335</f>
        <v>0</v>
      </c>
      <c r="M334" s="301">
        <f t="shared" si="114"/>
        <v>19.6</v>
      </c>
      <c r="N334" s="302">
        <f t="shared" si="114"/>
        <v>0</v>
      </c>
      <c r="O334" s="303">
        <f t="shared" si="114"/>
        <v>19.6</v>
      </c>
      <c r="P334" s="303">
        <f t="shared" si="114"/>
        <v>0</v>
      </c>
      <c r="Q334" s="303">
        <f t="shared" si="114"/>
        <v>19.6</v>
      </c>
    </row>
    <row r="335" spans="1:17" s="24" customFormat="1" ht="25.5">
      <c r="A335" s="51"/>
      <c r="B335" s="294" t="s">
        <v>102</v>
      </c>
      <c r="C335" s="390" t="s">
        <v>14</v>
      </c>
      <c r="D335" s="296" t="s">
        <v>207</v>
      </c>
      <c r="E335" s="296" t="s">
        <v>207</v>
      </c>
      <c r="F335" s="296" t="s">
        <v>207</v>
      </c>
      <c r="G335" s="296" t="s">
        <v>259</v>
      </c>
      <c r="H335" s="297" t="s">
        <v>207</v>
      </c>
      <c r="I335" s="306" t="s">
        <v>103</v>
      </c>
      <c r="J335" s="299">
        <f>J336</f>
        <v>19.6</v>
      </c>
      <c r="K335" s="300"/>
      <c r="L335" s="299">
        <f t="shared" si="114"/>
        <v>0</v>
      </c>
      <c r="M335" s="301">
        <f t="shared" si="114"/>
        <v>19.6</v>
      </c>
      <c r="N335" s="302">
        <f t="shared" si="114"/>
        <v>0</v>
      </c>
      <c r="O335" s="303">
        <f t="shared" si="114"/>
        <v>19.6</v>
      </c>
      <c r="P335" s="303">
        <f t="shared" si="114"/>
        <v>0</v>
      </c>
      <c r="Q335" s="303">
        <f t="shared" si="114"/>
        <v>19.6</v>
      </c>
    </row>
    <row r="336" spans="1:17" s="24" customFormat="1" ht="25.5">
      <c r="A336" s="51"/>
      <c r="B336" s="294" t="s">
        <v>104</v>
      </c>
      <c r="C336" s="390" t="s">
        <v>14</v>
      </c>
      <c r="D336" s="296" t="s">
        <v>207</v>
      </c>
      <c r="E336" s="296" t="s">
        <v>207</v>
      </c>
      <c r="F336" s="296" t="s">
        <v>207</v>
      </c>
      <c r="G336" s="296" t="s">
        <v>259</v>
      </c>
      <c r="H336" s="297" t="s">
        <v>207</v>
      </c>
      <c r="I336" s="306" t="s">
        <v>105</v>
      </c>
      <c r="J336" s="299">
        <v>19.6</v>
      </c>
      <c r="K336" s="300"/>
      <c r="L336" s="299">
        <v>0</v>
      </c>
      <c r="M336" s="301">
        <v>19.6</v>
      </c>
      <c r="N336" s="302">
        <v>0</v>
      </c>
      <c r="O336" s="303">
        <v>19.6</v>
      </c>
      <c r="P336" s="303">
        <v>0</v>
      </c>
      <c r="Q336" s="303">
        <v>19.6</v>
      </c>
    </row>
    <row r="337" spans="1:17" s="24" customFormat="1" ht="25.5">
      <c r="A337" s="51"/>
      <c r="B337" s="294" t="s">
        <v>166</v>
      </c>
      <c r="C337" s="389" t="s">
        <v>14</v>
      </c>
      <c r="D337" s="304" t="s">
        <v>207</v>
      </c>
      <c r="E337" s="304" t="s">
        <v>207</v>
      </c>
      <c r="F337" s="304" t="s">
        <v>207</v>
      </c>
      <c r="G337" s="304">
        <v>7866</v>
      </c>
      <c r="H337" s="297" t="s">
        <v>207</v>
      </c>
      <c r="I337" s="306"/>
      <c r="J337" s="299">
        <f aca="true" t="shared" si="115" ref="J337:Q337">J338+J340</f>
        <v>3351.2</v>
      </c>
      <c r="K337" s="325">
        <f t="shared" si="115"/>
        <v>3203.7</v>
      </c>
      <c r="L337" s="299">
        <f t="shared" si="115"/>
        <v>0</v>
      </c>
      <c r="M337" s="301">
        <f t="shared" si="115"/>
        <v>3351.2</v>
      </c>
      <c r="N337" s="302">
        <f t="shared" si="115"/>
        <v>-70</v>
      </c>
      <c r="O337" s="303">
        <f t="shared" si="115"/>
        <v>3119</v>
      </c>
      <c r="P337" s="303">
        <f t="shared" si="115"/>
        <v>0</v>
      </c>
      <c r="Q337" s="303">
        <f t="shared" si="115"/>
        <v>3119</v>
      </c>
    </row>
    <row r="338" spans="1:17" s="24" customFormat="1" ht="51">
      <c r="A338" s="51"/>
      <c r="B338" s="294" t="s">
        <v>123</v>
      </c>
      <c r="C338" s="389" t="s">
        <v>14</v>
      </c>
      <c r="D338" s="304" t="s">
        <v>207</v>
      </c>
      <c r="E338" s="304" t="s">
        <v>207</v>
      </c>
      <c r="F338" s="304" t="s">
        <v>207</v>
      </c>
      <c r="G338" s="304" t="s">
        <v>70</v>
      </c>
      <c r="H338" s="297" t="s">
        <v>207</v>
      </c>
      <c r="I338" s="306">
        <v>100</v>
      </c>
      <c r="J338" s="299">
        <f aca="true" t="shared" si="116" ref="J338:Q338">J339</f>
        <v>3126.2</v>
      </c>
      <c r="K338" s="325">
        <f t="shared" si="116"/>
        <v>2666.2</v>
      </c>
      <c r="L338" s="299">
        <f t="shared" si="116"/>
        <v>0</v>
      </c>
      <c r="M338" s="301">
        <f t="shared" si="116"/>
        <v>3126.2</v>
      </c>
      <c r="N338" s="302">
        <f t="shared" si="116"/>
        <v>0</v>
      </c>
      <c r="O338" s="303">
        <f t="shared" si="116"/>
        <v>2786.2</v>
      </c>
      <c r="P338" s="303">
        <f t="shared" si="116"/>
        <v>0</v>
      </c>
      <c r="Q338" s="303">
        <f t="shared" si="116"/>
        <v>2786.2</v>
      </c>
    </row>
    <row r="339" spans="1:17" s="24" customFormat="1" ht="25.5">
      <c r="A339" s="51"/>
      <c r="B339" s="294" t="s">
        <v>111</v>
      </c>
      <c r="C339" s="389" t="s">
        <v>14</v>
      </c>
      <c r="D339" s="304" t="s">
        <v>207</v>
      </c>
      <c r="E339" s="304" t="s">
        <v>207</v>
      </c>
      <c r="F339" s="304" t="s">
        <v>207</v>
      </c>
      <c r="G339" s="304" t="s">
        <v>70</v>
      </c>
      <c r="H339" s="297" t="s">
        <v>207</v>
      </c>
      <c r="I339" s="306">
        <v>120</v>
      </c>
      <c r="J339" s="299">
        <v>3126.2</v>
      </c>
      <c r="K339" s="325">
        <v>2666.2</v>
      </c>
      <c r="L339" s="299">
        <v>0</v>
      </c>
      <c r="M339" s="301">
        <v>3126.2</v>
      </c>
      <c r="N339" s="302">
        <v>0</v>
      </c>
      <c r="O339" s="303">
        <v>2786.2</v>
      </c>
      <c r="P339" s="303">
        <v>0</v>
      </c>
      <c r="Q339" s="303">
        <f>P339+O339</f>
        <v>2786.2</v>
      </c>
    </row>
    <row r="340" spans="1:17" s="24" customFormat="1" ht="25.5">
      <c r="A340" s="51"/>
      <c r="B340" s="294" t="s">
        <v>102</v>
      </c>
      <c r="C340" s="389" t="s">
        <v>14</v>
      </c>
      <c r="D340" s="304" t="s">
        <v>207</v>
      </c>
      <c r="E340" s="304" t="s">
        <v>207</v>
      </c>
      <c r="F340" s="304" t="s">
        <v>207</v>
      </c>
      <c r="G340" s="304" t="s">
        <v>70</v>
      </c>
      <c r="H340" s="297" t="s">
        <v>207</v>
      </c>
      <c r="I340" s="306">
        <v>200</v>
      </c>
      <c r="J340" s="299">
        <f aca="true" t="shared" si="117" ref="J340:Q340">J341</f>
        <v>225</v>
      </c>
      <c r="K340" s="325">
        <f t="shared" si="117"/>
        <v>537.5</v>
      </c>
      <c r="L340" s="299">
        <f t="shared" si="117"/>
        <v>0</v>
      </c>
      <c r="M340" s="301">
        <f t="shared" si="117"/>
        <v>225</v>
      </c>
      <c r="N340" s="302">
        <f t="shared" si="117"/>
        <v>-70</v>
      </c>
      <c r="O340" s="303">
        <f t="shared" si="117"/>
        <v>332.8</v>
      </c>
      <c r="P340" s="303">
        <f t="shared" si="117"/>
        <v>0</v>
      </c>
      <c r="Q340" s="303">
        <f t="shared" si="117"/>
        <v>332.8</v>
      </c>
    </row>
    <row r="341" spans="1:17" s="24" customFormat="1" ht="25.5">
      <c r="A341" s="51"/>
      <c r="B341" s="294" t="s">
        <v>104</v>
      </c>
      <c r="C341" s="389" t="s">
        <v>14</v>
      </c>
      <c r="D341" s="304" t="s">
        <v>207</v>
      </c>
      <c r="E341" s="304" t="s">
        <v>207</v>
      </c>
      <c r="F341" s="304" t="s">
        <v>207</v>
      </c>
      <c r="G341" s="304" t="s">
        <v>70</v>
      </c>
      <c r="H341" s="297" t="s">
        <v>207</v>
      </c>
      <c r="I341" s="306">
        <v>240</v>
      </c>
      <c r="J341" s="299">
        <v>225</v>
      </c>
      <c r="K341" s="325">
        <v>537.5</v>
      </c>
      <c r="L341" s="299">
        <v>0</v>
      </c>
      <c r="M341" s="301">
        <v>225</v>
      </c>
      <c r="N341" s="302">
        <v>-70</v>
      </c>
      <c r="O341" s="303">
        <v>332.8</v>
      </c>
      <c r="P341" s="303">
        <v>0</v>
      </c>
      <c r="Q341" s="303">
        <f>P341+O341</f>
        <v>332.8</v>
      </c>
    </row>
    <row r="342" spans="1:17" s="24" customFormat="1" ht="25.5">
      <c r="A342" s="51"/>
      <c r="B342" s="294" t="s">
        <v>52</v>
      </c>
      <c r="C342" s="389" t="s">
        <v>14</v>
      </c>
      <c r="D342" s="304" t="s">
        <v>207</v>
      </c>
      <c r="E342" s="304" t="s">
        <v>207</v>
      </c>
      <c r="F342" s="304" t="s">
        <v>207</v>
      </c>
      <c r="G342" s="304" t="s">
        <v>53</v>
      </c>
      <c r="H342" s="297" t="s">
        <v>207</v>
      </c>
      <c r="I342" s="306"/>
      <c r="J342" s="299">
        <f aca="true" t="shared" si="118" ref="J342:O342">J343+J345</f>
        <v>1218.7</v>
      </c>
      <c r="K342" s="325">
        <f t="shared" si="118"/>
        <v>1282.7</v>
      </c>
      <c r="L342" s="299">
        <f t="shared" si="118"/>
        <v>0</v>
      </c>
      <c r="M342" s="301">
        <f t="shared" si="118"/>
        <v>1218.7</v>
      </c>
      <c r="N342" s="302">
        <f t="shared" si="118"/>
        <v>0</v>
      </c>
      <c r="O342" s="303">
        <f t="shared" si="118"/>
        <v>1218.7</v>
      </c>
      <c r="P342" s="303">
        <f>P343+P345</f>
        <v>0</v>
      </c>
      <c r="Q342" s="303">
        <f>Q343+Q345</f>
        <v>1218.7</v>
      </c>
    </row>
    <row r="343" spans="1:17" s="24" customFormat="1" ht="51">
      <c r="A343" s="51"/>
      <c r="B343" s="294" t="s">
        <v>123</v>
      </c>
      <c r="C343" s="389" t="s">
        <v>14</v>
      </c>
      <c r="D343" s="304" t="s">
        <v>207</v>
      </c>
      <c r="E343" s="304" t="s">
        <v>207</v>
      </c>
      <c r="F343" s="304" t="s">
        <v>207</v>
      </c>
      <c r="G343" s="304" t="s">
        <v>53</v>
      </c>
      <c r="H343" s="297" t="s">
        <v>207</v>
      </c>
      <c r="I343" s="306">
        <v>100</v>
      </c>
      <c r="J343" s="299">
        <f aca="true" t="shared" si="119" ref="J343:Q343">J344</f>
        <v>1187.7</v>
      </c>
      <c r="K343" s="325">
        <f t="shared" si="119"/>
        <v>1248.3</v>
      </c>
      <c r="L343" s="299">
        <f t="shared" si="119"/>
        <v>0</v>
      </c>
      <c r="M343" s="301">
        <f t="shared" si="119"/>
        <v>1187.7</v>
      </c>
      <c r="N343" s="302">
        <f t="shared" si="119"/>
        <v>-6.1</v>
      </c>
      <c r="O343" s="303">
        <f t="shared" si="119"/>
        <v>1181.5</v>
      </c>
      <c r="P343" s="303">
        <f t="shared" si="119"/>
        <v>0</v>
      </c>
      <c r="Q343" s="303">
        <f t="shared" si="119"/>
        <v>1181.5</v>
      </c>
    </row>
    <row r="344" spans="1:17" s="24" customFormat="1" ht="25.5">
      <c r="A344" s="51"/>
      <c r="B344" s="294" t="s">
        <v>111</v>
      </c>
      <c r="C344" s="389" t="s">
        <v>14</v>
      </c>
      <c r="D344" s="304" t="s">
        <v>207</v>
      </c>
      <c r="E344" s="304" t="s">
        <v>207</v>
      </c>
      <c r="F344" s="304" t="s">
        <v>207</v>
      </c>
      <c r="G344" s="304" t="s">
        <v>53</v>
      </c>
      <c r="H344" s="297" t="s">
        <v>207</v>
      </c>
      <c r="I344" s="306">
        <v>120</v>
      </c>
      <c r="J344" s="299">
        <v>1187.7</v>
      </c>
      <c r="K344" s="325">
        <v>1248.3</v>
      </c>
      <c r="L344" s="299">
        <v>0</v>
      </c>
      <c r="M344" s="301">
        <v>1187.7</v>
      </c>
      <c r="N344" s="302">
        <v>-6.1</v>
      </c>
      <c r="O344" s="303">
        <v>1181.5</v>
      </c>
      <c r="P344" s="303">
        <v>0</v>
      </c>
      <c r="Q344" s="303">
        <f>P344+O344</f>
        <v>1181.5</v>
      </c>
    </row>
    <row r="345" spans="1:17" s="24" customFormat="1" ht="25.5">
      <c r="A345" s="51"/>
      <c r="B345" s="294" t="s">
        <v>102</v>
      </c>
      <c r="C345" s="389" t="s">
        <v>14</v>
      </c>
      <c r="D345" s="304" t="s">
        <v>207</v>
      </c>
      <c r="E345" s="304" t="s">
        <v>207</v>
      </c>
      <c r="F345" s="304" t="s">
        <v>207</v>
      </c>
      <c r="G345" s="304" t="s">
        <v>53</v>
      </c>
      <c r="H345" s="297" t="s">
        <v>207</v>
      </c>
      <c r="I345" s="306">
        <v>200</v>
      </c>
      <c r="J345" s="299">
        <f aca="true" t="shared" si="120" ref="J345:Q345">J346</f>
        <v>31</v>
      </c>
      <c r="K345" s="325">
        <f t="shared" si="120"/>
        <v>34.4</v>
      </c>
      <c r="L345" s="299">
        <f t="shared" si="120"/>
        <v>0</v>
      </c>
      <c r="M345" s="301">
        <f t="shared" si="120"/>
        <v>31</v>
      </c>
      <c r="N345" s="302">
        <f t="shared" si="120"/>
        <v>6.1</v>
      </c>
      <c r="O345" s="303">
        <f t="shared" si="120"/>
        <v>37.2</v>
      </c>
      <c r="P345" s="303">
        <f t="shared" si="120"/>
        <v>0</v>
      </c>
      <c r="Q345" s="303">
        <f t="shared" si="120"/>
        <v>37.2</v>
      </c>
    </row>
    <row r="346" spans="1:17" s="24" customFormat="1" ht="25.5">
      <c r="A346" s="51"/>
      <c r="B346" s="294" t="s">
        <v>104</v>
      </c>
      <c r="C346" s="389" t="s">
        <v>14</v>
      </c>
      <c r="D346" s="304" t="s">
        <v>207</v>
      </c>
      <c r="E346" s="304" t="s">
        <v>207</v>
      </c>
      <c r="F346" s="304" t="s">
        <v>207</v>
      </c>
      <c r="G346" s="304" t="s">
        <v>53</v>
      </c>
      <c r="H346" s="297" t="s">
        <v>207</v>
      </c>
      <c r="I346" s="306">
        <v>240</v>
      </c>
      <c r="J346" s="299">
        <v>31</v>
      </c>
      <c r="K346" s="325">
        <v>34.4</v>
      </c>
      <c r="L346" s="299">
        <v>0</v>
      </c>
      <c r="M346" s="301">
        <v>31</v>
      </c>
      <c r="N346" s="302">
        <v>6.1</v>
      </c>
      <c r="O346" s="303">
        <v>37.2</v>
      </c>
      <c r="P346" s="303">
        <v>0</v>
      </c>
      <c r="Q346" s="303">
        <f>P346+O346</f>
        <v>37.2</v>
      </c>
    </row>
    <row r="347" spans="1:17" s="24" customFormat="1" ht="25.5">
      <c r="A347" s="51"/>
      <c r="B347" s="294" t="s">
        <v>187</v>
      </c>
      <c r="C347" s="389" t="s">
        <v>14</v>
      </c>
      <c r="D347" s="304" t="s">
        <v>207</v>
      </c>
      <c r="E347" s="304" t="s">
        <v>207</v>
      </c>
      <c r="F347" s="304" t="s">
        <v>207</v>
      </c>
      <c r="G347" s="304" t="s">
        <v>54</v>
      </c>
      <c r="H347" s="297" t="s">
        <v>207</v>
      </c>
      <c r="I347" s="306"/>
      <c r="J347" s="299">
        <f aca="true" t="shared" si="121" ref="J347:Q348">J348</f>
        <v>937.5</v>
      </c>
      <c r="K347" s="325">
        <f t="shared" si="121"/>
        <v>938.5</v>
      </c>
      <c r="L347" s="299">
        <f t="shared" si="121"/>
        <v>0</v>
      </c>
      <c r="M347" s="301">
        <f t="shared" si="121"/>
        <v>937.5</v>
      </c>
      <c r="N347" s="302">
        <f t="shared" si="121"/>
        <v>0</v>
      </c>
      <c r="O347" s="303">
        <f t="shared" si="121"/>
        <v>937.5</v>
      </c>
      <c r="P347" s="303">
        <f t="shared" si="121"/>
        <v>0</v>
      </c>
      <c r="Q347" s="303">
        <f t="shared" si="121"/>
        <v>937.5</v>
      </c>
    </row>
    <row r="348" spans="1:17" s="24" customFormat="1" ht="12.75">
      <c r="A348" s="51"/>
      <c r="B348" s="294" t="s">
        <v>160</v>
      </c>
      <c r="C348" s="389" t="s">
        <v>14</v>
      </c>
      <c r="D348" s="304" t="s">
        <v>207</v>
      </c>
      <c r="E348" s="304" t="s">
        <v>207</v>
      </c>
      <c r="F348" s="304" t="s">
        <v>207</v>
      </c>
      <c r="G348" s="304" t="s">
        <v>54</v>
      </c>
      <c r="H348" s="297" t="s">
        <v>207</v>
      </c>
      <c r="I348" s="306" t="s">
        <v>174</v>
      </c>
      <c r="J348" s="299">
        <f t="shared" si="121"/>
        <v>937.5</v>
      </c>
      <c r="K348" s="325">
        <f t="shared" si="121"/>
        <v>938.5</v>
      </c>
      <c r="L348" s="299">
        <f t="shared" si="121"/>
        <v>0</v>
      </c>
      <c r="M348" s="301">
        <f t="shared" si="121"/>
        <v>937.5</v>
      </c>
      <c r="N348" s="302">
        <f t="shared" si="121"/>
        <v>0</v>
      </c>
      <c r="O348" s="303">
        <f t="shared" si="121"/>
        <v>937.5</v>
      </c>
      <c r="P348" s="303">
        <f t="shared" si="121"/>
        <v>0</v>
      </c>
      <c r="Q348" s="303">
        <f t="shared" si="121"/>
        <v>937.5</v>
      </c>
    </row>
    <row r="349" spans="1:17" s="24" customFormat="1" ht="12.75">
      <c r="A349" s="51"/>
      <c r="B349" s="294" t="s">
        <v>117</v>
      </c>
      <c r="C349" s="389" t="s">
        <v>14</v>
      </c>
      <c r="D349" s="304" t="s">
        <v>207</v>
      </c>
      <c r="E349" s="304" t="s">
        <v>207</v>
      </c>
      <c r="F349" s="304" t="s">
        <v>207</v>
      </c>
      <c r="G349" s="304" t="s">
        <v>54</v>
      </c>
      <c r="H349" s="297" t="s">
        <v>207</v>
      </c>
      <c r="I349" s="306" t="s">
        <v>118</v>
      </c>
      <c r="J349" s="299">
        <v>937.5</v>
      </c>
      <c r="K349" s="325">
        <v>938.5</v>
      </c>
      <c r="L349" s="299">
        <v>0</v>
      </c>
      <c r="M349" s="301">
        <v>937.5</v>
      </c>
      <c r="N349" s="302">
        <v>0</v>
      </c>
      <c r="O349" s="303">
        <v>937.5</v>
      </c>
      <c r="P349" s="303">
        <v>0</v>
      </c>
      <c r="Q349" s="303">
        <v>937.5</v>
      </c>
    </row>
    <row r="350" spans="1:17" s="24" customFormat="1" ht="51">
      <c r="A350" s="51"/>
      <c r="B350" s="294" t="s">
        <v>188</v>
      </c>
      <c r="C350" s="389" t="s">
        <v>14</v>
      </c>
      <c r="D350" s="304" t="s">
        <v>207</v>
      </c>
      <c r="E350" s="304" t="s">
        <v>207</v>
      </c>
      <c r="F350" s="304" t="s">
        <v>207</v>
      </c>
      <c r="G350" s="304">
        <v>7869</v>
      </c>
      <c r="H350" s="297" t="s">
        <v>207</v>
      </c>
      <c r="I350" s="306"/>
      <c r="J350" s="299" t="e">
        <f>#REF!+J351</f>
        <v>#REF!</v>
      </c>
      <c r="K350" s="325">
        <f>K351</f>
        <v>16</v>
      </c>
      <c r="L350" s="299" t="e">
        <f>#REF!+L351</f>
        <v>#REF!</v>
      </c>
      <c r="M350" s="301" t="e">
        <f>#REF!+M351</f>
        <v>#REF!</v>
      </c>
      <c r="N350" s="302" t="e">
        <f>#REF!+N351</f>
        <v>#REF!</v>
      </c>
      <c r="O350" s="303">
        <f>O351</f>
        <v>15</v>
      </c>
      <c r="P350" s="303">
        <f>P351</f>
        <v>0</v>
      </c>
      <c r="Q350" s="303">
        <f>Q351</f>
        <v>15</v>
      </c>
    </row>
    <row r="351" spans="1:17" s="24" customFormat="1" ht="25.5">
      <c r="A351" s="51"/>
      <c r="B351" s="294" t="s">
        <v>102</v>
      </c>
      <c r="C351" s="389" t="s">
        <v>14</v>
      </c>
      <c r="D351" s="304" t="s">
        <v>207</v>
      </c>
      <c r="E351" s="304" t="s">
        <v>207</v>
      </c>
      <c r="F351" s="304" t="s">
        <v>207</v>
      </c>
      <c r="G351" s="304" t="s">
        <v>69</v>
      </c>
      <c r="H351" s="297" t="s">
        <v>207</v>
      </c>
      <c r="I351" s="306">
        <v>200</v>
      </c>
      <c r="J351" s="299">
        <f aca="true" t="shared" si="122" ref="J351:Q351">J352</f>
        <v>10</v>
      </c>
      <c r="K351" s="325">
        <f t="shared" si="122"/>
        <v>16</v>
      </c>
      <c r="L351" s="299">
        <f t="shared" si="122"/>
        <v>0</v>
      </c>
      <c r="M351" s="301">
        <f t="shared" si="122"/>
        <v>10</v>
      </c>
      <c r="N351" s="302">
        <f t="shared" si="122"/>
        <v>0</v>
      </c>
      <c r="O351" s="303">
        <f t="shared" si="122"/>
        <v>15</v>
      </c>
      <c r="P351" s="303">
        <f t="shared" si="122"/>
        <v>0</v>
      </c>
      <c r="Q351" s="303">
        <f t="shared" si="122"/>
        <v>15</v>
      </c>
    </row>
    <row r="352" spans="1:17" s="24" customFormat="1" ht="25.5">
      <c r="A352" s="51"/>
      <c r="B352" s="294" t="s">
        <v>104</v>
      </c>
      <c r="C352" s="389" t="s">
        <v>14</v>
      </c>
      <c r="D352" s="304" t="s">
        <v>207</v>
      </c>
      <c r="E352" s="304" t="s">
        <v>207</v>
      </c>
      <c r="F352" s="304" t="s">
        <v>207</v>
      </c>
      <c r="G352" s="304" t="s">
        <v>69</v>
      </c>
      <c r="H352" s="297" t="s">
        <v>207</v>
      </c>
      <c r="I352" s="306">
        <v>240</v>
      </c>
      <c r="J352" s="299">
        <v>10</v>
      </c>
      <c r="K352" s="325">
        <v>16</v>
      </c>
      <c r="L352" s="299">
        <v>0</v>
      </c>
      <c r="M352" s="301">
        <v>10</v>
      </c>
      <c r="N352" s="302">
        <v>0</v>
      </c>
      <c r="O352" s="303">
        <v>15</v>
      </c>
      <c r="P352" s="303">
        <v>0</v>
      </c>
      <c r="Q352" s="303">
        <f>P352+O352</f>
        <v>15</v>
      </c>
    </row>
    <row r="353" spans="1:17" s="24" customFormat="1" ht="25.5">
      <c r="A353" s="51"/>
      <c r="B353" s="294" t="s">
        <v>25</v>
      </c>
      <c r="C353" s="389" t="s">
        <v>14</v>
      </c>
      <c r="D353" s="304" t="s">
        <v>207</v>
      </c>
      <c r="E353" s="304" t="s">
        <v>207</v>
      </c>
      <c r="F353" s="304" t="s">
        <v>207</v>
      </c>
      <c r="G353" s="304">
        <v>7870</v>
      </c>
      <c r="H353" s="297" t="s">
        <v>207</v>
      </c>
      <c r="I353" s="306"/>
      <c r="J353" s="299">
        <f aca="true" t="shared" si="123" ref="J353:Q354">J354</f>
        <v>25</v>
      </c>
      <c r="K353" s="325">
        <f t="shared" si="123"/>
        <v>26</v>
      </c>
      <c r="L353" s="299">
        <f t="shared" si="123"/>
        <v>0</v>
      </c>
      <c r="M353" s="301">
        <f t="shared" si="123"/>
        <v>25</v>
      </c>
      <c r="N353" s="302">
        <f t="shared" si="123"/>
        <v>0</v>
      </c>
      <c r="O353" s="303">
        <f t="shared" si="123"/>
        <v>25</v>
      </c>
      <c r="P353" s="303">
        <f t="shared" si="123"/>
        <v>0</v>
      </c>
      <c r="Q353" s="303">
        <f t="shared" si="123"/>
        <v>25</v>
      </c>
    </row>
    <row r="354" spans="1:17" s="24" customFormat="1" ht="25.5">
      <c r="A354" s="51"/>
      <c r="B354" s="294" t="s">
        <v>102</v>
      </c>
      <c r="C354" s="389" t="s">
        <v>14</v>
      </c>
      <c r="D354" s="304" t="s">
        <v>207</v>
      </c>
      <c r="E354" s="304" t="s">
        <v>207</v>
      </c>
      <c r="F354" s="304" t="s">
        <v>207</v>
      </c>
      <c r="G354" s="304" t="s">
        <v>68</v>
      </c>
      <c r="H354" s="297" t="s">
        <v>207</v>
      </c>
      <c r="I354" s="306">
        <v>200</v>
      </c>
      <c r="J354" s="299">
        <f t="shared" si="123"/>
        <v>25</v>
      </c>
      <c r="K354" s="325">
        <f t="shared" si="123"/>
        <v>26</v>
      </c>
      <c r="L354" s="299">
        <f t="shared" si="123"/>
        <v>0</v>
      </c>
      <c r="M354" s="301">
        <f t="shared" si="123"/>
        <v>25</v>
      </c>
      <c r="N354" s="302">
        <f t="shared" si="123"/>
        <v>0</v>
      </c>
      <c r="O354" s="303">
        <f t="shared" si="123"/>
        <v>25</v>
      </c>
      <c r="P354" s="303">
        <f t="shared" si="123"/>
        <v>0</v>
      </c>
      <c r="Q354" s="303">
        <f t="shared" si="123"/>
        <v>25</v>
      </c>
    </row>
    <row r="355" spans="1:17" s="24" customFormat="1" ht="25.5">
      <c r="A355" s="51"/>
      <c r="B355" s="294" t="s">
        <v>104</v>
      </c>
      <c r="C355" s="389" t="s">
        <v>14</v>
      </c>
      <c r="D355" s="304" t="s">
        <v>207</v>
      </c>
      <c r="E355" s="304" t="s">
        <v>207</v>
      </c>
      <c r="F355" s="304" t="s">
        <v>207</v>
      </c>
      <c r="G355" s="304" t="s">
        <v>68</v>
      </c>
      <c r="H355" s="297" t="s">
        <v>207</v>
      </c>
      <c r="I355" s="306">
        <v>240</v>
      </c>
      <c r="J355" s="299">
        <v>25</v>
      </c>
      <c r="K355" s="325">
        <v>26</v>
      </c>
      <c r="L355" s="299">
        <v>0</v>
      </c>
      <c r="M355" s="301">
        <v>25</v>
      </c>
      <c r="N355" s="302">
        <v>0</v>
      </c>
      <c r="O355" s="303">
        <v>25</v>
      </c>
      <c r="P355" s="303">
        <v>0</v>
      </c>
      <c r="Q355" s="303">
        <v>25</v>
      </c>
    </row>
    <row r="356" spans="1:17" s="24" customFormat="1" ht="12.75">
      <c r="A356" s="51"/>
      <c r="B356" s="294" t="s">
        <v>195</v>
      </c>
      <c r="C356" s="389" t="s">
        <v>14</v>
      </c>
      <c r="D356" s="304" t="s">
        <v>207</v>
      </c>
      <c r="E356" s="304" t="s">
        <v>207</v>
      </c>
      <c r="F356" s="304" t="s">
        <v>207</v>
      </c>
      <c r="G356" s="304" t="s">
        <v>196</v>
      </c>
      <c r="H356" s="297" t="s">
        <v>207</v>
      </c>
      <c r="I356" s="306"/>
      <c r="J356" s="299">
        <f aca="true" t="shared" si="124" ref="J356:O356">J357+J359</f>
        <v>304.7</v>
      </c>
      <c r="K356" s="325">
        <f t="shared" si="124"/>
        <v>322.2</v>
      </c>
      <c r="L356" s="299">
        <f t="shared" si="124"/>
        <v>0</v>
      </c>
      <c r="M356" s="301">
        <f t="shared" si="124"/>
        <v>304.7</v>
      </c>
      <c r="N356" s="302">
        <f t="shared" si="124"/>
        <v>0</v>
      </c>
      <c r="O356" s="303">
        <f t="shared" si="124"/>
        <v>304.7</v>
      </c>
      <c r="P356" s="303">
        <f>P357+P359</f>
        <v>0</v>
      </c>
      <c r="Q356" s="303">
        <f>Q357+Q359</f>
        <v>304.7</v>
      </c>
    </row>
    <row r="357" spans="1:17" s="24" customFormat="1" ht="51">
      <c r="A357" s="51"/>
      <c r="B357" s="294" t="s">
        <v>123</v>
      </c>
      <c r="C357" s="389" t="s">
        <v>14</v>
      </c>
      <c r="D357" s="304" t="s">
        <v>207</v>
      </c>
      <c r="E357" s="304" t="s">
        <v>207</v>
      </c>
      <c r="F357" s="304" t="s">
        <v>207</v>
      </c>
      <c r="G357" s="304" t="s">
        <v>196</v>
      </c>
      <c r="H357" s="297" t="s">
        <v>207</v>
      </c>
      <c r="I357" s="306">
        <v>100</v>
      </c>
      <c r="J357" s="299">
        <f aca="true" t="shared" si="125" ref="J357:Q357">J358</f>
        <v>296.3</v>
      </c>
      <c r="K357" s="325">
        <f t="shared" si="125"/>
        <v>245.7</v>
      </c>
      <c r="L357" s="299">
        <f t="shared" si="125"/>
        <v>0</v>
      </c>
      <c r="M357" s="301">
        <f t="shared" si="125"/>
        <v>296.3</v>
      </c>
      <c r="N357" s="302">
        <f t="shared" si="125"/>
        <v>0</v>
      </c>
      <c r="O357" s="303">
        <f t="shared" si="125"/>
        <v>280.5</v>
      </c>
      <c r="P357" s="303">
        <f t="shared" si="125"/>
        <v>0</v>
      </c>
      <c r="Q357" s="303">
        <f t="shared" si="125"/>
        <v>280.5</v>
      </c>
    </row>
    <row r="358" spans="1:17" s="24" customFormat="1" ht="25.5">
      <c r="A358" s="51"/>
      <c r="B358" s="294" t="s">
        <v>111</v>
      </c>
      <c r="C358" s="389" t="s">
        <v>14</v>
      </c>
      <c r="D358" s="304" t="s">
        <v>207</v>
      </c>
      <c r="E358" s="304" t="s">
        <v>207</v>
      </c>
      <c r="F358" s="304" t="s">
        <v>207</v>
      </c>
      <c r="G358" s="304" t="s">
        <v>196</v>
      </c>
      <c r="H358" s="297" t="s">
        <v>207</v>
      </c>
      <c r="I358" s="306">
        <v>120</v>
      </c>
      <c r="J358" s="299">
        <v>296.3</v>
      </c>
      <c r="K358" s="325">
        <v>245.7</v>
      </c>
      <c r="L358" s="299">
        <v>0</v>
      </c>
      <c r="M358" s="301">
        <v>296.3</v>
      </c>
      <c r="N358" s="302">
        <v>0</v>
      </c>
      <c r="O358" s="303">
        <v>280.5</v>
      </c>
      <c r="P358" s="303">
        <v>0</v>
      </c>
      <c r="Q358" s="303">
        <f>P358+O358</f>
        <v>280.5</v>
      </c>
    </row>
    <row r="359" spans="1:17" s="24" customFormat="1" ht="25.5">
      <c r="A359" s="51"/>
      <c r="B359" s="294" t="s">
        <v>102</v>
      </c>
      <c r="C359" s="389" t="s">
        <v>14</v>
      </c>
      <c r="D359" s="304" t="s">
        <v>207</v>
      </c>
      <c r="E359" s="304" t="s">
        <v>207</v>
      </c>
      <c r="F359" s="304" t="s">
        <v>207</v>
      </c>
      <c r="G359" s="304" t="s">
        <v>196</v>
      </c>
      <c r="H359" s="297" t="s">
        <v>207</v>
      </c>
      <c r="I359" s="306">
        <v>200</v>
      </c>
      <c r="J359" s="299">
        <f aca="true" t="shared" si="126" ref="J359:Q359">J360</f>
        <v>8.4</v>
      </c>
      <c r="K359" s="325">
        <f t="shared" si="126"/>
        <v>76.5</v>
      </c>
      <c r="L359" s="299">
        <f t="shared" si="126"/>
        <v>0</v>
      </c>
      <c r="M359" s="301">
        <f t="shared" si="126"/>
        <v>8.4</v>
      </c>
      <c r="N359" s="302">
        <f t="shared" si="126"/>
        <v>0</v>
      </c>
      <c r="O359" s="303">
        <f t="shared" si="126"/>
        <v>24.2</v>
      </c>
      <c r="P359" s="303">
        <f t="shared" si="126"/>
        <v>0</v>
      </c>
      <c r="Q359" s="303">
        <f t="shared" si="126"/>
        <v>24.2</v>
      </c>
    </row>
    <row r="360" spans="1:17" s="24" customFormat="1" ht="25.5">
      <c r="A360" s="51"/>
      <c r="B360" s="294" t="s">
        <v>104</v>
      </c>
      <c r="C360" s="389" t="s">
        <v>14</v>
      </c>
      <c r="D360" s="304" t="s">
        <v>207</v>
      </c>
      <c r="E360" s="304" t="s">
        <v>207</v>
      </c>
      <c r="F360" s="304" t="s">
        <v>207</v>
      </c>
      <c r="G360" s="304" t="s">
        <v>196</v>
      </c>
      <c r="H360" s="297" t="s">
        <v>207</v>
      </c>
      <c r="I360" s="306">
        <v>240</v>
      </c>
      <c r="J360" s="299">
        <v>8.4</v>
      </c>
      <c r="K360" s="325">
        <v>76.5</v>
      </c>
      <c r="L360" s="299">
        <v>0</v>
      </c>
      <c r="M360" s="301">
        <v>8.4</v>
      </c>
      <c r="N360" s="302">
        <v>0</v>
      </c>
      <c r="O360" s="303">
        <v>24.2</v>
      </c>
      <c r="P360" s="303">
        <v>0</v>
      </c>
      <c r="Q360" s="303">
        <f>P360+O360</f>
        <v>24.2</v>
      </c>
    </row>
    <row r="361" spans="1:17" s="24" customFormat="1" ht="25.5">
      <c r="A361" s="51"/>
      <c r="B361" s="620" t="s">
        <v>61</v>
      </c>
      <c r="C361" s="389" t="s">
        <v>14</v>
      </c>
      <c r="D361" s="304" t="s">
        <v>207</v>
      </c>
      <c r="E361" s="304" t="s">
        <v>207</v>
      </c>
      <c r="F361" s="304" t="s">
        <v>207</v>
      </c>
      <c r="G361" s="304" t="s">
        <v>57</v>
      </c>
      <c r="H361" s="297" t="s">
        <v>207</v>
      </c>
      <c r="I361" s="306"/>
      <c r="J361" s="299">
        <f aca="true" t="shared" si="127" ref="J361:Q361">J362+J364+J366</f>
        <v>42704.1</v>
      </c>
      <c r="K361" s="325">
        <f t="shared" si="127"/>
        <v>55337.3</v>
      </c>
      <c r="L361" s="299">
        <f t="shared" si="127"/>
        <v>-1917.7</v>
      </c>
      <c r="M361" s="301">
        <f t="shared" si="127"/>
        <v>40786.4</v>
      </c>
      <c r="N361" s="302">
        <f t="shared" si="127"/>
        <v>0</v>
      </c>
      <c r="O361" s="303">
        <f t="shared" si="127"/>
        <v>40956.7</v>
      </c>
      <c r="P361" s="303">
        <f t="shared" si="127"/>
        <v>0</v>
      </c>
      <c r="Q361" s="303">
        <f t="shared" si="127"/>
        <v>40956.7</v>
      </c>
    </row>
    <row r="362" spans="1:17" s="24" customFormat="1" ht="51">
      <c r="A362" s="51"/>
      <c r="B362" s="294" t="s">
        <v>123</v>
      </c>
      <c r="C362" s="389" t="s">
        <v>14</v>
      </c>
      <c r="D362" s="304" t="s">
        <v>207</v>
      </c>
      <c r="E362" s="304" t="s">
        <v>207</v>
      </c>
      <c r="F362" s="304" t="s">
        <v>207</v>
      </c>
      <c r="G362" s="304" t="s">
        <v>57</v>
      </c>
      <c r="H362" s="297" t="s">
        <v>207</v>
      </c>
      <c r="I362" s="306">
        <v>100</v>
      </c>
      <c r="J362" s="299">
        <f aca="true" t="shared" si="128" ref="J362:Q362">J363</f>
        <v>39859.6</v>
      </c>
      <c r="K362" s="325">
        <f t="shared" si="128"/>
        <v>53270.9</v>
      </c>
      <c r="L362" s="299">
        <f t="shared" si="128"/>
        <v>-1728</v>
      </c>
      <c r="M362" s="301">
        <f t="shared" si="128"/>
        <v>38131.6</v>
      </c>
      <c r="N362" s="302">
        <f t="shared" si="128"/>
        <v>0</v>
      </c>
      <c r="O362" s="303">
        <f t="shared" si="128"/>
        <v>38222.6</v>
      </c>
      <c r="P362" s="303">
        <f t="shared" si="128"/>
        <v>0</v>
      </c>
      <c r="Q362" s="303">
        <f t="shared" si="128"/>
        <v>38222.6</v>
      </c>
    </row>
    <row r="363" spans="1:17" s="24" customFormat="1" ht="25.5">
      <c r="A363" s="51"/>
      <c r="B363" s="294" t="s">
        <v>111</v>
      </c>
      <c r="C363" s="389" t="s">
        <v>14</v>
      </c>
      <c r="D363" s="304" t="s">
        <v>207</v>
      </c>
      <c r="E363" s="304" t="s">
        <v>207</v>
      </c>
      <c r="F363" s="304" t="s">
        <v>207</v>
      </c>
      <c r="G363" s="304" t="s">
        <v>57</v>
      </c>
      <c r="H363" s="297" t="s">
        <v>207</v>
      </c>
      <c r="I363" s="306">
        <v>120</v>
      </c>
      <c r="J363" s="299">
        <f>28476.6+11383</f>
        <v>39859.6</v>
      </c>
      <c r="K363" s="325">
        <v>53270.9</v>
      </c>
      <c r="L363" s="299">
        <f>-1024.4-703.6</f>
        <v>-1728</v>
      </c>
      <c r="M363" s="301">
        <f>L363+J363</f>
        <v>38131.6</v>
      </c>
      <c r="N363" s="302">
        <v>0</v>
      </c>
      <c r="O363" s="303">
        <v>38222.6</v>
      </c>
      <c r="P363" s="303">
        <v>0</v>
      </c>
      <c r="Q363" s="303">
        <f>P363+O363</f>
        <v>38222.6</v>
      </c>
    </row>
    <row r="364" spans="1:17" s="24" customFormat="1" ht="25.5">
      <c r="A364" s="51"/>
      <c r="B364" s="294" t="s">
        <v>102</v>
      </c>
      <c r="C364" s="389" t="s">
        <v>14</v>
      </c>
      <c r="D364" s="304" t="s">
        <v>207</v>
      </c>
      <c r="E364" s="304" t="s">
        <v>207</v>
      </c>
      <c r="F364" s="304" t="s">
        <v>207</v>
      </c>
      <c r="G364" s="304" t="s">
        <v>57</v>
      </c>
      <c r="H364" s="297" t="s">
        <v>207</v>
      </c>
      <c r="I364" s="306">
        <v>200</v>
      </c>
      <c r="J364" s="299">
        <f aca="true" t="shared" si="129" ref="J364:Q364">J365</f>
        <v>2833.6</v>
      </c>
      <c r="K364" s="325">
        <f t="shared" si="129"/>
        <v>2054.5</v>
      </c>
      <c r="L364" s="299">
        <f t="shared" si="129"/>
        <v>-189.7</v>
      </c>
      <c r="M364" s="301">
        <f t="shared" si="129"/>
        <v>2643.9</v>
      </c>
      <c r="N364" s="302">
        <f t="shared" si="129"/>
        <v>0</v>
      </c>
      <c r="O364" s="303">
        <f t="shared" si="129"/>
        <v>2689.4</v>
      </c>
      <c r="P364" s="303">
        <f t="shared" si="129"/>
        <v>0</v>
      </c>
      <c r="Q364" s="303">
        <f t="shared" si="129"/>
        <v>2689.4</v>
      </c>
    </row>
    <row r="365" spans="1:17" s="24" customFormat="1" ht="25.5">
      <c r="A365" s="51"/>
      <c r="B365" s="294" t="s">
        <v>104</v>
      </c>
      <c r="C365" s="389" t="s">
        <v>14</v>
      </c>
      <c r="D365" s="304" t="s">
        <v>207</v>
      </c>
      <c r="E365" s="304" t="s">
        <v>207</v>
      </c>
      <c r="F365" s="304" t="s">
        <v>207</v>
      </c>
      <c r="G365" s="304" t="s">
        <v>57</v>
      </c>
      <c r="H365" s="297" t="s">
        <v>207</v>
      </c>
      <c r="I365" s="306">
        <v>240</v>
      </c>
      <c r="J365" s="299">
        <f>1637.3+1196.3</f>
        <v>2833.6</v>
      </c>
      <c r="K365" s="325">
        <v>2054.5</v>
      </c>
      <c r="L365" s="299">
        <f>-108.5-81.2</f>
        <v>-189.7</v>
      </c>
      <c r="M365" s="301">
        <f>L365+J365</f>
        <v>2643.9</v>
      </c>
      <c r="N365" s="302">
        <v>0</v>
      </c>
      <c r="O365" s="303">
        <v>2689.4</v>
      </c>
      <c r="P365" s="303">
        <v>0</v>
      </c>
      <c r="Q365" s="303">
        <f>P365+O365</f>
        <v>2689.4</v>
      </c>
    </row>
    <row r="366" spans="1:17" s="24" customFormat="1" ht="12.75">
      <c r="A366" s="51"/>
      <c r="B366" s="294" t="s">
        <v>112</v>
      </c>
      <c r="C366" s="389" t="s">
        <v>14</v>
      </c>
      <c r="D366" s="304" t="s">
        <v>207</v>
      </c>
      <c r="E366" s="304" t="s">
        <v>207</v>
      </c>
      <c r="F366" s="304" t="s">
        <v>207</v>
      </c>
      <c r="G366" s="304" t="s">
        <v>57</v>
      </c>
      <c r="H366" s="297" t="s">
        <v>207</v>
      </c>
      <c r="I366" s="306">
        <v>800</v>
      </c>
      <c r="J366" s="299">
        <f>J368</f>
        <v>10.9</v>
      </c>
      <c r="K366" s="325">
        <f>K368</f>
        <v>11.9</v>
      </c>
      <c r="L366" s="299">
        <f>L368</f>
        <v>0</v>
      </c>
      <c r="M366" s="301">
        <f>M368</f>
        <v>10.9</v>
      </c>
      <c r="N366" s="302">
        <f>N368</f>
        <v>0</v>
      </c>
      <c r="O366" s="303">
        <f>O367+O368</f>
        <v>44.7</v>
      </c>
      <c r="P366" s="303">
        <f>P367+P368</f>
        <v>0</v>
      </c>
      <c r="Q366" s="303">
        <f>Q367+Q368</f>
        <v>44.7</v>
      </c>
    </row>
    <row r="367" spans="1:17" s="24" customFormat="1" ht="12.75">
      <c r="A367" s="51"/>
      <c r="B367" s="294" t="s">
        <v>385</v>
      </c>
      <c r="C367" s="389" t="s">
        <v>14</v>
      </c>
      <c r="D367" s="304" t="s">
        <v>207</v>
      </c>
      <c r="E367" s="304" t="s">
        <v>207</v>
      </c>
      <c r="F367" s="304" t="s">
        <v>207</v>
      </c>
      <c r="G367" s="304" t="s">
        <v>57</v>
      </c>
      <c r="H367" s="297" t="s">
        <v>207</v>
      </c>
      <c r="I367" s="306" t="s">
        <v>384</v>
      </c>
      <c r="J367" s="299"/>
      <c r="K367" s="325"/>
      <c r="L367" s="299"/>
      <c r="M367" s="301"/>
      <c r="N367" s="302"/>
      <c r="O367" s="303">
        <v>44.6</v>
      </c>
      <c r="P367" s="303">
        <v>0</v>
      </c>
      <c r="Q367" s="303">
        <f>P367+O367</f>
        <v>44.6</v>
      </c>
    </row>
    <row r="368" spans="1:17" s="24" customFormat="1" ht="12.75">
      <c r="A368" s="51"/>
      <c r="B368" s="327" t="s">
        <v>114</v>
      </c>
      <c r="C368" s="408" t="s">
        <v>14</v>
      </c>
      <c r="D368" s="368" t="s">
        <v>207</v>
      </c>
      <c r="E368" s="368" t="s">
        <v>207</v>
      </c>
      <c r="F368" s="368" t="s">
        <v>207</v>
      </c>
      <c r="G368" s="368" t="s">
        <v>57</v>
      </c>
      <c r="H368" s="330" t="s">
        <v>207</v>
      </c>
      <c r="I368" s="331">
        <v>850</v>
      </c>
      <c r="J368" s="332">
        <v>10.9</v>
      </c>
      <c r="K368" s="325">
        <v>11.9</v>
      </c>
      <c r="L368" s="332">
        <v>0</v>
      </c>
      <c r="M368" s="334">
        <v>10.9</v>
      </c>
      <c r="N368" s="335">
        <v>0</v>
      </c>
      <c r="O368" s="336">
        <v>0.1</v>
      </c>
      <c r="P368" s="336">
        <v>0</v>
      </c>
      <c r="Q368" s="336">
        <f>P368+O368</f>
        <v>0.1</v>
      </c>
    </row>
    <row r="369" spans="1:17" s="24" customFormat="1" ht="12.75">
      <c r="A369" s="51"/>
      <c r="B369" s="294"/>
      <c r="C369" s="389"/>
      <c r="D369" s="304"/>
      <c r="E369" s="304"/>
      <c r="F369" s="304"/>
      <c r="G369" s="304"/>
      <c r="H369" s="306"/>
      <c r="I369" s="306"/>
      <c r="J369" s="299"/>
      <c r="K369" s="325"/>
      <c r="L369" s="299"/>
      <c r="M369" s="301"/>
      <c r="N369" s="302"/>
      <c r="O369" s="303"/>
      <c r="P369" s="303"/>
      <c r="Q369" s="303"/>
    </row>
    <row r="370" spans="1:17" s="24" customFormat="1" ht="31.5">
      <c r="A370" s="51"/>
      <c r="B370" s="456" t="s">
        <v>65</v>
      </c>
      <c r="C370" s="339" t="s">
        <v>15</v>
      </c>
      <c r="D370" s="317" t="s">
        <v>207</v>
      </c>
      <c r="E370" s="318" t="s">
        <v>207</v>
      </c>
      <c r="F370" s="318" t="s">
        <v>207</v>
      </c>
      <c r="G370" s="317" t="s">
        <v>208</v>
      </c>
      <c r="H370" s="319" t="s">
        <v>207</v>
      </c>
      <c r="I370" s="298"/>
      <c r="J370" s="320">
        <f aca="true" t="shared" si="130" ref="J370:Q372">J371</f>
        <v>5000</v>
      </c>
      <c r="K370" s="300">
        <f t="shared" si="130"/>
        <v>2001</v>
      </c>
      <c r="L370" s="320">
        <f t="shared" si="130"/>
        <v>0</v>
      </c>
      <c r="M370" s="321">
        <f t="shared" si="130"/>
        <v>5000</v>
      </c>
      <c r="N370" s="322">
        <f t="shared" si="130"/>
        <v>-4833.5</v>
      </c>
      <c r="O370" s="323">
        <f t="shared" si="130"/>
        <v>166.5</v>
      </c>
      <c r="P370" s="323">
        <f t="shared" si="130"/>
        <v>0</v>
      </c>
      <c r="Q370" s="323">
        <f t="shared" si="130"/>
        <v>166.5</v>
      </c>
    </row>
    <row r="371" spans="1:17" s="24" customFormat="1" ht="25.5">
      <c r="A371" s="51"/>
      <c r="B371" s="294" t="s">
        <v>65</v>
      </c>
      <c r="C371" s="389" t="s">
        <v>15</v>
      </c>
      <c r="D371" s="304" t="s">
        <v>207</v>
      </c>
      <c r="E371" s="304" t="s">
        <v>207</v>
      </c>
      <c r="F371" s="304" t="s">
        <v>207</v>
      </c>
      <c r="G371" s="304" t="s">
        <v>38</v>
      </c>
      <c r="H371" s="297" t="s">
        <v>207</v>
      </c>
      <c r="I371" s="306"/>
      <c r="J371" s="299">
        <f t="shared" si="130"/>
        <v>5000</v>
      </c>
      <c r="K371" s="325">
        <f t="shared" si="130"/>
        <v>2001</v>
      </c>
      <c r="L371" s="299">
        <f t="shared" si="130"/>
        <v>0</v>
      </c>
      <c r="M371" s="301">
        <f t="shared" si="130"/>
        <v>5000</v>
      </c>
      <c r="N371" s="302">
        <f t="shared" si="130"/>
        <v>-4833.5</v>
      </c>
      <c r="O371" s="303">
        <f t="shared" si="130"/>
        <v>166.5</v>
      </c>
      <c r="P371" s="303">
        <f t="shared" si="130"/>
        <v>0</v>
      </c>
      <c r="Q371" s="303">
        <f t="shared" si="130"/>
        <v>166.5</v>
      </c>
    </row>
    <row r="372" spans="1:17" s="24" customFormat="1" ht="12.75">
      <c r="A372" s="51"/>
      <c r="B372" s="294" t="s">
        <v>112</v>
      </c>
      <c r="C372" s="389" t="s">
        <v>15</v>
      </c>
      <c r="D372" s="304" t="s">
        <v>207</v>
      </c>
      <c r="E372" s="304" t="s">
        <v>207</v>
      </c>
      <c r="F372" s="304" t="s">
        <v>207</v>
      </c>
      <c r="G372" s="304" t="s">
        <v>38</v>
      </c>
      <c r="H372" s="297" t="s">
        <v>207</v>
      </c>
      <c r="I372" s="306" t="s">
        <v>113</v>
      </c>
      <c r="J372" s="299">
        <f t="shared" si="130"/>
        <v>5000</v>
      </c>
      <c r="K372" s="325">
        <f t="shared" si="130"/>
        <v>2001</v>
      </c>
      <c r="L372" s="299">
        <f t="shared" si="130"/>
        <v>0</v>
      </c>
      <c r="M372" s="301">
        <f t="shared" si="130"/>
        <v>5000</v>
      </c>
      <c r="N372" s="302">
        <f t="shared" si="130"/>
        <v>-4833.5</v>
      </c>
      <c r="O372" s="303">
        <f t="shared" si="130"/>
        <v>166.5</v>
      </c>
      <c r="P372" s="303">
        <f t="shared" si="130"/>
        <v>0</v>
      </c>
      <c r="Q372" s="303">
        <f t="shared" si="130"/>
        <v>166.5</v>
      </c>
    </row>
    <row r="373" spans="1:17" s="24" customFormat="1" ht="12.75">
      <c r="A373" s="51"/>
      <c r="B373" s="327" t="s">
        <v>100</v>
      </c>
      <c r="C373" s="408" t="s">
        <v>15</v>
      </c>
      <c r="D373" s="368" t="s">
        <v>207</v>
      </c>
      <c r="E373" s="368" t="s">
        <v>207</v>
      </c>
      <c r="F373" s="368" t="s">
        <v>207</v>
      </c>
      <c r="G373" s="368" t="s">
        <v>38</v>
      </c>
      <c r="H373" s="330" t="s">
        <v>207</v>
      </c>
      <c r="I373" s="331">
        <v>870</v>
      </c>
      <c r="J373" s="332">
        <v>5000</v>
      </c>
      <c r="K373" s="325">
        <v>2001</v>
      </c>
      <c r="L373" s="332">
        <v>0</v>
      </c>
      <c r="M373" s="334">
        <v>5000</v>
      </c>
      <c r="N373" s="335">
        <f>-62.3-4771.2</f>
        <v>-4833.5</v>
      </c>
      <c r="O373" s="336">
        <f>N373+M373</f>
        <v>166.5</v>
      </c>
      <c r="P373" s="336">
        <v>0</v>
      </c>
      <c r="Q373" s="336">
        <v>166.5</v>
      </c>
    </row>
    <row r="374" spans="1:17" s="24" customFormat="1" ht="12.75">
      <c r="A374" s="51"/>
      <c r="B374" s="362"/>
      <c r="C374" s="304"/>
      <c r="D374" s="304"/>
      <c r="E374" s="304"/>
      <c r="F374" s="304"/>
      <c r="G374" s="304"/>
      <c r="H374" s="306"/>
      <c r="I374" s="306"/>
      <c r="J374" s="299"/>
      <c r="K374" s="325"/>
      <c r="L374" s="299"/>
      <c r="M374" s="301"/>
      <c r="N374" s="302"/>
      <c r="O374" s="303"/>
      <c r="P374" s="303"/>
      <c r="Q374" s="303"/>
    </row>
    <row r="375" spans="1:17" s="27" customFormat="1" ht="31.5">
      <c r="A375" s="54"/>
      <c r="B375" s="453" t="s">
        <v>94</v>
      </c>
      <c r="C375" s="318" t="s">
        <v>16</v>
      </c>
      <c r="D375" s="318" t="s">
        <v>207</v>
      </c>
      <c r="E375" s="318" t="s">
        <v>207</v>
      </c>
      <c r="F375" s="318" t="s">
        <v>207</v>
      </c>
      <c r="G375" s="318" t="s">
        <v>208</v>
      </c>
      <c r="H375" s="319" t="s">
        <v>207</v>
      </c>
      <c r="I375" s="388"/>
      <c r="J375" s="320">
        <f>J382+J395+J400+J388+J376</f>
        <v>12479.1</v>
      </c>
      <c r="K375" s="300">
        <f>K382+K395+K400+K388</f>
        <v>10513</v>
      </c>
      <c r="L375" s="320">
        <f>L382+L395+L400+L388+L376</f>
        <v>140</v>
      </c>
      <c r="M375" s="321">
        <f>M382+M395+M400+M388+M376+M385</f>
        <v>12619.1</v>
      </c>
      <c r="N375" s="322">
        <f>N382+N395+N400+N388+N376+N385</f>
        <v>70</v>
      </c>
      <c r="O375" s="323">
        <f>O382+O395+O400+O388+O376+O385+O379</f>
        <v>12508.7</v>
      </c>
      <c r="P375" s="323">
        <f>P382+P395+P400+P388+P376+P385+P379</f>
        <v>0</v>
      </c>
      <c r="Q375" s="323">
        <f>Q382+Q395+Q400+Q388+Q376+Q385+Q379</f>
        <v>12508.7</v>
      </c>
    </row>
    <row r="376" spans="1:17" s="27" customFormat="1" ht="26.25">
      <c r="A376" s="54"/>
      <c r="B376" s="365" t="s">
        <v>278</v>
      </c>
      <c r="C376" s="296" t="s">
        <v>16</v>
      </c>
      <c r="D376" s="296" t="s">
        <v>207</v>
      </c>
      <c r="E376" s="296" t="s">
        <v>207</v>
      </c>
      <c r="F376" s="296" t="s">
        <v>207</v>
      </c>
      <c r="G376" s="296" t="s">
        <v>277</v>
      </c>
      <c r="H376" s="297" t="s">
        <v>207</v>
      </c>
      <c r="I376" s="306"/>
      <c r="J376" s="299">
        <f>J377</f>
        <v>1209.9</v>
      </c>
      <c r="K376" s="300"/>
      <c r="L376" s="299">
        <f aca="true" t="shared" si="131" ref="L376:Q377">L377</f>
        <v>0</v>
      </c>
      <c r="M376" s="301">
        <f t="shared" si="131"/>
        <v>1209.9</v>
      </c>
      <c r="N376" s="302">
        <f t="shared" si="131"/>
        <v>0</v>
      </c>
      <c r="O376" s="303">
        <f t="shared" si="131"/>
        <v>1028.3</v>
      </c>
      <c r="P376" s="303">
        <f t="shared" si="131"/>
        <v>0</v>
      </c>
      <c r="Q376" s="303">
        <f t="shared" si="131"/>
        <v>1028.3</v>
      </c>
    </row>
    <row r="377" spans="1:17" s="27" customFormat="1" ht="25.5">
      <c r="A377" s="54"/>
      <c r="B377" s="294" t="s">
        <v>102</v>
      </c>
      <c r="C377" s="296" t="s">
        <v>16</v>
      </c>
      <c r="D377" s="296" t="s">
        <v>207</v>
      </c>
      <c r="E377" s="296" t="s">
        <v>207</v>
      </c>
      <c r="F377" s="296" t="s">
        <v>207</v>
      </c>
      <c r="G377" s="296" t="s">
        <v>277</v>
      </c>
      <c r="H377" s="297" t="s">
        <v>207</v>
      </c>
      <c r="I377" s="306" t="s">
        <v>103</v>
      </c>
      <c r="J377" s="299">
        <f>J378</f>
        <v>1209.9</v>
      </c>
      <c r="K377" s="300"/>
      <c r="L377" s="299">
        <f t="shared" si="131"/>
        <v>0</v>
      </c>
      <c r="M377" s="301">
        <f t="shared" si="131"/>
        <v>1209.9</v>
      </c>
      <c r="N377" s="302">
        <f t="shared" si="131"/>
        <v>0</v>
      </c>
      <c r="O377" s="303">
        <f t="shared" si="131"/>
        <v>1028.3</v>
      </c>
      <c r="P377" s="303">
        <f t="shared" si="131"/>
        <v>0</v>
      </c>
      <c r="Q377" s="303">
        <f t="shared" si="131"/>
        <v>1028.3</v>
      </c>
    </row>
    <row r="378" spans="1:17" s="27" customFormat="1" ht="25.5">
      <c r="A378" s="54"/>
      <c r="B378" s="294" t="s">
        <v>104</v>
      </c>
      <c r="C378" s="296" t="s">
        <v>16</v>
      </c>
      <c r="D378" s="296" t="s">
        <v>207</v>
      </c>
      <c r="E378" s="296" t="s">
        <v>207</v>
      </c>
      <c r="F378" s="296" t="s">
        <v>207</v>
      </c>
      <c r="G378" s="296" t="s">
        <v>277</v>
      </c>
      <c r="H378" s="297" t="s">
        <v>207</v>
      </c>
      <c r="I378" s="306" t="s">
        <v>105</v>
      </c>
      <c r="J378" s="299">
        <v>1209.9</v>
      </c>
      <c r="K378" s="300"/>
      <c r="L378" s="299">
        <v>0</v>
      </c>
      <c r="M378" s="301">
        <v>1209.9</v>
      </c>
      <c r="N378" s="302">
        <v>0</v>
      </c>
      <c r="O378" s="303">
        <v>1028.3</v>
      </c>
      <c r="P378" s="303">
        <v>0</v>
      </c>
      <c r="Q378" s="303">
        <f>P378+O378</f>
        <v>1028.3</v>
      </c>
    </row>
    <row r="379" spans="1:17" s="27" customFormat="1" ht="15.75">
      <c r="A379" s="54"/>
      <c r="B379" s="294" t="s">
        <v>342</v>
      </c>
      <c r="C379" s="296" t="s">
        <v>16</v>
      </c>
      <c r="D379" s="296" t="s">
        <v>207</v>
      </c>
      <c r="E379" s="296" t="s">
        <v>207</v>
      </c>
      <c r="F379" s="296" t="s">
        <v>207</v>
      </c>
      <c r="G379" s="296" t="s">
        <v>341</v>
      </c>
      <c r="H379" s="296" t="s">
        <v>207</v>
      </c>
      <c r="I379" s="366"/>
      <c r="J379" s="299"/>
      <c r="K379" s="300"/>
      <c r="L379" s="299"/>
      <c r="M379" s="301"/>
      <c r="N379" s="302"/>
      <c r="O379" s="303">
        <f aca="true" t="shared" si="132" ref="O379:Q380">O380</f>
        <v>91.5</v>
      </c>
      <c r="P379" s="303">
        <f t="shared" si="132"/>
        <v>0</v>
      </c>
      <c r="Q379" s="303">
        <f t="shared" si="132"/>
        <v>91.5</v>
      </c>
    </row>
    <row r="380" spans="1:17" s="27" customFormat="1" ht="15.75">
      <c r="A380" s="54"/>
      <c r="B380" s="314" t="s">
        <v>160</v>
      </c>
      <c r="C380" s="296" t="s">
        <v>16</v>
      </c>
      <c r="D380" s="296" t="s">
        <v>207</v>
      </c>
      <c r="E380" s="296" t="s">
        <v>207</v>
      </c>
      <c r="F380" s="296" t="s">
        <v>207</v>
      </c>
      <c r="G380" s="296" t="s">
        <v>341</v>
      </c>
      <c r="H380" s="296" t="s">
        <v>207</v>
      </c>
      <c r="I380" s="366" t="s">
        <v>174</v>
      </c>
      <c r="J380" s="299"/>
      <c r="K380" s="300"/>
      <c r="L380" s="299"/>
      <c r="M380" s="301"/>
      <c r="N380" s="302"/>
      <c r="O380" s="303">
        <f t="shared" si="132"/>
        <v>91.5</v>
      </c>
      <c r="P380" s="303">
        <f t="shared" si="132"/>
        <v>0</v>
      </c>
      <c r="Q380" s="303">
        <f t="shared" si="132"/>
        <v>91.5</v>
      </c>
    </row>
    <row r="381" spans="1:17" s="27" customFormat="1" ht="15.75">
      <c r="A381" s="54"/>
      <c r="B381" s="314" t="s">
        <v>175</v>
      </c>
      <c r="C381" s="296" t="s">
        <v>16</v>
      </c>
      <c r="D381" s="296" t="s">
        <v>207</v>
      </c>
      <c r="E381" s="296" t="s">
        <v>207</v>
      </c>
      <c r="F381" s="296" t="s">
        <v>207</v>
      </c>
      <c r="G381" s="296" t="s">
        <v>341</v>
      </c>
      <c r="H381" s="296" t="s">
        <v>207</v>
      </c>
      <c r="I381" s="366" t="s">
        <v>221</v>
      </c>
      <c r="J381" s="299"/>
      <c r="K381" s="300"/>
      <c r="L381" s="299"/>
      <c r="M381" s="301"/>
      <c r="N381" s="302"/>
      <c r="O381" s="303">
        <v>91.5</v>
      </c>
      <c r="P381" s="303">
        <v>0</v>
      </c>
      <c r="Q381" s="303">
        <f>P381+O381</f>
        <v>91.5</v>
      </c>
    </row>
    <row r="382" spans="1:17" s="26" customFormat="1" ht="30" customHeight="1">
      <c r="A382" s="50"/>
      <c r="B382" s="314" t="s">
        <v>91</v>
      </c>
      <c r="C382" s="304" t="s">
        <v>16</v>
      </c>
      <c r="D382" s="304" t="s">
        <v>207</v>
      </c>
      <c r="E382" s="304" t="s">
        <v>207</v>
      </c>
      <c r="F382" s="304" t="s">
        <v>207</v>
      </c>
      <c r="G382" s="337" t="s">
        <v>51</v>
      </c>
      <c r="H382" s="297" t="s">
        <v>207</v>
      </c>
      <c r="I382" s="388"/>
      <c r="J382" s="299">
        <f aca="true" t="shared" si="133" ref="J382:Q383">J383</f>
        <v>673</v>
      </c>
      <c r="K382" s="325">
        <f t="shared" si="133"/>
        <v>674</v>
      </c>
      <c r="L382" s="299">
        <f t="shared" si="133"/>
        <v>0</v>
      </c>
      <c r="M382" s="301">
        <f t="shared" si="133"/>
        <v>673</v>
      </c>
      <c r="N382" s="302">
        <f t="shared" si="133"/>
        <v>0</v>
      </c>
      <c r="O382" s="303">
        <f t="shared" si="133"/>
        <v>673</v>
      </c>
      <c r="P382" s="303">
        <f t="shared" si="133"/>
        <v>0</v>
      </c>
      <c r="Q382" s="303">
        <f t="shared" si="133"/>
        <v>673</v>
      </c>
    </row>
    <row r="383" spans="1:17" s="26" customFormat="1" ht="12.75">
      <c r="A383" s="50"/>
      <c r="B383" s="294" t="s">
        <v>112</v>
      </c>
      <c r="C383" s="304" t="s">
        <v>16</v>
      </c>
      <c r="D383" s="304" t="s">
        <v>207</v>
      </c>
      <c r="E383" s="304" t="s">
        <v>207</v>
      </c>
      <c r="F383" s="304" t="s">
        <v>207</v>
      </c>
      <c r="G383" s="337" t="s">
        <v>51</v>
      </c>
      <c r="H383" s="297" t="s">
        <v>207</v>
      </c>
      <c r="I383" s="312" t="s">
        <v>113</v>
      </c>
      <c r="J383" s="299">
        <f t="shared" si="133"/>
        <v>673</v>
      </c>
      <c r="K383" s="325">
        <f t="shared" si="133"/>
        <v>674</v>
      </c>
      <c r="L383" s="299">
        <f t="shared" si="133"/>
        <v>0</v>
      </c>
      <c r="M383" s="301">
        <f t="shared" si="133"/>
        <v>673</v>
      </c>
      <c r="N383" s="302">
        <f t="shared" si="133"/>
        <v>0</v>
      </c>
      <c r="O383" s="303">
        <f t="shared" si="133"/>
        <v>673</v>
      </c>
      <c r="P383" s="303">
        <f t="shared" si="133"/>
        <v>0</v>
      </c>
      <c r="Q383" s="303">
        <f t="shared" si="133"/>
        <v>673</v>
      </c>
    </row>
    <row r="384" spans="1:17" s="26" customFormat="1" ht="42" customHeight="1">
      <c r="A384" s="50"/>
      <c r="B384" s="294" t="s">
        <v>339</v>
      </c>
      <c r="C384" s="304" t="s">
        <v>16</v>
      </c>
      <c r="D384" s="304" t="s">
        <v>207</v>
      </c>
      <c r="E384" s="304" t="s">
        <v>207</v>
      </c>
      <c r="F384" s="304" t="s">
        <v>207</v>
      </c>
      <c r="G384" s="337" t="s">
        <v>51</v>
      </c>
      <c r="H384" s="297" t="s">
        <v>207</v>
      </c>
      <c r="I384" s="312" t="s">
        <v>213</v>
      </c>
      <c r="J384" s="299">
        <v>673</v>
      </c>
      <c r="K384" s="325">
        <v>674</v>
      </c>
      <c r="L384" s="299">
        <v>0</v>
      </c>
      <c r="M384" s="301">
        <v>673</v>
      </c>
      <c r="N384" s="302">
        <v>0</v>
      </c>
      <c r="O384" s="303">
        <v>673</v>
      </c>
      <c r="P384" s="303">
        <v>0</v>
      </c>
      <c r="Q384" s="303">
        <v>673</v>
      </c>
    </row>
    <row r="385" spans="1:17" s="26" customFormat="1" ht="28.5" customHeight="1">
      <c r="A385" s="50"/>
      <c r="B385" s="294" t="s">
        <v>166</v>
      </c>
      <c r="C385" s="296" t="s">
        <v>16</v>
      </c>
      <c r="D385" s="296" t="s">
        <v>207</v>
      </c>
      <c r="E385" s="296" t="s">
        <v>207</v>
      </c>
      <c r="F385" s="296" t="s">
        <v>207</v>
      </c>
      <c r="G385" s="296" t="s">
        <v>70</v>
      </c>
      <c r="H385" s="297" t="s">
        <v>207</v>
      </c>
      <c r="I385" s="306"/>
      <c r="J385" s="299"/>
      <c r="K385" s="325"/>
      <c r="L385" s="299"/>
      <c r="M385" s="301">
        <f aca="true" t="shared" si="134" ref="M385:Q386">M386</f>
        <v>0</v>
      </c>
      <c r="N385" s="302">
        <f t="shared" si="134"/>
        <v>70</v>
      </c>
      <c r="O385" s="303">
        <f t="shared" si="134"/>
        <v>232.2</v>
      </c>
      <c r="P385" s="303">
        <f t="shared" si="134"/>
        <v>0</v>
      </c>
      <c r="Q385" s="303">
        <f t="shared" si="134"/>
        <v>232.2</v>
      </c>
    </row>
    <row r="386" spans="1:17" s="26" customFormat="1" ht="28.5" customHeight="1">
      <c r="A386" s="50"/>
      <c r="B386" s="294" t="s">
        <v>102</v>
      </c>
      <c r="C386" s="296" t="s">
        <v>16</v>
      </c>
      <c r="D386" s="296" t="s">
        <v>207</v>
      </c>
      <c r="E386" s="296" t="s">
        <v>207</v>
      </c>
      <c r="F386" s="296" t="s">
        <v>207</v>
      </c>
      <c r="G386" s="296" t="s">
        <v>70</v>
      </c>
      <c r="H386" s="297" t="s">
        <v>207</v>
      </c>
      <c r="I386" s="306" t="s">
        <v>103</v>
      </c>
      <c r="J386" s="299"/>
      <c r="K386" s="325"/>
      <c r="L386" s="299"/>
      <c r="M386" s="301">
        <f t="shared" si="134"/>
        <v>0</v>
      </c>
      <c r="N386" s="302">
        <f t="shared" si="134"/>
        <v>70</v>
      </c>
      <c r="O386" s="303">
        <f t="shared" si="134"/>
        <v>232.2</v>
      </c>
      <c r="P386" s="303">
        <f t="shared" si="134"/>
        <v>0</v>
      </c>
      <c r="Q386" s="303">
        <f t="shared" si="134"/>
        <v>232.2</v>
      </c>
    </row>
    <row r="387" spans="1:17" s="26" customFormat="1" ht="28.5" customHeight="1">
      <c r="A387" s="50"/>
      <c r="B387" s="294" t="s">
        <v>104</v>
      </c>
      <c r="C387" s="296" t="s">
        <v>16</v>
      </c>
      <c r="D387" s="296" t="s">
        <v>207</v>
      </c>
      <c r="E387" s="296" t="s">
        <v>207</v>
      </c>
      <c r="F387" s="296" t="s">
        <v>207</v>
      </c>
      <c r="G387" s="296" t="s">
        <v>70</v>
      </c>
      <c r="H387" s="297" t="s">
        <v>207</v>
      </c>
      <c r="I387" s="306" t="s">
        <v>105</v>
      </c>
      <c r="J387" s="299"/>
      <c r="K387" s="325"/>
      <c r="L387" s="299"/>
      <c r="M387" s="301">
        <v>0</v>
      </c>
      <c r="N387" s="302">
        <v>70</v>
      </c>
      <c r="O387" s="303">
        <v>232.2</v>
      </c>
      <c r="P387" s="303">
        <v>0</v>
      </c>
      <c r="Q387" s="303">
        <f>P387+O387</f>
        <v>232.2</v>
      </c>
    </row>
    <row r="388" spans="1:17" s="24" customFormat="1" ht="25.5">
      <c r="A388" s="51"/>
      <c r="B388" s="294" t="s">
        <v>101</v>
      </c>
      <c r="C388" s="304" t="s">
        <v>16</v>
      </c>
      <c r="D388" s="304" t="s">
        <v>207</v>
      </c>
      <c r="E388" s="304" t="s">
        <v>207</v>
      </c>
      <c r="F388" s="304" t="s">
        <v>207</v>
      </c>
      <c r="G388" s="304" t="s">
        <v>36</v>
      </c>
      <c r="H388" s="297" t="s">
        <v>207</v>
      </c>
      <c r="I388" s="306"/>
      <c r="J388" s="299">
        <f aca="true" t="shared" si="135" ref="J388:O388">J389+J391+J393</f>
        <v>10207</v>
      </c>
      <c r="K388" s="325">
        <f t="shared" si="135"/>
        <v>9044.3</v>
      </c>
      <c r="L388" s="299">
        <f t="shared" si="135"/>
        <v>0</v>
      </c>
      <c r="M388" s="301">
        <f t="shared" si="135"/>
        <v>10207</v>
      </c>
      <c r="N388" s="302">
        <f t="shared" si="135"/>
        <v>0</v>
      </c>
      <c r="O388" s="303">
        <f t="shared" si="135"/>
        <v>10207</v>
      </c>
      <c r="P388" s="303">
        <f>P389+P391+P393</f>
        <v>0</v>
      </c>
      <c r="Q388" s="303">
        <f>Q389+Q391+Q393</f>
        <v>10207</v>
      </c>
    </row>
    <row r="389" spans="1:17" s="24" customFormat="1" ht="51">
      <c r="A389" s="51"/>
      <c r="B389" s="294" t="s">
        <v>123</v>
      </c>
      <c r="C389" s="304" t="s">
        <v>16</v>
      </c>
      <c r="D389" s="304" t="s">
        <v>207</v>
      </c>
      <c r="E389" s="304" t="s">
        <v>207</v>
      </c>
      <c r="F389" s="304" t="s">
        <v>207</v>
      </c>
      <c r="G389" s="304" t="s">
        <v>36</v>
      </c>
      <c r="H389" s="297" t="s">
        <v>207</v>
      </c>
      <c r="I389" s="306">
        <v>100</v>
      </c>
      <c r="J389" s="299">
        <f aca="true" t="shared" si="136" ref="J389:Q389">J390</f>
        <v>3975.7</v>
      </c>
      <c r="K389" s="325">
        <f t="shared" si="136"/>
        <v>4034.7</v>
      </c>
      <c r="L389" s="299">
        <f t="shared" si="136"/>
        <v>0</v>
      </c>
      <c r="M389" s="301">
        <f t="shared" si="136"/>
        <v>3975.7</v>
      </c>
      <c r="N389" s="302">
        <f t="shared" si="136"/>
        <v>0</v>
      </c>
      <c r="O389" s="303">
        <f t="shared" si="136"/>
        <v>3915.2</v>
      </c>
      <c r="P389" s="303">
        <f t="shared" si="136"/>
        <v>0</v>
      </c>
      <c r="Q389" s="303">
        <f t="shared" si="136"/>
        <v>3915.2</v>
      </c>
    </row>
    <row r="390" spans="1:17" s="24" customFormat="1" ht="12.75">
      <c r="A390" s="51"/>
      <c r="B390" s="294" t="s">
        <v>197</v>
      </c>
      <c r="C390" s="304" t="s">
        <v>16</v>
      </c>
      <c r="D390" s="304" t="s">
        <v>207</v>
      </c>
      <c r="E390" s="304" t="s">
        <v>207</v>
      </c>
      <c r="F390" s="304" t="s">
        <v>207</v>
      </c>
      <c r="G390" s="304" t="s">
        <v>36</v>
      </c>
      <c r="H390" s="297" t="s">
        <v>207</v>
      </c>
      <c r="I390" s="306" t="s">
        <v>116</v>
      </c>
      <c r="J390" s="299">
        <v>3975.7</v>
      </c>
      <c r="K390" s="325">
        <v>4034.7</v>
      </c>
      <c r="L390" s="299">
        <v>0</v>
      </c>
      <c r="M390" s="301">
        <v>3975.7</v>
      </c>
      <c r="N390" s="302">
        <v>0</v>
      </c>
      <c r="O390" s="303">
        <v>3915.2</v>
      </c>
      <c r="P390" s="303">
        <v>0</v>
      </c>
      <c r="Q390" s="303">
        <f>P390+O390</f>
        <v>3915.2</v>
      </c>
    </row>
    <row r="391" spans="1:17" s="24" customFormat="1" ht="25.5">
      <c r="A391" s="51"/>
      <c r="B391" s="294" t="s">
        <v>102</v>
      </c>
      <c r="C391" s="304" t="s">
        <v>16</v>
      </c>
      <c r="D391" s="304" t="s">
        <v>207</v>
      </c>
      <c r="E391" s="304" t="s">
        <v>207</v>
      </c>
      <c r="F391" s="304" t="s">
        <v>207</v>
      </c>
      <c r="G391" s="304" t="s">
        <v>36</v>
      </c>
      <c r="H391" s="297" t="s">
        <v>207</v>
      </c>
      <c r="I391" s="306">
        <v>200</v>
      </c>
      <c r="J391" s="299">
        <f aca="true" t="shared" si="137" ref="J391:Q391">J392</f>
        <v>5884.8</v>
      </c>
      <c r="K391" s="325">
        <f t="shared" si="137"/>
        <v>4662.1</v>
      </c>
      <c r="L391" s="299">
        <f t="shared" si="137"/>
        <v>0</v>
      </c>
      <c r="M391" s="301">
        <f t="shared" si="137"/>
        <v>5884.8</v>
      </c>
      <c r="N391" s="302">
        <f t="shared" si="137"/>
        <v>0</v>
      </c>
      <c r="O391" s="303">
        <f t="shared" si="137"/>
        <v>6020.8</v>
      </c>
      <c r="P391" s="303">
        <f t="shared" si="137"/>
        <v>0</v>
      </c>
      <c r="Q391" s="303">
        <f t="shared" si="137"/>
        <v>6020.8</v>
      </c>
    </row>
    <row r="392" spans="1:17" s="24" customFormat="1" ht="25.5">
      <c r="A392" s="51"/>
      <c r="B392" s="294" t="s">
        <v>104</v>
      </c>
      <c r="C392" s="304" t="s">
        <v>16</v>
      </c>
      <c r="D392" s="304" t="s">
        <v>207</v>
      </c>
      <c r="E392" s="304" t="s">
        <v>207</v>
      </c>
      <c r="F392" s="304" t="s">
        <v>207</v>
      </c>
      <c r="G392" s="304" t="s">
        <v>36</v>
      </c>
      <c r="H392" s="297" t="s">
        <v>207</v>
      </c>
      <c r="I392" s="306">
        <v>240</v>
      </c>
      <c r="J392" s="299">
        <v>5884.8</v>
      </c>
      <c r="K392" s="325">
        <v>4662.1</v>
      </c>
      <c r="L392" s="299">
        <v>0</v>
      </c>
      <c r="M392" s="301">
        <v>5884.8</v>
      </c>
      <c r="N392" s="302">
        <v>0</v>
      </c>
      <c r="O392" s="303">
        <v>6020.8</v>
      </c>
      <c r="P392" s="303">
        <v>0</v>
      </c>
      <c r="Q392" s="303">
        <f>P392+O392</f>
        <v>6020.8</v>
      </c>
    </row>
    <row r="393" spans="1:17" s="24" customFormat="1" ht="12.75">
      <c r="A393" s="51"/>
      <c r="B393" s="294" t="s">
        <v>112</v>
      </c>
      <c r="C393" s="304" t="s">
        <v>16</v>
      </c>
      <c r="D393" s="304" t="s">
        <v>207</v>
      </c>
      <c r="E393" s="304" t="s">
        <v>207</v>
      </c>
      <c r="F393" s="304" t="s">
        <v>207</v>
      </c>
      <c r="G393" s="304" t="s">
        <v>36</v>
      </c>
      <c r="H393" s="297" t="s">
        <v>207</v>
      </c>
      <c r="I393" s="306">
        <v>800</v>
      </c>
      <c r="J393" s="299">
        <f aca="true" t="shared" si="138" ref="J393:Q393">J394</f>
        <v>346.5</v>
      </c>
      <c r="K393" s="325">
        <f t="shared" si="138"/>
        <v>347.5</v>
      </c>
      <c r="L393" s="299">
        <f t="shared" si="138"/>
        <v>0</v>
      </c>
      <c r="M393" s="301">
        <f t="shared" si="138"/>
        <v>346.5</v>
      </c>
      <c r="N393" s="302">
        <f t="shared" si="138"/>
        <v>0</v>
      </c>
      <c r="O393" s="303">
        <f t="shared" si="138"/>
        <v>271</v>
      </c>
      <c r="P393" s="303">
        <f t="shared" si="138"/>
        <v>0</v>
      </c>
      <c r="Q393" s="303">
        <f t="shared" si="138"/>
        <v>271</v>
      </c>
    </row>
    <row r="394" spans="1:17" s="24" customFormat="1" ht="12.75">
      <c r="A394" s="51"/>
      <c r="B394" s="294" t="s">
        <v>114</v>
      </c>
      <c r="C394" s="304" t="s">
        <v>16</v>
      </c>
      <c r="D394" s="304" t="s">
        <v>207</v>
      </c>
      <c r="E394" s="304" t="s">
        <v>207</v>
      </c>
      <c r="F394" s="304" t="s">
        <v>207</v>
      </c>
      <c r="G394" s="304" t="s">
        <v>36</v>
      </c>
      <c r="H394" s="297" t="s">
        <v>207</v>
      </c>
      <c r="I394" s="306">
        <v>850</v>
      </c>
      <c r="J394" s="299">
        <v>346.5</v>
      </c>
      <c r="K394" s="325">
        <v>347.5</v>
      </c>
      <c r="L394" s="299">
        <v>0</v>
      </c>
      <c r="M394" s="301">
        <v>346.5</v>
      </c>
      <c r="N394" s="302">
        <v>0</v>
      </c>
      <c r="O394" s="303">
        <v>271</v>
      </c>
      <c r="P394" s="303">
        <v>0</v>
      </c>
      <c r="Q394" s="303">
        <f>P394+O394</f>
        <v>271</v>
      </c>
    </row>
    <row r="395" spans="1:17" s="26" customFormat="1" ht="25.5" customHeight="1">
      <c r="A395" s="50"/>
      <c r="B395" s="365" t="s">
        <v>95</v>
      </c>
      <c r="C395" s="304" t="s">
        <v>16</v>
      </c>
      <c r="D395" s="304" t="s">
        <v>207</v>
      </c>
      <c r="E395" s="304" t="s">
        <v>207</v>
      </c>
      <c r="F395" s="304" t="s">
        <v>207</v>
      </c>
      <c r="G395" s="304" t="s">
        <v>39</v>
      </c>
      <c r="H395" s="297" t="s">
        <v>207</v>
      </c>
      <c r="I395" s="306"/>
      <c r="J395" s="299">
        <f>J396+J398</f>
        <v>329.2</v>
      </c>
      <c r="K395" s="325">
        <f>K396</f>
        <v>713.7</v>
      </c>
      <c r="L395" s="299">
        <f aca="true" t="shared" si="139" ref="L395:Q395">L396+L398</f>
        <v>0</v>
      </c>
      <c r="M395" s="301">
        <f t="shared" si="139"/>
        <v>329.2</v>
      </c>
      <c r="N395" s="302">
        <f t="shared" si="139"/>
        <v>0</v>
      </c>
      <c r="O395" s="303">
        <f t="shared" si="139"/>
        <v>258.9</v>
      </c>
      <c r="P395" s="303">
        <f t="shared" si="139"/>
        <v>0</v>
      </c>
      <c r="Q395" s="303">
        <f t="shared" si="139"/>
        <v>258.9</v>
      </c>
    </row>
    <row r="396" spans="1:17" s="26" customFormat="1" ht="28.5" customHeight="1">
      <c r="A396" s="50"/>
      <c r="B396" s="294" t="s">
        <v>102</v>
      </c>
      <c r="C396" s="304" t="s">
        <v>16</v>
      </c>
      <c r="D396" s="304" t="s">
        <v>207</v>
      </c>
      <c r="E396" s="304" t="s">
        <v>207</v>
      </c>
      <c r="F396" s="304" t="s">
        <v>207</v>
      </c>
      <c r="G396" s="304" t="s">
        <v>39</v>
      </c>
      <c r="H396" s="297" t="s">
        <v>207</v>
      </c>
      <c r="I396" s="306">
        <v>200</v>
      </c>
      <c r="J396" s="299">
        <f>J397</f>
        <v>238.2</v>
      </c>
      <c r="K396" s="325">
        <f>K397</f>
        <v>713.7</v>
      </c>
      <c r="L396" s="299">
        <f aca="true" t="shared" si="140" ref="L396:Q396">L397</f>
        <v>0</v>
      </c>
      <c r="M396" s="301">
        <f t="shared" si="140"/>
        <v>238.2</v>
      </c>
      <c r="N396" s="302">
        <f t="shared" si="140"/>
        <v>0</v>
      </c>
      <c r="O396" s="303">
        <f t="shared" si="140"/>
        <v>238.2</v>
      </c>
      <c r="P396" s="303">
        <f t="shared" si="140"/>
        <v>0</v>
      </c>
      <c r="Q396" s="303">
        <f t="shared" si="140"/>
        <v>238.2</v>
      </c>
    </row>
    <row r="397" spans="1:17" s="26" customFormat="1" ht="28.5" customHeight="1">
      <c r="A397" s="50"/>
      <c r="B397" s="294" t="s">
        <v>104</v>
      </c>
      <c r="C397" s="304" t="s">
        <v>16</v>
      </c>
      <c r="D397" s="304" t="s">
        <v>207</v>
      </c>
      <c r="E397" s="304" t="s">
        <v>207</v>
      </c>
      <c r="F397" s="304" t="s">
        <v>207</v>
      </c>
      <c r="G397" s="304" t="s">
        <v>39</v>
      </c>
      <c r="H397" s="297" t="s">
        <v>207</v>
      </c>
      <c r="I397" s="306">
        <v>240</v>
      </c>
      <c r="J397" s="299">
        <v>238.2</v>
      </c>
      <c r="K397" s="325">
        <f>284+429.7</f>
        <v>713.7</v>
      </c>
      <c r="L397" s="299">
        <v>0</v>
      </c>
      <c r="M397" s="301">
        <v>238.2</v>
      </c>
      <c r="N397" s="302">
        <v>0</v>
      </c>
      <c r="O397" s="303">
        <v>238.2</v>
      </c>
      <c r="P397" s="303">
        <v>0</v>
      </c>
      <c r="Q397" s="303">
        <v>238.2</v>
      </c>
    </row>
    <row r="398" spans="1:17" s="26" customFormat="1" ht="21" customHeight="1">
      <c r="A398" s="50"/>
      <c r="B398" s="294" t="s">
        <v>112</v>
      </c>
      <c r="C398" s="304" t="s">
        <v>16</v>
      </c>
      <c r="D398" s="304" t="s">
        <v>207</v>
      </c>
      <c r="E398" s="304" t="s">
        <v>207</v>
      </c>
      <c r="F398" s="304" t="s">
        <v>207</v>
      </c>
      <c r="G398" s="304" t="s">
        <v>39</v>
      </c>
      <c r="H398" s="297" t="s">
        <v>207</v>
      </c>
      <c r="I398" s="306" t="s">
        <v>113</v>
      </c>
      <c r="J398" s="299">
        <f>J399</f>
        <v>91</v>
      </c>
      <c r="K398" s="325"/>
      <c r="L398" s="299">
        <f aca="true" t="shared" si="141" ref="L398:Q398">L399</f>
        <v>0</v>
      </c>
      <c r="M398" s="301">
        <f t="shared" si="141"/>
        <v>91</v>
      </c>
      <c r="N398" s="302">
        <f t="shared" si="141"/>
        <v>0</v>
      </c>
      <c r="O398" s="303">
        <f t="shared" si="141"/>
        <v>20.7</v>
      </c>
      <c r="P398" s="303">
        <f t="shared" si="141"/>
        <v>0</v>
      </c>
      <c r="Q398" s="303">
        <f t="shared" si="141"/>
        <v>20.7</v>
      </c>
    </row>
    <row r="399" spans="1:17" s="26" customFormat="1" ht="19.5" customHeight="1">
      <c r="A399" s="50"/>
      <c r="B399" s="294" t="s">
        <v>114</v>
      </c>
      <c r="C399" s="304" t="s">
        <v>16</v>
      </c>
      <c r="D399" s="304" t="s">
        <v>207</v>
      </c>
      <c r="E399" s="304" t="s">
        <v>207</v>
      </c>
      <c r="F399" s="304" t="s">
        <v>207</v>
      </c>
      <c r="G399" s="304" t="s">
        <v>39</v>
      </c>
      <c r="H399" s="297" t="s">
        <v>207</v>
      </c>
      <c r="I399" s="306" t="s">
        <v>115</v>
      </c>
      <c r="J399" s="299">
        <v>91</v>
      </c>
      <c r="K399" s="325"/>
      <c r="L399" s="299">
        <v>0</v>
      </c>
      <c r="M399" s="301">
        <v>91</v>
      </c>
      <c r="N399" s="302">
        <v>0</v>
      </c>
      <c r="O399" s="303">
        <v>20.7</v>
      </c>
      <c r="P399" s="303">
        <v>0</v>
      </c>
      <c r="Q399" s="303">
        <f>P399+O399</f>
        <v>20.7</v>
      </c>
    </row>
    <row r="400" spans="1:17" s="24" customFormat="1" ht="20.25" customHeight="1">
      <c r="A400" s="51"/>
      <c r="B400" s="365" t="s">
        <v>96</v>
      </c>
      <c r="C400" s="304" t="s">
        <v>16</v>
      </c>
      <c r="D400" s="304" t="s">
        <v>207</v>
      </c>
      <c r="E400" s="304" t="s">
        <v>207</v>
      </c>
      <c r="F400" s="304" t="s">
        <v>207</v>
      </c>
      <c r="G400" s="304" t="s">
        <v>17</v>
      </c>
      <c r="H400" s="297" t="s">
        <v>207</v>
      </c>
      <c r="I400" s="306"/>
      <c r="J400" s="299">
        <f aca="true" t="shared" si="142" ref="J400:Q401">J401</f>
        <v>60</v>
      </c>
      <c r="K400" s="325">
        <f t="shared" si="142"/>
        <v>81</v>
      </c>
      <c r="L400" s="299">
        <f t="shared" si="142"/>
        <v>140</v>
      </c>
      <c r="M400" s="301">
        <f t="shared" si="142"/>
        <v>200</v>
      </c>
      <c r="N400" s="302">
        <f t="shared" si="142"/>
        <v>0</v>
      </c>
      <c r="O400" s="303">
        <f t="shared" si="142"/>
        <v>17.8</v>
      </c>
      <c r="P400" s="303">
        <f t="shared" si="142"/>
        <v>0</v>
      </c>
      <c r="Q400" s="303">
        <f t="shared" si="142"/>
        <v>17.8</v>
      </c>
    </row>
    <row r="401" spans="1:17" s="24" customFormat="1" ht="25.5">
      <c r="A401" s="51"/>
      <c r="B401" s="294" t="s">
        <v>102</v>
      </c>
      <c r="C401" s="304" t="s">
        <v>16</v>
      </c>
      <c r="D401" s="304" t="s">
        <v>207</v>
      </c>
      <c r="E401" s="304" t="s">
        <v>207</v>
      </c>
      <c r="F401" s="304" t="s">
        <v>207</v>
      </c>
      <c r="G401" s="304" t="s">
        <v>17</v>
      </c>
      <c r="H401" s="297" t="s">
        <v>207</v>
      </c>
      <c r="I401" s="306">
        <v>200</v>
      </c>
      <c r="J401" s="299">
        <f t="shared" si="142"/>
        <v>60</v>
      </c>
      <c r="K401" s="325">
        <f t="shared" si="142"/>
        <v>81</v>
      </c>
      <c r="L401" s="299">
        <f t="shared" si="142"/>
        <v>140</v>
      </c>
      <c r="M401" s="301">
        <f t="shared" si="142"/>
        <v>200</v>
      </c>
      <c r="N401" s="302">
        <f t="shared" si="142"/>
        <v>0</v>
      </c>
      <c r="O401" s="303">
        <f t="shared" si="142"/>
        <v>17.8</v>
      </c>
      <c r="P401" s="303">
        <f t="shared" si="142"/>
        <v>0</v>
      </c>
      <c r="Q401" s="303">
        <f t="shared" si="142"/>
        <v>17.8</v>
      </c>
    </row>
    <row r="402" spans="1:17" s="24" customFormat="1" ht="25.5">
      <c r="A402" s="51"/>
      <c r="B402" s="327" t="s">
        <v>104</v>
      </c>
      <c r="C402" s="368" t="s">
        <v>16</v>
      </c>
      <c r="D402" s="368" t="s">
        <v>207</v>
      </c>
      <c r="E402" s="368" t="s">
        <v>207</v>
      </c>
      <c r="F402" s="368" t="s">
        <v>207</v>
      </c>
      <c r="G402" s="368" t="s">
        <v>17</v>
      </c>
      <c r="H402" s="330" t="s">
        <v>207</v>
      </c>
      <c r="I402" s="331">
        <v>240</v>
      </c>
      <c r="J402" s="332">
        <f>30+30</f>
        <v>60</v>
      </c>
      <c r="K402" s="325">
        <v>81</v>
      </c>
      <c r="L402" s="332">
        <v>140</v>
      </c>
      <c r="M402" s="334">
        <f>L402+J402</f>
        <v>200</v>
      </c>
      <c r="N402" s="335">
        <v>0</v>
      </c>
      <c r="O402" s="336">
        <v>17.8</v>
      </c>
      <c r="P402" s="336">
        <v>0</v>
      </c>
      <c r="Q402" s="336">
        <f>P402+O402</f>
        <v>17.8</v>
      </c>
    </row>
    <row r="403" spans="1:17" s="24" customFormat="1" ht="12.75">
      <c r="A403" s="51"/>
      <c r="B403" s="294"/>
      <c r="C403" s="389"/>
      <c r="D403" s="304"/>
      <c r="E403" s="304"/>
      <c r="F403" s="304"/>
      <c r="G403" s="304"/>
      <c r="H403" s="306"/>
      <c r="I403" s="306"/>
      <c r="J403" s="299"/>
      <c r="K403" s="325"/>
      <c r="L403" s="299"/>
      <c r="M403" s="301"/>
      <c r="N403" s="302"/>
      <c r="O403" s="303"/>
      <c r="P403" s="303"/>
      <c r="Q403" s="303"/>
    </row>
    <row r="404" spans="1:17" s="26" customFormat="1" ht="31.5">
      <c r="A404" s="50"/>
      <c r="B404" s="456" t="s">
        <v>67</v>
      </c>
      <c r="C404" s="387" t="s">
        <v>18</v>
      </c>
      <c r="D404" s="318" t="s">
        <v>207</v>
      </c>
      <c r="E404" s="318" t="s">
        <v>207</v>
      </c>
      <c r="F404" s="318" t="s">
        <v>207</v>
      </c>
      <c r="G404" s="318" t="s">
        <v>208</v>
      </c>
      <c r="H404" s="319" t="s">
        <v>207</v>
      </c>
      <c r="I404" s="388"/>
      <c r="J404" s="320">
        <f aca="true" t="shared" si="143" ref="J404:Q406">J405</f>
        <v>1935.2</v>
      </c>
      <c r="K404" s="300">
        <f t="shared" si="143"/>
        <v>2196.4</v>
      </c>
      <c r="L404" s="320">
        <f t="shared" si="143"/>
        <v>0</v>
      </c>
      <c r="M404" s="321">
        <f t="shared" si="143"/>
        <v>1935.2</v>
      </c>
      <c r="N404" s="322">
        <f t="shared" si="143"/>
        <v>0</v>
      </c>
      <c r="O404" s="323">
        <f t="shared" si="143"/>
        <v>1935.2</v>
      </c>
      <c r="P404" s="323">
        <f t="shared" si="143"/>
        <v>0</v>
      </c>
      <c r="Q404" s="323">
        <f t="shared" si="143"/>
        <v>1935.2</v>
      </c>
    </row>
    <row r="405" spans="1:17" s="24" customFormat="1" ht="25.5">
      <c r="A405" s="51"/>
      <c r="B405" s="294" t="s">
        <v>182</v>
      </c>
      <c r="C405" s="389" t="s">
        <v>18</v>
      </c>
      <c r="D405" s="304" t="s">
        <v>207</v>
      </c>
      <c r="E405" s="304" t="s">
        <v>207</v>
      </c>
      <c r="F405" s="304" t="s">
        <v>207</v>
      </c>
      <c r="G405" s="304" t="s">
        <v>50</v>
      </c>
      <c r="H405" s="297" t="s">
        <v>207</v>
      </c>
      <c r="I405" s="306"/>
      <c r="J405" s="299">
        <f t="shared" si="143"/>
        <v>1935.2</v>
      </c>
      <c r="K405" s="325">
        <f t="shared" si="143"/>
        <v>2196.4</v>
      </c>
      <c r="L405" s="299">
        <f t="shared" si="143"/>
        <v>0</v>
      </c>
      <c r="M405" s="301">
        <f t="shared" si="143"/>
        <v>1935.2</v>
      </c>
      <c r="N405" s="302">
        <f t="shared" si="143"/>
        <v>0</v>
      </c>
      <c r="O405" s="303">
        <f t="shared" si="143"/>
        <v>1935.2</v>
      </c>
      <c r="P405" s="303">
        <f t="shared" si="143"/>
        <v>0</v>
      </c>
      <c r="Q405" s="303">
        <f t="shared" si="143"/>
        <v>1935.2</v>
      </c>
    </row>
    <row r="406" spans="1:17" s="24" customFormat="1" ht="12.75">
      <c r="A406" s="51"/>
      <c r="B406" s="294" t="s">
        <v>160</v>
      </c>
      <c r="C406" s="389" t="s">
        <v>18</v>
      </c>
      <c r="D406" s="304" t="s">
        <v>207</v>
      </c>
      <c r="E406" s="304" t="s">
        <v>207</v>
      </c>
      <c r="F406" s="304" t="s">
        <v>207</v>
      </c>
      <c r="G406" s="304" t="s">
        <v>50</v>
      </c>
      <c r="H406" s="297" t="s">
        <v>207</v>
      </c>
      <c r="I406" s="306" t="s">
        <v>174</v>
      </c>
      <c r="J406" s="299">
        <f t="shared" si="143"/>
        <v>1935.2</v>
      </c>
      <c r="K406" s="325">
        <f t="shared" si="143"/>
        <v>2196.4</v>
      </c>
      <c r="L406" s="299">
        <f t="shared" si="143"/>
        <v>0</v>
      </c>
      <c r="M406" s="301">
        <f t="shared" si="143"/>
        <v>1935.2</v>
      </c>
      <c r="N406" s="302">
        <f t="shared" si="143"/>
        <v>0</v>
      </c>
      <c r="O406" s="303">
        <f t="shared" si="143"/>
        <v>1935.2</v>
      </c>
      <c r="P406" s="303">
        <f t="shared" si="143"/>
        <v>0</v>
      </c>
      <c r="Q406" s="303">
        <f t="shared" si="143"/>
        <v>1935.2</v>
      </c>
    </row>
    <row r="407" spans="1:17" s="24" customFormat="1" ht="12.75">
      <c r="A407" s="51"/>
      <c r="B407" s="327" t="s">
        <v>117</v>
      </c>
      <c r="C407" s="408" t="s">
        <v>18</v>
      </c>
      <c r="D407" s="368" t="s">
        <v>207</v>
      </c>
      <c r="E407" s="368" t="s">
        <v>207</v>
      </c>
      <c r="F407" s="368" t="s">
        <v>207</v>
      </c>
      <c r="G407" s="368" t="s">
        <v>50</v>
      </c>
      <c r="H407" s="330" t="s">
        <v>207</v>
      </c>
      <c r="I407" s="331" t="s">
        <v>118</v>
      </c>
      <c r="J407" s="332">
        <v>1935.2</v>
      </c>
      <c r="K407" s="333">
        <v>2196.4</v>
      </c>
      <c r="L407" s="332">
        <v>0</v>
      </c>
      <c r="M407" s="334">
        <v>1935.2</v>
      </c>
      <c r="N407" s="335">
        <v>0</v>
      </c>
      <c r="O407" s="336">
        <v>1935.2</v>
      </c>
      <c r="P407" s="336">
        <v>0</v>
      </c>
      <c r="Q407" s="336">
        <v>1935.2</v>
      </c>
    </row>
    <row r="408" spans="1:17" s="24" customFormat="1" ht="12.75">
      <c r="A408" s="51"/>
      <c r="B408" s="362"/>
      <c r="C408" s="389"/>
      <c r="D408" s="304"/>
      <c r="E408" s="304"/>
      <c r="F408" s="304"/>
      <c r="G408" s="304"/>
      <c r="H408" s="306"/>
      <c r="I408" s="412"/>
      <c r="J408" s="299"/>
      <c r="K408" s="326"/>
      <c r="L408" s="413"/>
      <c r="M408" s="414"/>
      <c r="N408" s="415"/>
      <c r="O408" s="416"/>
      <c r="P408" s="416"/>
      <c r="Q408" s="416"/>
    </row>
    <row r="409" spans="1:17" s="30" customFormat="1" ht="31.5">
      <c r="A409" s="52"/>
      <c r="B409" s="456" t="s">
        <v>71</v>
      </c>
      <c r="C409" s="387" t="s">
        <v>55</v>
      </c>
      <c r="D409" s="318" t="s">
        <v>207</v>
      </c>
      <c r="E409" s="318" t="s">
        <v>207</v>
      </c>
      <c r="F409" s="318" t="s">
        <v>207</v>
      </c>
      <c r="G409" s="318" t="s">
        <v>208</v>
      </c>
      <c r="H409" s="319" t="s">
        <v>207</v>
      </c>
      <c r="I409" s="388"/>
      <c r="J409" s="320">
        <f aca="true" t="shared" si="144" ref="J409:Q409">J410+J413</f>
        <v>500</v>
      </c>
      <c r="K409" s="320">
        <f t="shared" si="144"/>
        <v>201</v>
      </c>
      <c r="L409" s="417">
        <f t="shared" si="144"/>
        <v>200</v>
      </c>
      <c r="M409" s="418">
        <f t="shared" si="144"/>
        <v>700</v>
      </c>
      <c r="N409" s="322">
        <f t="shared" si="144"/>
        <v>0</v>
      </c>
      <c r="O409" s="323">
        <f t="shared" si="144"/>
        <v>700</v>
      </c>
      <c r="P409" s="323">
        <f t="shared" si="144"/>
        <v>0</v>
      </c>
      <c r="Q409" s="323">
        <f t="shared" si="144"/>
        <v>700</v>
      </c>
    </row>
    <row r="410" spans="1:17" ht="38.25">
      <c r="A410" s="53"/>
      <c r="B410" s="294" t="s">
        <v>72</v>
      </c>
      <c r="C410" s="389" t="s">
        <v>55</v>
      </c>
      <c r="D410" s="304" t="s">
        <v>207</v>
      </c>
      <c r="E410" s="304" t="s">
        <v>207</v>
      </c>
      <c r="F410" s="304" t="s">
        <v>207</v>
      </c>
      <c r="G410" s="304" t="s">
        <v>40</v>
      </c>
      <c r="H410" s="297" t="s">
        <v>207</v>
      </c>
      <c r="I410" s="306"/>
      <c r="J410" s="299">
        <f aca="true" t="shared" si="145" ref="J410:Q410">J411</f>
        <v>500</v>
      </c>
      <c r="K410" s="326">
        <f t="shared" si="145"/>
        <v>201</v>
      </c>
      <c r="L410" s="413">
        <f t="shared" si="145"/>
        <v>0</v>
      </c>
      <c r="M410" s="419">
        <f t="shared" si="145"/>
        <v>500</v>
      </c>
      <c r="N410" s="302">
        <f t="shared" si="145"/>
        <v>0</v>
      </c>
      <c r="O410" s="303">
        <f t="shared" si="145"/>
        <v>500</v>
      </c>
      <c r="P410" s="303">
        <f t="shared" si="145"/>
        <v>0</v>
      </c>
      <c r="Q410" s="303">
        <f t="shared" si="145"/>
        <v>500</v>
      </c>
    </row>
    <row r="411" spans="1:17" ht="12.75">
      <c r="A411" s="53"/>
      <c r="B411" s="294" t="s">
        <v>112</v>
      </c>
      <c r="C411" s="389" t="s">
        <v>55</v>
      </c>
      <c r="D411" s="304" t="s">
        <v>207</v>
      </c>
      <c r="E411" s="304" t="s">
        <v>207</v>
      </c>
      <c r="F411" s="304" t="s">
        <v>207</v>
      </c>
      <c r="G411" s="304" t="s">
        <v>40</v>
      </c>
      <c r="H411" s="297" t="s">
        <v>207</v>
      </c>
      <c r="I411" s="306" t="s">
        <v>113</v>
      </c>
      <c r="J411" s="299">
        <f aca="true" t="shared" si="146" ref="J411:Q411">J412</f>
        <v>500</v>
      </c>
      <c r="K411" s="326">
        <f t="shared" si="146"/>
        <v>201</v>
      </c>
      <c r="L411" s="413">
        <f t="shared" si="146"/>
        <v>0</v>
      </c>
      <c r="M411" s="419">
        <f t="shared" si="146"/>
        <v>500</v>
      </c>
      <c r="N411" s="302">
        <f t="shared" si="146"/>
        <v>0</v>
      </c>
      <c r="O411" s="303">
        <f t="shared" si="146"/>
        <v>500</v>
      </c>
      <c r="P411" s="303">
        <f t="shared" si="146"/>
        <v>0</v>
      </c>
      <c r="Q411" s="303">
        <f t="shared" si="146"/>
        <v>500</v>
      </c>
    </row>
    <row r="412" spans="1:17" ht="12.75">
      <c r="A412" s="53"/>
      <c r="B412" s="294" t="s">
        <v>100</v>
      </c>
      <c r="C412" s="389" t="s">
        <v>55</v>
      </c>
      <c r="D412" s="304" t="s">
        <v>207</v>
      </c>
      <c r="E412" s="304" t="s">
        <v>207</v>
      </c>
      <c r="F412" s="304" t="s">
        <v>207</v>
      </c>
      <c r="G412" s="304" t="s">
        <v>40</v>
      </c>
      <c r="H412" s="297" t="s">
        <v>207</v>
      </c>
      <c r="I412" s="306">
        <v>870</v>
      </c>
      <c r="J412" s="326">
        <v>500</v>
      </c>
      <c r="K412" s="326">
        <v>201</v>
      </c>
      <c r="L412" s="413">
        <v>0</v>
      </c>
      <c r="M412" s="419">
        <v>500</v>
      </c>
      <c r="N412" s="302">
        <v>0</v>
      </c>
      <c r="O412" s="303">
        <v>500</v>
      </c>
      <c r="P412" s="303">
        <v>0</v>
      </c>
      <c r="Q412" s="303">
        <f>P412+O412</f>
        <v>500</v>
      </c>
    </row>
    <row r="413" spans="1:17" ht="25.5">
      <c r="A413" s="32"/>
      <c r="B413" s="294" t="s">
        <v>328</v>
      </c>
      <c r="C413" s="389" t="s">
        <v>55</v>
      </c>
      <c r="D413" s="304" t="s">
        <v>207</v>
      </c>
      <c r="E413" s="304" t="s">
        <v>207</v>
      </c>
      <c r="F413" s="304" t="s">
        <v>207</v>
      </c>
      <c r="G413" s="304" t="s">
        <v>326</v>
      </c>
      <c r="H413" s="297" t="s">
        <v>207</v>
      </c>
      <c r="I413" s="306"/>
      <c r="J413" s="299">
        <f>J414</f>
        <v>0</v>
      </c>
      <c r="K413" s="326"/>
      <c r="L413" s="413">
        <f aca="true" t="shared" si="147" ref="L413:Q414">L414</f>
        <v>200</v>
      </c>
      <c r="M413" s="419">
        <f t="shared" si="147"/>
        <v>200</v>
      </c>
      <c r="N413" s="302">
        <f t="shared" si="147"/>
        <v>0</v>
      </c>
      <c r="O413" s="303">
        <f t="shared" si="147"/>
        <v>200</v>
      </c>
      <c r="P413" s="303">
        <f t="shared" si="147"/>
        <v>0</v>
      </c>
      <c r="Q413" s="303">
        <f t="shared" si="147"/>
        <v>200</v>
      </c>
    </row>
    <row r="414" spans="1:17" ht="12.75">
      <c r="A414" s="32"/>
      <c r="B414" s="294" t="s">
        <v>160</v>
      </c>
      <c r="C414" s="389" t="s">
        <v>55</v>
      </c>
      <c r="D414" s="304" t="s">
        <v>207</v>
      </c>
      <c r="E414" s="304" t="s">
        <v>207</v>
      </c>
      <c r="F414" s="304" t="s">
        <v>207</v>
      </c>
      <c r="G414" s="304" t="s">
        <v>326</v>
      </c>
      <c r="H414" s="297" t="s">
        <v>207</v>
      </c>
      <c r="I414" s="306" t="s">
        <v>174</v>
      </c>
      <c r="J414" s="299">
        <f>J415</f>
        <v>0</v>
      </c>
      <c r="K414" s="326"/>
      <c r="L414" s="413">
        <f t="shared" si="147"/>
        <v>200</v>
      </c>
      <c r="M414" s="419">
        <f t="shared" si="147"/>
        <v>200</v>
      </c>
      <c r="N414" s="302">
        <f t="shared" si="147"/>
        <v>0</v>
      </c>
      <c r="O414" s="303">
        <f t="shared" si="147"/>
        <v>200</v>
      </c>
      <c r="P414" s="303">
        <f t="shared" si="147"/>
        <v>0</v>
      </c>
      <c r="Q414" s="303">
        <f t="shared" si="147"/>
        <v>200</v>
      </c>
    </row>
    <row r="415" spans="1:17" ht="12.75">
      <c r="A415" s="32"/>
      <c r="B415" s="327" t="s">
        <v>119</v>
      </c>
      <c r="C415" s="408" t="s">
        <v>55</v>
      </c>
      <c r="D415" s="368" t="s">
        <v>207</v>
      </c>
      <c r="E415" s="368" t="s">
        <v>207</v>
      </c>
      <c r="F415" s="368" t="s">
        <v>207</v>
      </c>
      <c r="G415" s="368" t="s">
        <v>326</v>
      </c>
      <c r="H415" s="330" t="s">
        <v>207</v>
      </c>
      <c r="I415" s="331" t="s">
        <v>124</v>
      </c>
      <c r="J415" s="332">
        <v>0</v>
      </c>
      <c r="K415" s="454"/>
      <c r="L415" s="455">
        <v>200</v>
      </c>
      <c r="M415" s="444">
        <v>200</v>
      </c>
      <c r="N415" s="335">
        <v>0</v>
      </c>
      <c r="O415" s="336">
        <v>200</v>
      </c>
      <c r="P415" s="336">
        <v>0</v>
      </c>
      <c r="Q415" s="336">
        <v>200</v>
      </c>
    </row>
    <row r="416" spans="1:17" ht="12.75">
      <c r="A416" s="32"/>
      <c r="B416" s="362"/>
      <c r="C416" s="304"/>
      <c r="D416" s="304"/>
      <c r="E416" s="304"/>
      <c r="F416" s="304"/>
      <c r="G416" s="304"/>
      <c r="H416" s="297"/>
      <c r="I416" s="306"/>
      <c r="J416" s="299"/>
      <c r="K416" s="326"/>
      <c r="L416" s="326"/>
      <c r="M416" s="301"/>
      <c r="N416" s="302"/>
      <c r="O416" s="303"/>
      <c r="P416" s="303"/>
      <c r="Q416" s="303"/>
    </row>
    <row r="417" spans="1:17" ht="15.75">
      <c r="A417" s="32"/>
      <c r="B417" s="456" t="s">
        <v>336</v>
      </c>
      <c r="C417" s="393" t="s">
        <v>334</v>
      </c>
      <c r="D417" s="457" t="s">
        <v>207</v>
      </c>
      <c r="E417" s="393" t="s">
        <v>207</v>
      </c>
      <c r="F417" s="393" t="s">
        <v>207</v>
      </c>
      <c r="G417" s="458" t="s">
        <v>208</v>
      </c>
      <c r="H417" s="319" t="s">
        <v>207</v>
      </c>
      <c r="I417" s="312"/>
      <c r="J417" s="299"/>
      <c r="K417" s="326"/>
      <c r="L417" s="326"/>
      <c r="M417" s="301">
        <f>M421</f>
        <v>0</v>
      </c>
      <c r="N417" s="302">
        <f>N421</f>
        <v>5000</v>
      </c>
      <c r="O417" s="323">
        <f>O421+O418</f>
        <v>41311</v>
      </c>
      <c r="P417" s="323">
        <f>P421+P418</f>
        <v>3057.2</v>
      </c>
      <c r="Q417" s="323">
        <f>Q421+Q418</f>
        <v>44368.2</v>
      </c>
    </row>
    <row r="418" spans="1:18" ht="12.75">
      <c r="A418" s="32"/>
      <c r="B418" s="294" t="s">
        <v>342</v>
      </c>
      <c r="C418" s="296" t="s">
        <v>334</v>
      </c>
      <c r="D418" s="354" t="s">
        <v>207</v>
      </c>
      <c r="E418" s="296" t="s">
        <v>207</v>
      </c>
      <c r="F418" s="296" t="s">
        <v>207</v>
      </c>
      <c r="G418" s="313" t="s">
        <v>341</v>
      </c>
      <c r="H418" s="296" t="s">
        <v>207</v>
      </c>
      <c r="I418" s="372"/>
      <c r="J418" s="299"/>
      <c r="K418" s="326"/>
      <c r="L418" s="326"/>
      <c r="M418" s="301"/>
      <c r="N418" s="302"/>
      <c r="O418" s="303">
        <f aca="true" t="shared" si="148" ref="O418:Q419">O419</f>
        <v>511</v>
      </c>
      <c r="P418" s="303">
        <f t="shared" si="148"/>
        <v>0</v>
      </c>
      <c r="Q418" s="303">
        <f t="shared" si="148"/>
        <v>511</v>
      </c>
      <c r="R418" s="24"/>
    </row>
    <row r="419" spans="1:18" ht="25.5">
      <c r="A419" s="32"/>
      <c r="B419" s="294" t="s">
        <v>47</v>
      </c>
      <c r="C419" s="296" t="s">
        <v>334</v>
      </c>
      <c r="D419" s="354" t="s">
        <v>207</v>
      </c>
      <c r="E419" s="296" t="s">
        <v>207</v>
      </c>
      <c r="F419" s="296" t="s">
        <v>207</v>
      </c>
      <c r="G419" s="313" t="s">
        <v>341</v>
      </c>
      <c r="H419" s="296" t="s">
        <v>207</v>
      </c>
      <c r="I419" s="372" t="s">
        <v>231</v>
      </c>
      <c r="J419" s="299"/>
      <c r="K419" s="326"/>
      <c r="L419" s="326"/>
      <c r="M419" s="301"/>
      <c r="N419" s="302"/>
      <c r="O419" s="303">
        <f t="shared" si="148"/>
        <v>511</v>
      </c>
      <c r="P419" s="303">
        <f t="shared" si="148"/>
        <v>0</v>
      </c>
      <c r="Q419" s="303">
        <f t="shared" si="148"/>
        <v>511</v>
      </c>
      <c r="R419" s="24"/>
    </row>
    <row r="420" spans="1:18" ht="12.75">
      <c r="A420" s="32"/>
      <c r="B420" s="294" t="s">
        <v>48</v>
      </c>
      <c r="C420" s="296" t="s">
        <v>334</v>
      </c>
      <c r="D420" s="354" t="s">
        <v>207</v>
      </c>
      <c r="E420" s="296" t="s">
        <v>207</v>
      </c>
      <c r="F420" s="296" t="s">
        <v>207</v>
      </c>
      <c r="G420" s="313" t="s">
        <v>341</v>
      </c>
      <c r="H420" s="296" t="s">
        <v>207</v>
      </c>
      <c r="I420" s="372" t="s">
        <v>49</v>
      </c>
      <c r="J420" s="299"/>
      <c r="K420" s="326"/>
      <c r="L420" s="326"/>
      <c r="M420" s="301"/>
      <c r="N420" s="302"/>
      <c r="O420" s="303">
        <v>511</v>
      </c>
      <c r="P420" s="303">
        <v>0</v>
      </c>
      <c r="Q420" s="303">
        <f>P420+O420</f>
        <v>511</v>
      </c>
      <c r="R420" s="24"/>
    </row>
    <row r="421" spans="1:17" ht="63.75">
      <c r="A421" s="32"/>
      <c r="B421" s="459" t="s">
        <v>337</v>
      </c>
      <c r="C421" s="296" t="s">
        <v>334</v>
      </c>
      <c r="D421" s="354" t="s">
        <v>207</v>
      </c>
      <c r="E421" s="296" t="s">
        <v>207</v>
      </c>
      <c r="F421" s="296" t="s">
        <v>207</v>
      </c>
      <c r="G421" s="313" t="s">
        <v>335</v>
      </c>
      <c r="H421" s="297" t="s">
        <v>207</v>
      </c>
      <c r="I421" s="312"/>
      <c r="J421" s="299"/>
      <c r="K421" s="326"/>
      <c r="L421" s="326"/>
      <c r="M421" s="301">
        <f aca="true" t="shared" si="149" ref="M421:Q422">M422</f>
        <v>0</v>
      </c>
      <c r="N421" s="302">
        <f t="shared" si="149"/>
        <v>5000</v>
      </c>
      <c r="O421" s="303">
        <f t="shared" si="149"/>
        <v>40800</v>
      </c>
      <c r="P421" s="303">
        <f t="shared" si="149"/>
        <v>3057.2</v>
      </c>
      <c r="Q421" s="303">
        <f t="shared" si="149"/>
        <v>43857.2</v>
      </c>
    </row>
    <row r="422" spans="1:17" ht="25.5">
      <c r="A422" s="32"/>
      <c r="B422" s="294" t="s">
        <v>47</v>
      </c>
      <c r="C422" s="296" t="s">
        <v>334</v>
      </c>
      <c r="D422" s="354" t="s">
        <v>207</v>
      </c>
      <c r="E422" s="296" t="s">
        <v>207</v>
      </c>
      <c r="F422" s="296" t="s">
        <v>207</v>
      </c>
      <c r="G422" s="313" t="s">
        <v>335</v>
      </c>
      <c r="H422" s="297" t="s">
        <v>207</v>
      </c>
      <c r="I422" s="312" t="s">
        <v>231</v>
      </c>
      <c r="J422" s="299"/>
      <c r="K422" s="326"/>
      <c r="L422" s="326"/>
      <c r="M422" s="301">
        <f t="shared" si="149"/>
        <v>0</v>
      </c>
      <c r="N422" s="302">
        <f t="shared" si="149"/>
        <v>5000</v>
      </c>
      <c r="O422" s="303">
        <f t="shared" si="149"/>
        <v>40800</v>
      </c>
      <c r="P422" s="303">
        <f t="shared" si="149"/>
        <v>3057.2</v>
      </c>
      <c r="Q422" s="303">
        <f t="shared" si="149"/>
        <v>43857.2</v>
      </c>
    </row>
    <row r="423" spans="1:17" ht="12.75">
      <c r="A423" s="32"/>
      <c r="B423" s="327" t="s">
        <v>48</v>
      </c>
      <c r="C423" s="296" t="s">
        <v>334</v>
      </c>
      <c r="D423" s="354" t="s">
        <v>207</v>
      </c>
      <c r="E423" s="296" t="s">
        <v>207</v>
      </c>
      <c r="F423" s="296" t="s">
        <v>207</v>
      </c>
      <c r="G423" s="313" t="s">
        <v>335</v>
      </c>
      <c r="H423" s="297" t="s">
        <v>207</v>
      </c>
      <c r="I423" s="357" t="s">
        <v>49</v>
      </c>
      <c r="J423" s="332"/>
      <c r="K423" s="454"/>
      <c r="L423" s="454"/>
      <c r="M423" s="334">
        <v>0</v>
      </c>
      <c r="N423" s="335">
        <v>5000</v>
      </c>
      <c r="O423" s="336">
        <v>40800</v>
      </c>
      <c r="P423" s="336">
        <f>1500+1000+557.2</f>
        <v>3057.2</v>
      </c>
      <c r="Q423" s="336">
        <f>P423+O423</f>
        <v>43857.2</v>
      </c>
    </row>
    <row r="424" spans="1:17" ht="12.75">
      <c r="A424" s="32"/>
      <c r="B424" s="362"/>
      <c r="C424" s="460"/>
      <c r="D424" s="461"/>
      <c r="E424" s="462"/>
      <c r="F424" s="462"/>
      <c r="G424" s="463"/>
      <c r="H424" s="436"/>
      <c r="I424" s="464"/>
      <c r="J424" s="299"/>
      <c r="K424" s="326"/>
      <c r="L424" s="326"/>
      <c r="M424" s="301"/>
      <c r="N424" s="302"/>
      <c r="O424" s="419"/>
      <c r="P424" s="416"/>
      <c r="Q424" s="416"/>
    </row>
    <row r="425" spans="1:17" ht="15.75">
      <c r="A425" s="32"/>
      <c r="B425" s="456" t="s">
        <v>356</v>
      </c>
      <c r="C425" s="465" t="s">
        <v>354</v>
      </c>
      <c r="D425" s="393" t="s">
        <v>207</v>
      </c>
      <c r="E425" s="393" t="s">
        <v>207</v>
      </c>
      <c r="F425" s="393" t="s">
        <v>207</v>
      </c>
      <c r="G425" s="392" t="s">
        <v>208</v>
      </c>
      <c r="H425" s="319" t="s">
        <v>207</v>
      </c>
      <c r="I425" s="366"/>
      <c r="J425" s="299"/>
      <c r="K425" s="326"/>
      <c r="L425" s="326"/>
      <c r="M425" s="301"/>
      <c r="N425" s="302"/>
      <c r="O425" s="418">
        <f>O426+O429</f>
        <v>320.4</v>
      </c>
      <c r="P425" s="323">
        <f>P426+P429</f>
        <v>0</v>
      </c>
      <c r="Q425" s="323">
        <f>Q426+Q429</f>
        <v>320.4</v>
      </c>
    </row>
    <row r="426" spans="1:17" ht="24.75" customHeight="1">
      <c r="A426" s="32"/>
      <c r="B426" s="294" t="s">
        <v>357</v>
      </c>
      <c r="C426" s="390" t="s">
        <v>354</v>
      </c>
      <c r="D426" s="296" t="s">
        <v>207</v>
      </c>
      <c r="E426" s="296" t="s">
        <v>207</v>
      </c>
      <c r="F426" s="296" t="s">
        <v>207</v>
      </c>
      <c r="G426" s="295" t="s">
        <v>355</v>
      </c>
      <c r="H426" s="297" t="s">
        <v>207</v>
      </c>
      <c r="I426" s="366"/>
      <c r="J426" s="299"/>
      <c r="K426" s="326"/>
      <c r="L426" s="326"/>
      <c r="M426" s="301"/>
      <c r="N426" s="302"/>
      <c r="O426" s="419">
        <f aca="true" t="shared" si="150" ref="O426:Q427">O427</f>
        <v>100</v>
      </c>
      <c r="P426" s="303">
        <f t="shared" si="150"/>
        <v>0</v>
      </c>
      <c r="Q426" s="303">
        <f t="shared" si="150"/>
        <v>100</v>
      </c>
    </row>
    <row r="427" spans="1:17" ht="12.75">
      <c r="A427" s="32"/>
      <c r="B427" s="294" t="s">
        <v>160</v>
      </c>
      <c r="C427" s="390" t="s">
        <v>354</v>
      </c>
      <c r="D427" s="296" t="s">
        <v>207</v>
      </c>
      <c r="E427" s="296" t="s">
        <v>207</v>
      </c>
      <c r="F427" s="296" t="s">
        <v>207</v>
      </c>
      <c r="G427" s="295" t="s">
        <v>355</v>
      </c>
      <c r="H427" s="297" t="s">
        <v>207</v>
      </c>
      <c r="I427" s="366" t="s">
        <v>174</v>
      </c>
      <c r="J427" s="326"/>
      <c r="K427" s="326"/>
      <c r="L427" s="326"/>
      <c r="M427" s="301"/>
      <c r="N427" s="301"/>
      <c r="O427" s="419">
        <f t="shared" si="150"/>
        <v>100</v>
      </c>
      <c r="P427" s="303">
        <f t="shared" si="150"/>
        <v>0</v>
      </c>
      <c r="Q427" s="303">
        <f t="shared" si="150"/>
        <v>100</v>
      </c>
    </row>
    <row r="428" spans="1:17" ht="12.75">
      <c r="A428" s="32"/>
      <c r="B428" s="294" t="s">
        <v>175</v>
      </c>
      <c r="C428" s="390" t="s">
        <v>354</v>
      </c>
      <c r="D428" s="296" t="s">
        <v>207</v>
      </c>
      <c r="E428" s="296" t="s">
        <v>207</v>
      </c>
      <c r="F428" s="296" t="s">
        <v>207</v>
      </c>
      <c r="G428" s="295" t="s">
        <v>355</v>
      </c>
      <c r="H428" s="297" t="s">
        <v>207</v>
      </c>
      <c r="I428" s="366" t="s">
        <v>221</v>
      </c>
      <c r="J428" s="326"/>
      <c r="K428" s="326"/>
      <c r="L428" s="326"/>
      <c r="M428" s="301"/>
      <c r="N428" s="301"/>
      <c r="O428" s="419">
        <v>100</v>
      </c>
      <c r="P428" s="303">
        <v>0</v>
      </c>
      <c r="Q428" s="303">
        <f>P428+O428</f>
        <v>100</v>
      </c>
    </row>
    <row r="429" spans="1:17" ht="12.75">
      <c r="A429" s="32"/>
      <c r="B429" s="294" t="s">
        <v>342</v>
      </c>
      <c r="C429" s="390" t="s">
        <v>354</v>
      </c>
      <c r="D429" s="296" t="s">
        <v>207</v>
      </c>
      <c r="E429" s="296" t="s">
        <v>207</v>
      </c>
      <c r="F429" s="296" t="s">
        <v>207</v>
      </c>
      <c r="G429" s="295" t="s">
        <v>341</v>
      </c>
      <c r="H429" s="297" t="s">
        <v>207</v>
      </c>
      <c r="I429" s="366"/>
      <c r="J429" s="299"/>
      <c r="K429" s="326"/>
      <c r="L429" s="326"/>
      <c r="M429" s="301"/>
      <c r="N429" s="302"/>
      <c r="O429" s="419">
        <f>O430+O432</f>
        <v>220.4</v>
      </c>
      <c r="P429" s="303">
        <f>P430+P432</f>
        <v>0</v>
      </c>
      <c r="Q429" s="303">
        <f>Q430+Q432</f>
        <v>220.4</v>
      </c>
    </row>
    <row r="430" spans="1:17" ht="12.75">
      <c r="A430" s="32"/>
      <c r="B430" s="294" t="s">
        <v>160</v>
      </c>
      <c r="C430" s="390" t="s">
        <v>354</v>
      </c>
      <c r="D430" s="296" t="s">
        <v>207</v>
      </c>
      <c r="E430" s="296" t="s">
        <v>207</v>
      </c>
      <c r="F430" s="296" t="s">
        <v>207</v>
      </c>
      <c r="G430" s="295" t="s">
        <v>341</v>
      </c>
      <c r="H430" s="297" t="s">
        <v>207</v>
      </c>
      <c r="I430" s="366" t="s">
        <v>174</v>
      </c>
      <c r="J430" s="326"/>
      <c r="K430" s="326"/>
      <c r="L430" s="326"/>
      <c r="M430" s="301"/>
      <c r="N430" s="301"/>
      <c r="O430" s="301">
        <f>O431</f>
        <v>200.4</v>
      </c>
      <c r="P430" s="303">
        <f>P431</f>
        <v>0</v>
      </c>
      <c r="Q430" s="303">
        <f>Q431</f>
        <v>200.4</v>
      </c>
    </row>
    <row r="431" spans="1:17" ht="12.75">
      <c r="A431" s="32"/>
      <c r="B431" s="294" t="s">
        <v>175</v>
      </c>
      <c r="C431" s="390" t="s">
        <v>354</v>
      </c>
      <c r="D431" s="296" t="s">
        <v>207</v>
      </c>
      <c r="E431" s="296" t="s">
        <v>207</v>
      </c>
      <c r="F431" s="296" t="s">
        <v>207</v>
      </c>
      <c r="G431" s="295" t="s">
        <v>341</v>
      </c>
      <c r="H431" s="297" t="s">
        <v>207</v>
      </c>
      <c r="I431" s="366" t="s">
        <v>221</v>
      </c>
      <c r="J431" s="326"/>
      <c r="K431" s="326"/>
      <c r="L431" s="326"/>
      <c r="M431" s="301"/>
      <c r="N431" s="301"/>
      <c r="O431" s="301">
        <v>200.4</v>
      </c>
      <c r="P431" s="303">
        <v>0</v>
      </c>
      <c r="Q431" s="303">
        <f>P431+O431</f>
        <v>200.4</v>
      </c>
    </row>
    <row r="432" spans="1:17" ht="25.5">
      <c r="A432" s="32"/>
      <c r="B432" s="294" t="s">
        <v>47</v>
      </c>
      <c r="C432" s="390" t="s">
        <v>354</v>
      </c>
      <c r="D432" s="296" t="s">
        <v>207</v>
      </c>
      <c r="E432" s="296" t="s">
        <v>207</v>
      </c>
      <c r="F432" s="296" t="s">
        <v>207</v>
      </c>
      <c r="G432" s="295" t="s">
        <v>341</v>
      </c>
      <c r="H432" s="297" t="s">
        <v>207</v>
      </c>
      <c r="I432" s="366" t="s">
        <v>231</v>
      </c>
      <c r="J432" s="299"/>
      <c r="K432" s="326"/>
      <c r="L432" s="326"/>
      <c r="M432" s="301"/>
      <c r="N432" s="302"/>
      <c r="O432" s="419">
        <f>O433</f>
        <v>20</v>
      </c>
      <c r="P432" s="303">
        <f>P433</f>
        <v>0</v>
      </c>
      <c r="Q432" s="303">
        <f>Q433</f>
        <v>20</v>
      </c>
    </row>
    <row r="433" spans="1:17" ht="12.75">
      <c r="A433" s="32"/>
      <c r="B433" s="327" t="s">
        <v>48</v>
      </c>
      <c r="C433" s="395" t="s">
        <v>354</v>
      </c>
      <c r="D433" s="328" t="s">
        <v>207</v>
      </c>
      <c r="E433" s="328" t="s">
        <v>207</v>
      </c>
      <c r="F433" s="328" t="s">
        <v>207</v>
      </c>
      <c r="G433" s="329" t="s">
        <v>341</v>
      </c>
      <c r="H433" s="330" t="s">
        <v>207</v>
      </c>
      <c r="I433" s="466" t="s">
        <v>49</v>
      </c>
      <c r="J433" s="332"/>
      <c r="K433" s="454"/>
      <c r="L433" s="454"/>
      <c r="M433" s="334"/>
      <c r="N433" s="335"/>
      <c r="O433" s="444">
        <v>20</v>
      </c>
      <c r="P433" s="336">
        <v>0</v>
      </c>
      <c r="Q433" s="336">
        <f>P433+O433</f>
        <v>20</v>
      </c>
    </row>
    <row r="434" spans="1:17" ht="12.75">
      <c r="A434" s="32"/>
      <c r="B434" s="294"/>
      <c r="C434" s="390"/>
      <c r="D434" s="354"/>
      <c r="E434" s="296"/>
      <c r="F434" s="296"/>
      <c r="G434" s="313"/>
      <c r="H434" s="297"/>
      <c r="I434" s="312"/>
      <c r="J434" s="299"/>
      <c r="K434" s="326"/>
      <c r="L434" s="326"/>
      <c r="M434" s="301"/>
      <c r="N434" s="302"/>
      <c r="O434" s="303"/>
      <c r="P434" s="303"/>
      <c r="Q434" s="303"/>
    </row>
    <row r="435" spans="1:17" ht="31.5">
      <c r="A435" s="32"/>
      <c r="B435" s="456" t="s">
        <v>295</v>
      </c>
      <c r="C435" s="467" t="s">
        <v>292</v>
      </c>
      <c r="D435" s="468" t="s">
        <v>207</v>
      </c>
      <c r="E435" s="393" t="s">
        <v>207</v>
      </c>
      <c r="F435" s="393" t="s">
        <v>207</v>
      </c>
      <c r="G435" s="468" t="s">
        <v>208</v>
      </c>
      <c r="H435" s="319" t="s">
        <v>207</v>
      </c>
      <c r="I435" s="399"/>
      <c r="J435" s="299">
        <f>J436</f>
        <v>113.6</v>
      </c>
      <c r="K435" s="325"/>
      <c r="L435" s="299">
        <f aca="true" t="shared" si="151" ref="L435:Q437">L436</f>
        <v>0</v>
      </c>
      <c r="M435" s="301">
        <f t="shared" si="151"/>
        <v>113.6</v>
      </c>
      <c r="N435" s="302">
        <f t="shared" si="151"/>
        <v>0</v>
      </c>
      <c r="O435" s="323">
        <f t="shared" si="151"/>
        <v>113.6</v>
      </c>
      <c r="P435" s="323">
        <f t="shared" si="151"/>
        <v>0</v>
      </c>
      <c r="Q435" s="323">
        <f t="shared" si="151"/>
        <v>113.6</v>
      </c>
    </row>
    <row r="436" spans="1:17" ht="25.5">
      <c r="A436" s="32"/>
      <c r="B436" s="623" t="s">
        <v>294</v>
      </c>
      <c r="C436" s="351" t="s">
        <v>292</v>
      </c>
      <c r="D436" s="352" t="s">
        <v>207</v>
      </c>
      <c r="E436" s="296" t="s">
        <v>207</v>
      </c>
      <c r="F436" s="296" t="s">
        <v>207</v>
      </c>
      <c r="G436" s="352" t="s">
        <v>293</v>
      </c>
      <c r="H436" s="297" t="s">
        <v>207</v>
      </c>
      <c r="I436" s="338"/>
      <c r="J436" s="299">
        <f>J437</f>
        <v>113.6</v>
      </c>
      <c r="K436" s="325"/>
      <c r="L436" s="299">
        <f t="shared" si="151"/>
        <v>0</v>
      </c>
      <c r="M436" s="301">
        <f t="shared" si="151"/>
        <v>113.6</v>
      </c>
      <c r="N436" s="302">
        <f t="shared" si="151"/>
        <v>0</v>
      </c>
      <c r="O436" s="303">
        <f t="shared" si="151"/>
        <v>113.6</v>
      </c>
      <c r="P436" s="303">
        <f t="shared" si="151"/>
        <v>0</v>
      </c>
      <c r="Q436" s="303">
        <f t="shared" si="151"/>
        <v>113.6</v>
      </c>
    </row>
    <row r="437" spans="1:17" ht="12.75">
      <c r="A437" s="32"/>
      <c r="B437" s="314" t="s">
        <v>160</v>
      </c>
      <c r="C437" s="351" t="s">
        <v>292</v>
      </c>
      <c r="D437" s="352" t="s">
        <v>207</v>
      </c>
      <c r="E437" s="296" t="s">
        <v>207</v>
      </c>
      <c r="F437" s="296" t="s">
        <v>207</v>
      </c>
      <c r="G437" s="352" t="s">
        <v>293</v>
      </c>
      <c r="H437" s="297" t="s">
        <v>207</v>
      </c>
      <c r="I437" s="338" t="s">
        <v>174</v>
      </c>
      <c r="J437" s="299">
        <f>J438</f>
        <v>113.6</v>
      </c>
      <c r="K437" s="325"/>
      <c r="L437" s="299">
        <f t="shared" si="151"/>
        <v>0</v>
      </c>
      <c r="M437" s="301">
        <f t="shared" si="151"/>
        <v>113.6</v>
      </c>
      <c r="N437" s="302">
        <f t="shared" si="151"/>
        <v>0</v>
      </c>
      <c r="O437" s="303">
        <f t="shared" si="151"/>
        <v>113.6</v>
      </c>
      <c r="P437" s="303">
        <f t="shared" si="151"/>
        <v>0</v>
      </c>
      <c r="Q437" s="303">
        <f t="shared" si="151"/>
        <v>113.6</v>
      </c>
    </row>
    <row r="438" spans="1:17" ht="18" customHeight="1">
      <c r="A438" s="32"/>
      <c r="B438" s="480" t="s">
        <v>175</v>
      </c>
      <c r="C438" s="355" t="s">
        <v>292</v>
      </c>
      <c r="D438" s="356" t="s">
        <v>207</v>
      </c>
      <c r="E438" s="328" t="s">
        <v>207</v>
      </c>
      <c r="F438" s="328" t="s">
        <v>207</v>
      </c>
      <c r="G438" s="356" t="s">
        <v>293</v>
      </c>
      <c r="H438" s="330" t="s">
        <v>207</v>
      </c>
      <c r="I438" s="396" t="s">
        <v>221</v>
      </c>
      <c r="J438" s="332">
        <v>113.6</v>
      </c>
      <c r="K438" s="325"/>
      <c r="L438" s="332">
        <v>0</v>
      </c>
      <c r="M438" s="334">
        <v>113.6</v>
      </c>
      <c r="N438" s="335">
        <v>0</v>
      </c>
      <c r="O438" s="336">
        <v>113.6</v>
      </c>
      <c r="P438" s="336">
        <v>0</v>
      </c>
      <c r="Q438" s="336">
        <v>113.6</v>
      </c>
    </row>
    <row r="439" spans="1:17" ht="12.75">
      <c r="A439" s="32"/>
      <c r="B439" s="619"/>
      <c r="C439" s="351"/>
      <c r="D439" s="352"/>
      <c r="E439" s="296"/>
      <c r="F439" s="296"/>
      <c r="G439" s="352"/>
      <c r="H439" s="297"/>
      <c r="I439" s="338"/>
      <c r="J439" s="299"/>
      <c r="K439" s="325"/>
      <c r="L439" s="299"/>
      <c r="M439" s="301"/>
      <c r="N439" s="302"/>
      <c r="O439" s="303"/>
      <c r="P439" s="303"/>
      <c r="Q439" s="303"/>
    </row>
    <row r="440" spans="1:17" s="26" customFormat="1" ht="32.25" customHeight="1">
      <c r="A440" s="31"/>
      <c r="B440" s="456" t="s">
        <v>42</v>
      </c>
      <c r="C440" s="387" t="s">
        <v>19</v>
      </c>
      <c r="D440" s="318" t="s">
        <v>207</v>
      </c>
      <c r="E440" s="318" t="s">
        <v>207</v>
      </c>
      <c r="F440" s="318" t="s">
        <v>207</v>
      </c>
      <c r="G440" s="318" t="s">
        <v>208</v>
      </c>
      <c r="H440" s="319" t="s">
        <v>207</v>
      </c>
      <c r="I440" s="388"/>
      <c r="J440" s="320">
        <f>J441+J444+J447+J450</f>
        <v>7716.1</v>
      </c>
      <c r="K440" s="300" t="e">
        <f>K441+#REF!+#REF!+K444+K447+K450</f>
        <v>#REF!</v>
      </c>
      <c r="L440" s="320">
        <f aca="true" t="shared" si="152" ref="L440:Q440">L441+L444+L447+L450</f>
        <v>0</v>
      </c>
      <c r="M440" s="321">
        <f t="shared" si="152"/>
        <v>7716.1</v>
      </c>
      <c r="N440" s="322">
        <f t="shared" si="152"/>
        <v>0</v>
      </c>
      <c r="O440" s="323">
        <f t="shared" si="152"/>
        <v>7763.9</v>
      </c>
      <c r="P440" s="323">
        <f t="shared" si="152"/>
        <v>0</v>
      </c>
      <c r="Q440" s="323">
        <f t="shared" si="152"/>
        <v>7763.9</v>
      </c>
    </row>
    <row r="441" spans="1:17" s="24" customFormat="1" ht="38.25" customHeight="1">
      <c r="A441" s="25"/>
      <c r="B441" s="294" t="s">
        <v>258</v>
      </c>
      <c r="C441" s="389" t="s">
        <v>19</v>
      </c>
      <c r="D441" s="304" t="s">
        <v>207</v>
      </c>
      <c r="E441" s="304" t="s">
        <v>207</v>
      </c>
      <c r="F441" s="304" t="s">
        <v>207</v>
      </c>
      <c r="G441" s="304" t="s">
        <v>122</v>
      </c>
      <c r="H441" s="297" t="s">
        <v>207</v>
      </c>
      <c r="I441" s="306"/>
      <c r="J441" s="299">
        <f aca="true" t="shared" si="153" ref="J441:Q442">J442</f>
        <v>1453.7</v>
      </c>
      <c r="K441" s="325">
        <f t="shared" si="153"/>
        <v>1368.7</v>
      </c>
      <c r="L441" s="299">
        <f t="shared" si="153"/>
        <v>0</v>
      </c>
      <c r="M441" s="301">
        <f t="shared" si="153"/>
        <v>1453.7</v>
      </c>
      <c r="N441" s="302">
        <f t="shared" si="153"/>
        <v>0</v>
      </c>
      <c r="O441" s="303">
        <f t="shared" si="153"/>
        <v>1453.7</v>
      </c>
      <c r="P441" s="303">
        <f t="shared" si="153"/>
        <v>0</v>
      </c>
      <c r="Q441" s="303">
        <f t="shared" si="153"/>
        <v>1453.7</v>
      </c>
    </row>
    <row r="442" spans="1:17" s="26" customFormat="1" ht="28.5" customHeight="1">
      <c r="A442" s="31"/>
      <c r="B442" s="365" t="s">
        <v>401</v>
      </c>
      <c r="C442" s="406" t="s">
        <v>19</v>
      </c>
      <c r="D442" s="337" t="s">
        <v>207</v>
      </c>
      <c r="E442" s="304" t="s">
        <v>207</v>
      </c>
      <c r="F442" s="304" t="s">
        <v>207</v>
      </c>
      <c r="G442" s="469" t="s">
        <v>122</v>
      </c>
      <c r="H442" s="297" t="s">
        <v>207</v>
      </c>
      <c r="I442" s="338" t="s">
        <v>268</v>
      </c>
      <c r="J442" s="299">
        <f t="shared" si="153"/>
        <v>1453.7</v>
      </c>
      <c r="K442" s="325">
        <f t="shared" si="153"/>
        <v>1368.7</v>
      </c>
      <c r="L442" s="299">
        <f t="shared" si="153"/>
        <v>0</v>
      </c>
      <c r="M442" s="301">
        <f t="shared" si="153"/>
        <v>1453.7</v>
      </c>
      <c r="N442" s="302">
        <f t="shared" si="153"/>
        <v>0</v>
      </c>
      <c r="O442" s="303">
        <f t="shared" si="153"/>
        <v>1453.7</v>
      </c>
      <c r="P442" s="303">
        <f t="shared" si="153"/>
        <v>0</v>
      </c>
      <c r="Q442" s="303">
        <f t="shared" si="153"/>
        <v>1453.7</v>
      </c>
    </row>
    <row r="443" spans="1:17" s="26" customFormat="1" ht="19.5" customHeight="1">
      <c r="A443" s="31"/>
      <c r="B443" s="314" t="s">
        <v>270</v>
      </c>
      <c r="C443" s="389" t="s">
        <v>19</v>
      </c>
      <c r="D443" s="337" t="s">
        <v>207</v>
      </c>
      <c r="E443" s="304" t="s">
        <v>207</v>
      </c>
      <c r="F443" s="304" t="s">
        <v>207</v>
      </c>
      <c r="G443" s="469" t="s">
        <v>122</v>
      </c>
      <c r="H443" s="297" t="s">
        <v>207</v>
      </c>
      <c r="I443" s="338" t="s">
        <v>269</v>
      </c>
      <c r="J443" s="299">
        <v>1453.7</v>
      </c>
      <c r="K443" s="325">
        <v>1368.7</v>
      </c>
      <c r="L443" s="299">
        <v>0</v>
      </c>
      <c r="M443" s="301">
        <v>1453.7</v>
      </c>
      <c r="N443" s="302">
        <v>0</v>
      </c>
      <c r="O443" s="303">
        <v>1453.7</v>
      </c>
      <c r="P443" s="303">
        <v>0</v>
      </c>
      <c r="Q443" s="303">
        <v>1453.7</v>
      </c>
    </row>
    <row r="444" spans="1:17" s="24" customFormat="1" ht="41.25" customHeight="1">
      <c r="A444" s="25"/>
      <c r="B444" s="294" t="s">
        <v>265</v>
      </c>
      <c r="C444" s="406" t="s">
        <v>19</v>
      </c>
      <c r="D444" s="337" t="s">
        <v>207</v>
      </c>
      <c r="E444" s="304" t="s">
        <v>207</v>
      </c>
      <c r="F444" s="304" t="s">
        <v>207</v>
      </c>
      <c r="G444" s="470" t="s">
        <v>264</v>
      </c>
      <c r="H444" s="297" t="s">
        <v>207</v>
      </c>
      <c r="I444" s="338"/>
      <c r="J444" s="299">
        <f aca="true" t="shared" si="154" ref="J444:Q445">J445</f>
        <v>2778.9</v>
      </c>
      <c r="K444" s="325">
        <f t="shared" si="154"/>
        <v>5047.1</v>
      </c>
      <c r="L444" s="299">
        <f t="shared" si="154"/>
        <v>0</v>
      </c>
      <c r="M444" s="301">
        <f t="shared" si="154"/>
        <v>2778.9</v>
      </c>
      <c r="N444" s="302">
        <f t="shared" si="154"/>
        <v>0</v>
      </c>
      <c r="O444" s="303">
        <f t="shared" si="154"/>
        <v>2826.7</v>
      </c>
      <c r="P444" s="303">
        <f t="shared" si="154"/>
        <v>0</v>
      </c>
      <c r="Q444" s="303">
        <f t="shared" si="154"/>
        <v>2826.7</v>
      </c>
    </row>
    <row r="445" spans="1:17" s="24" customFormat="1" ht="25.5">
      <c r="A445" s="25"/>
      <c r="B445" s="365" t="s">
        <v>401</v>
      </c>
      <c r="C445" s="389" t="s">
        <v>19</v>
      </c>
      <c r="D445" s="337" t="s">
        <v>207</v>
      </c>
      <c r="E445" s="304" t="s">
        <v>207</v>
      </c>
      <c r="F445" s="304" t="s">
        <v>207</v>
      </c>
      <c r="G445" s="470" t="s">
        <v>264</v>
      </c>
      <c r="H445" s="297" t="s">
        <v>207</v>
      </c>
      <c r="I445" s="338" t="s">
        <v>268</v>
      </c>
      <c r="J445" s="299">
        <f t="shared" si="154"/>
        <v>2778.9</v>
      </c>
      <c r="K445" s="325">
        <f t="shared" si="154"/>
        <v>5047.1</v>
      </c>
      <c r="L445" s="299">
        <f t="shared" si="154"/>
        <v>0</v>
      </c>
      <c r="M445" s="301">
        <f t="shared" si="154"/>
        <v>2778.9</v>
      </c>
      <c r="N445" s="302">
        <f t="shared" si="154"/>
        <v>0</v>
      </c>
      <c r="O445" s="303">
        <f t="shared" si="154"/>
        <v>2826.7</v>
      </c>
      <c r="P445" s="303">
        <f t="shared" si="154"/>
        <v>0</v>
      </c>
      <c r="Q445" s="303">
        <f t="shared" si="154"/>
        <v>2826.7</v>
      </c>
    </row>
    <row r="446" spans="1:17" s="24" customFormat="1" ht="12.75">
      <c r="A446" s="25"/>
      <c r="B446" s="314" t="s">
        <v>270</v>
      </c>
      <c r="C446" s="406" t="s">
        <v>19</v>
      </c>
      <c r="D446" s="337" t="s">
        <v>207</v>
      </c>
      <c r="E446" s="304" t="s">
        <v>207</v>
      </c>
      <c r="F446" s="304" t="s">
        <v>207</v>
      </c>
      <c r="G446" s="470" t="s">
        <v>264</v>
      </c>
      <c r="H446" s="297" t="s">
        <v>207</v>
      </c>
      <c r="I446" s="338" t="s">
        <v>269</v>
      </c>
      <c r="J446" s="299">
        <v>2778.9</v>
      </c>
      <c r="K446" s="325">
        <v>5047.1</v>
      </c>
      <c r="L446" s="299">
        <v>0</v>
      </c>
      <c r="M446" s="301">
        <v>2778.9</v>
      </c>
      <c r="N446" s="302">
        <v>0</v>
      </c>
      <c r="O446" s="303">
        <v>2826.7</v>
      </c>
      <c r="P446" s="303">
        <v>0</v>
      </c>
      <c r="Q446" s="303">
        <f>P446+O446</f>
        <v>2826.7</v>
      </c>
    </row>
    <row r="447" spans="1:17" ht="41.25" customHeight="1">
      <c r="A447" s="32"/>
      <c r="B447" s="294" t="s">
        <v>93</v>
      </c>
      <c r="C447" s="389" t="s">
        <v>19</v>
      </c>
      <c r="D447" s="304" t="s">
        <v>207</v>
      </c>
      <c r="E447" s="304" t="s">
        <v>207</v>
      </c>
      <c r="F447" s="304" t="s">
        <v>207</v>
      </c>
      <c r="G447" s="304" t="s">
        <v>125</v>
      </c>
      <c r="H447" s="297" t="s">
        <v>207</v>
      </c>
      <c r="I447" s="306"/>
      <c r="J447" s="299">
        <f aca="true" t="shared" si="155" ref="J447:Q448">J448</f>
        <v>18.5</v>
      </c>
      <c r="K447" s="325">
        <f t="shared" si="155"/>
        <v>129.1</v>
      </c>
      <c r="L447" s="299">
        <f t="shared" si="155"/>
        <v>0</v>
      </c>
      <c r="M447" s="301">
        <f t="shared" si="155"/>
        <v>18.5</v>
      </c>
      <c r="N447" s="302">
        <f t="shared" si="155"/>
        <v>0</v>
      </c>
      <c r="O447" s="303">
        <f t="shared" si="155"/>
        <v>18.5</v>
      </c>
      <c r="P447" s="303">
        <f t="shared" si="155"/>
        <v>0</v>
      </c>
      <c r="Q447" s="303">
        <f t="shared" si="155"/>
        <v>18.5</v>
      </c>
    </row>
    <row r="448" spans="1:17" s="24" customFormat="1" ht="12.75">
      <c r="A448" s="25"/>
      <c r="B448" s="294" t="s">
        <v>106</v>
      </c>
      <c r="C448" s="406" t="s">
        <v>19</v>
      </c>
      <c r="D448" s="304" t="s">
        <v>207</v>
      </c>
      <c r="E448" s="304" t="s">
        <v>207</v>
      </c>
      <c r="F448" s="304" t="s">
        <v>207</v>
      </c>
      <c r="G448" s="304" t="s">
        <v>125</v>
      </c>
      <c r="H448" s="297" t="s">
        <v>207</v>
      </c>
      <c r="I448" s="306" t="s">
        <v>107</v>
      </c>
      <c r="J448" s="299">
        <f t="shared" si="155"/>
        <v>18.5</v>
      </c>
      <c r="K448" s="325">
        <f t="shared" si="155"/>
        <v>129.1</v>
      </c>
      <c r="L448" s="299">
        <f t="shared" si="155"/>
        <v>0</v>
      </c>
      <c r="M448" s="301">
        <f t="shared" si="155"/>
        <v>18.5</v>
      </c>
      <c r="N448" s="302">
        <f t="shared" si="155"/>
        <v>0</v>
      </c>
      <c r="O448" s="303">
        <f t="shared" si="155"/>
        <v>18.5</v>
      </c>
      <c r="P448" s="303">
        <f t="shared" si="155"/>
        <v>0</v>
      </c>
      <c r="Q448" s="303">
        <f t="shared" si="155"/>
        <v>18.5</v>
      </c>
    </row>
    <row r="449" spans="1:17" s="24" customFormat="1" ht="25.5">
      <c r="A449" s="25"/>
      <c r="B449" s="294" t="s">
        <v>108</v>
      </c>
      <c r="C449" s="389" t="s">
        <v>19</v>
      </c>
      <c r="D449" s="304" t="s">
        <v>207</v>
      </c>
      <c r="E449" s="304" t="s">
        <v>207</v>
      </c>
      <c r="F449" s="304" t="s">
        <v>207</v>
      </c>
      <c r="G449" s="304" t="s">
        <v>125</v>
      </c>
      <c r="H449" s="297" t="s">
        <v>207</v>
      </c>
      <c r="I449" s="306" t="s">
        <v>109</v>
      </c>
      <c r="J449" s="299">
        <v>18.5</v>
      </c>
      <c r="K449" s="325">
        <v>129.1</v>
      </c>
      <c r="L449" s="299">
        <v>0</v>
      </c>
      <c r="M449" s="301">
        <v>18.5</v>
      </c>
      <c r="N449" s="302">
        <v>0</v>
      </c>
      <c r="O449" s="303">
        <v>18.5</v>
      </c>
      <c r="P449" s="303">
        <v>0</v>
      </c>
      <c r="Q449" s="303">
        <v>18.5</v>
      </c>
    </row>
    <row r="450" spans="1:17" s="24" customFormat="1" ht="12.75">
      <c r="A450" s="25"/>
      <c r="B450" s="294" t="s">
        <v>22</v>
      </c>
      <c r="C450" s="406" t="s">
        <v>19</v>
      </c>
      <c r="D450" s="304" t="s">
        <v>207</v>
      </c>
      <c r="E450" s="304" t="s">
        <v>207</v>
      </c>
      <c r="F450" s="304" t="s">
        <v>207</v>
      </c>
      <c r="G450" s="304" t="s">
        <v>43</v>
      </c>
      <c r="H450" s="297" t="s">
        <v>207</v>
      </c>
      <c r="I450" s="306"/>
      <c r="J450" s="299">
        <f aca="true" t="shared" si="156" ref="J450:Q451">J451</f>
        <v>3465</v>
      </c>
      <c r="K450" s="325">
        <f t="shared" si="156"/>
        <v>3093</v>
      </c>
      <c r="L450" s="299">
        <f t="shared" si="156"/>
        <v>0</v>
      </c>
      <c r="M450" s="301">
        <f t="shared" si="156"/>
        <v>3465</v>
      </c>
      <c r="N450" s="302">
        <f t="shared" si="156"/>
        <v>0</v>
      </c>
      <c r="O450" s="303">
        <f t="shared" si="156"/>
        <v>3465</v>
      </c>
      <c r="P450" s="303">
        <f t="shared" si="156"/>
        <v>0</v>
      </c>
      <c r="Q450" s="303">
        <f t="shared" si="156"/>
        <v>3465</v>
      </c>
    </row>
    <row r="451" spans="1:17" ht="12.75">
      <c r="A451" s="32"/>
      <c r="B451" s="294" t="s">
        <v>106</v>
      </c>
      <c r="C451" s="389" t="s">
        <v>19</v>
      </c>
      <c r="D451" s="304" t="s">
        <v>207</v>
      </c>
      <c r="E451" s="304" t="s">
        <v>207</v>
      </c>
      <c r="F451" s="304" t="s">
        <v>207</v>
      </c>
      <c r="G451" s="304" t="s">
        <v>43</v>
      </c>
      <c r="H451" s="297" t="s">
        <v>207</v>
      </c>
      <c r="I451" s="306" t="s">
        <v>107</v>
      </c>
      <c r="J451" s="299">
        <f t="shared" si="156"/>
        <v>3465</v>
      </c>
      <c r="K451" s="325">
        <f t="shared" si="156"/>
        <v>3093</v>
      </c>
      <c r="L451" s="299">
        <f t="shared" si="156"/>
        <v>0</v>
      </c>
      <c r="M451" s="301">
        <f t="shared" si="156"/>
        <v>3465</v>
      </c>
      <c r="N451" s="302">
        <f t="shared" si="156"/>
        <v>0</v>
      </c>
      <c r="O451" s="303">
        <f t="shared" si="156"/>
        <v>3465</v>
      </c>
      <c r="P451" s="303">
        <f t="shared" si="156"/>
        <v>0</v>
      </c>
      <c r="Q451" s="303">
        <f t="shared" si="156"/>
        <v>3465</v>
      </c>
    </row>
    <row r="452" spans="1:17" ht="34.5" customHeight="1">
      <c r="A452" s="32"/>
      <c r="B452" s="327" t="s">
        <v>108</v>
      </c>
      <c r="C452" s="409" t="s">
        <v>19</v>
      </c>
      <c r="D452" s="368" t="s">
        <v>207</v>
      </c>
      <c r="E452" s="368" t="s">
        <v>207</v>
      </c>
      <c r="F452" s="368" t="s">
        <v>207</v>
      </c>
      <c r="G452" s="368" t="s">
        <v>43</v>
      </c>
      <c r="H452" s="330" t="s">
        <v>207</v>
      </c>
      <c r="I452" s="331" t="s">
        <v>109</v>
      </c>
      <c r="J452" s="332">
        <v>3465</v>
      </c>
      <c r="K452" s="333">
        <v>3093</v>
      </c>
      <c r="L452" s="332">
        <v>0</v>
      </c>
      <c r="M452" s="334">
        <v>3465</v>
      </c>
      <c r="N452" s="335">
        <v>0</v>
      </c>
      <c r="O452" s="336">
        <v>3465</v>
      </c>
      <c r="P452" s="336">
        <v>0</v>
      </c>
      <c r="Q452" s="336">
        <v>3465</v>
      </c>
    </row>
    <row r="453" spans="1:17" s="24" customFormat="1" ht="10.5" customHeight="1">
      <c r="A453" s="39"/>
      <c r="B453" s="362"/>
      <c r="C453" s="348"/>
      <c r="D453" s="349"/>
      <c r="E453" s="349"/>
      <c r="F453" s="349"/>
      <c r="G453" s="350"/>
      <c r="H453" s="312"/>
      <c r="I453" s="312"/>
      <c r="J453" s="299"/>
      <c r="K453" s="325"/>
      <c r="L453" s="299"/>
      <c r="M453" s="301"/>
      <c r="N453" s="302"/>
      <c r="O453" s="303"/>
      <c r="P453" s="303"/>
      <c r="Q453" s="303"/>
    </row>
    <row r="454" spans="1:17" s="24" customFormat="1" ht="33" customHeight="1">
      <c r="A454" s="39"/>
      <c r="B454" s="624" t="s">
        <v>310</v>
      </c>
      <c r="C454" s="471" t="s">
        <v>275</v>
      </c>
      <c r="D454" s="457" t="s">
        <v>207</v>
      </c>
      <c r="E454" s="393" t="s">
        <v>207</v>
      </c>
      <c r="F454" s="393" t="s">
        <v>207</v>
      </c>
      <c r="G454" s="393" t="s">
        <v>208</v>
      </c>
      <c r="H454" s="312"/>
      <c r="I454" s="306"/>
      <c r="J454" s="299">
        <f>J458</f>
        <v>81.8</v>
      </c>
      <c r="K454" s="325"/>
      <c r="L454" s="299">
        <f>L458</f>
        <v>0</v>
      </c>
      <c r="M454" s="301">
        <f>M458+M455</f>
        <v>81.8</v>
      </c>
      <c r="N454" s="302">
        <f>N458+N455</f>
        <v>650</v>
      </c>
      <c r="O454" s="323">
        <f>O458+O455</f>
        <v>498.1</v>
      </c>
      <c r="P454" s="323">
        <f>P458+P455</f>
        <v>0</v>
      </c>
      <c r="Q454" s="323">
        <f>Q458+Q455</f>
        <v>498.1</v>
      </c>
    </row>
    <row r="455" spans="1:17" s="24" customFormat="1" ht="18" customHeight="1">
      <c r="A455" s="39"/>
      <c r="B455" s="294" t="s">
        <v>342</v>
      </c>
      <c r="C455" s="353" t="s">
        <v>275</v>
      </c>
      <c r="D455" s="354" t="s">
        <v>207</v>
      </c>
      <c r="E455" s="313" t="s">
        <v>207</v>
      </c>
      <c r="F455" s="350" t="s">
        <v>207</v>
      </c>
      <c r="G455" s="313" t="s">
        <v>341</v>
      </c>
      <c r="H455" s="297" t="s">
        <v>207</v>
      </c>
      <c r="I455" s="312"/>
      <c r="J455" s="299"/>
      <c r="K455" s="325"/>
      <c r="L455" s="299"/>
      <c r="M455" s="301">
        <f aca="true" t="shared" si="157" ref="M455:Q456">M456</f>
        <v>0</v>
      </c>
      <c r="N455" s="302">
        <f t="shared" si="157"/>
        <v>650</v>
      </c>
      <c r="O455" s="303">
        <f t="shared" si="157"/>
        <v>416.3</v>
      </c>
      <c r="P455" s="303">
        <f t="shared" si="157"/>
        <v>0</v>
      </c>
      <c r="Q455" s="303">
        <f t="shared" si="157"/>
        <v>416.3</v>
      </c>
    </row>
    <row r="456" spans="1:17" s="24" customFormat="1" ht="24" customHeight="1">
      <c r="A456" s="39"/>
      <c r="B456" s="294" t="s">
        <v>102</v>
      </c>
      <c r="C456" s="353" t="s">
        <v>275</v>
      </c>
      <c r="D456" s="354" t="s">
        <v>207</v>
      </c>
      <c r="E456" s="313" t="s">
        <v>207</v>
      </c>
      <c r="F456" s="350" t="s">
        <v>207</v>
      </c>
      <c r="G456" s="313" t="s">
        <v>341</v>
      </c>
      <c r="H456" s="297" t="s">
        <v>207</v>
      </c>
      <c r="I456" s="312" t="s">
        <v>103</v>
      </c>
      <c r="J456" s="299"/>
      <c r="K456" s="325"/>
      <c r="L456" s="299"/>
      <c r="M456" s="301">
        <f t="shared" si="157"/>
        <v>0</v>
      </c>
      <c r="N456" s="302">
        <f t="shared" si="157"/>
        <v>650</v>
      </c>
      <c r="O456" s="303">
        <f t="shared" si="157"/>
        <v>416.3</v>
      </c>
      <c r="P456" s="303">
        <f t="shared" si="157"/>
        <v>0</v>
      </c>
      <c r="Q456" s="303">
        <f t="shared" si="157"/>
        <v>416.3</v>
      </c>
    </row>
    <row r="457" spans="1:17" s="24" customFormat="1" ht="33" customHeight="1">
      <c r="A457" s="39"/>
      <c r="B457" s="294" t="s">
        <v>104</v>
      </c>
      <c r="C457" s="353" t="s">
        <v>275</v>
      </c>
      <c r="D457" s="354" t="s">
        <v>207</v>
      </c>
      <c r="E457" s="313" t="s">
        <v>207</v>
      </c>
      <c r="F457" s="350" t="s">
        <v>207</v>
      </c>
      <c r="G457" s="313" t="s">
        <v>341</v>
      </c>
      <c r="H457" s="297" t="s">
        <v>207</v>
      </c>
      <c r="I457" s="312" t="s">
        <v>105</v>
      </c>
      <c r="J457" s="299"/>
      <c r="K457" s="325"/>
      <c r="L457" s="299"/>
      <c r="M457" s="301">
        <v>0</v>
      </c>
      <c r="N457" s="302">
        <v>650</v>
      </c>
      <c r="O457" s="303">
        <v>416.3</v>
      </c>
      <c r="P457" s="303">
        <v>0</v>
      </c>
      <c r="Q457" s="303">
        <f>P457+O457</f>
        <v>416.3</v>
      </c>
    </row>
    <row r="458" spans="1:17" s="24" customFormat="1" ht="42" customHeight="1">
      <c r="A458" s="39"/>
      <c r="B458" s="621" t="s">
        <v>308</v>
      </c>
      <c r="C458" s="353" t="s">
        <v>275</v>
      </c>
      <c r="D458" s="354" t="s">
        <v>207</v>
      </c>
      <c r="E458" s="296" t="s">
        <v>207</v>
      </c>
      <c r="F458" s="296" t="s">
        <v>207</v>
      </c>
      <c r="G458" s="313" t="s">
        <v>307</v>
      </c>
      <c r="H458" s="297" t="s">
        <v>207</v>
      </c>
      <c r="I458" s="312"/>
      <c r="J458" s="299">
        <f>J459</f>
        <v>81.8</v>
      </c>
      <c r="K458" s="325"/>
      <c r="L458" s="299">
        <f aca="true" t="shared" si="158" ref="L458:Q459">L459</f>
        <v>0</v>
      </c>
      <c r="M458" s="301">
        <f t="shared" si="158"/>
        <v>81.8</v>
      </c>
      <c r="N458" s="302">
        <f t="shared" si="158"/>
        <v>0</v>
      </c>
      <c r="O458" s="303">
        <f t="shared" si="158"/>
        <v>81.8</v>
      </c>
      <c r="P458" s="303">
        <f t="shared" si="158"/>
        <v>0</v>
      </c>
      <c r="Q458" s="303">
        <f t="shared" si="158"/>
        <v>81.8</v>
      </c>
    </row>
    <row r="459" spans="1:17" s="24" customFormat="1" ht="11.25" customHeight="1">
      <c r="A459" s="39"/>
      <c r="B459" s="314" t="s">
        <v>160</v>
      </c>
      <c r="C459" s="353" t="s">
        <v>275</v>
      </c>
      <c r="D459" s="354" t="s">
        <v>207</v>
      </c>
      <c r="E459" s="296" t="s">
        <v>207</v>
      </c>
      <c r="F459" s="296" t="s">
        <v>207</v>
      </c>
      <c r="G459" s="313" t="s">
        <v>307</v>
      </c>
      <c r="H459" s="297" t="s">
        <v>207</v>
      </c>
      <c r="I459" s="312" t="s">
        <v>174</v>
      </c>
      <c r="J459" s="299">
        <f>J460</f>
        <v>81.8</v>
      </c>
      <c r="K459" s="325"/>
      <c r="L459" s="299">
        <f t="shared" si="158"/>
        <v>0</v>
      </c>
      <c r="M459" s="301">
        <f t="shared" si="158"/>
        <v>81.8</v>
      </c>
      <c r="N459" s="302">
        <f t="shared" si="158"/>
        <v>0</v>
      </c>
      <c r="O459" s="303">
        <f t="shared" si="158"/>
        <v>81.8</v>
      </c>
      <c r="P459" s="303">
        <f t="shared" si="158"/>
        <v>0</v>
      </c>
      <c r="Q459" s="303">
        <f t="shared" si="158"/>
        <v>81.8</v>
      </c>
    </row>
    <row r="460" spans="1:17" s="24" customFormat="1" ht="16.5" customHeight="1">
      <c r="A460" s="39"/>
      <c r="B460" s="480" t="s">
        <v>175</v>
      </c>
      <c r="C460" s="441" t="s">
        <v>275</v>
      </c>
      <c r="D460" s="442" t="s">
        <v>207</v>
      </c>
      <c r="E460" s="328" t="s">
        <v>207</v>
      </c>
      <c r="F460" s="328" t="s">
        <v>207</v>
      </c>
      <c r="G460" s="443" t="s">
        <v>307</v>
      </c>
      <c r="H460" s="330" t="s">
        <v>207</v>
      </c>
      <c r="I460" s="357" t="s">
        <v>221</v>
      </c>
      <c r="J460" s="332">
        <v>81.8</v>
      </c>
      <c r="K460" s="333"/>
      <c r="L460" s="332">
        <v>0</v>
      </c>
      <c r="M460" s="334">
        <v>81.8</v>
      </c>
      <c r="N460" s="335">
        <v>0</v>
      </c>
      <c r="O460" s="336">
        <v>81.8</v>
      </c>
      <c r="P460" s="336">
        <v>0</v>
      </c>
      <c r="Q460" s="336">
        <v>81.8</v>
      </c>
    </row>
    <row r="461" spans="1:17" s="24" customFormat="1" ht="6.75" customHeight="1">
      <c r="A461" s="39"/>
      <c r="B461" s="314"/>
      <c r="C461" s="353"/>
      <c r="D461" s="354"/>
      <c r="E461" s="296"/>
      <c r="F461" s="296"/>
      <c r="G461" s="313"/>
      <c r="H461" s="297"/>
      <c r="I461" s="312"/>
      <c r="J461" s="299"/>
      <c r="K461" s="325"/>
      <c r="L461" s="299"/>
      <c r="M461" s="301"/>
      <c r="N461" s="302"/>
      <c r="O461" s="303"/>
      <c r="P461" s="303"/>
      <c r="Q461" s="303"/>
    </row>
    <row r="462" spans="1:17" s="24" customFormat="1" ht="33" customHeight="1">
      <c r="A462" s="39"/>
      <c r="B462" s="456" t="s">
        <v>309</v>
      </c>
      <c r="C462" s="472" t="s">
        <v>304</v>
      </c>
      <c r="D462" s="473" t="s">
        <v>207</v>
      </c>
      <c r="E462" s="393" t="s">
        <v>207</v>
      </c>
      <c r="F462" s="393" t="s">
        <v>207</v>
      </c>
      <c r="G462" s="473" t="s">
        <v>208</v>
      </c>
      <c r="H462" s="474" t="s">
        <v>207</v>
      </c>
      <c r="I462" s="447"/>
      <c r="J462" s="299">
        <f>J463</f>
        <v>259.1</v>
      </c>
      <c r="K462" s="325"/>
      <c r="L462" s="299">
        <f aca="true" t="shared" si="159" ref="L462:Q468">L463</f>
        <v>0</v>
      </c>
      <c r="M462" s="301">
        <f t="shared" si="159"/>
        <v>259.1</v>
      </c>
      <c r="N462" s="302">
        <f t="shared" si="159"/>
        <v>0</v>
      </c>
      <c r="O462" s="323">
        <f t="shared" si="159"/>
        <v>259.1</v>
      </c>
      <c r="P462" s="323">
        <f t="shared" si="159"/>
        <v>0</v>
      </c>
      <c r="Q462" s="323">
        <f t="shared" si="159"/>
        <v>259.1</v>
      </c>
    </row>
    <row r="463" spans="1:17" s="24" customFormat="1" ht="113.25" customHeight="1">
      <c r="A463" s="39"/>
      <c r="B463" s="621" t="s">
        <v>306</v>
      </c>
      <c r="C463" s="341" t="s">
        <v>304</v>
      </c>
      <c r="D463" s="342" t="s">
        <v>207</v>
      </c>
      <c r="E463" s="296" t="s">
        <v>207</v>
      </c>
      <c r="F463" s="296" t="s">
        <v>207</v>
      </c>
      <c r="G463" s="342" t="s">
        <v>305</v>
      </c>
      <c r="H463" s="343" t="s">
        <v>207</v>
      </c>
      <c r="I463" s="344"/>
      <c r="J463" s="299">
        <f>J464</f>
        <v>259.1</v>
      </c>
      <c r="K463" s="325"/>
      <c r="L463" s="299">
        <f t="shared" si="159"/>
        <v>0</v>
      </c>
      <c r="M463" s="301">
        <f t="shared" si="159"/>
        <v>259.1</v>
      </c>
      <c r="N463" s="302">
        <f t="shared" si="159"/>
        <v>0</v>
      </c>
      <c r="O463" s="303">
        <f t="shared" si="159"/>
        <v>259.1</v>
      </c>
      <c r="P463" s="303">
        <f t="shared" si="159"/>
        <v>0</v>
      </c>
      <c r="Q463" s="303">
        <f t="shared" si="159"/>
        <v>259.1</v>
      </c>
    </row>
    <row r="464" spans="1:17" s="24" customFormat="1" ht="11.25" customHeight="1">
      <c r="A464" s="39"/>
      <c r="B464" s="314" t="s">
        <v>160</v>
      </c>
      <c r="C464" s="341" t="s">
        <v>304</v>
      </c>
      <c r="D464" s="342" t="s">
        <v>207</v>
      </c>
      <c r="E464" s="296" t="s">
        <v>207</v>
      </c>
      <c r="F464" s="296" t="s">
        <v>207</v>
      </c>
      <c r="G464" s="342" t="s">
        <v>305</v>
      </c>
      <c r="H464" s="343" t="s">
        <v>207</v>
      </c>
      <c r="I464" s="344" t="s">
        <v>174</v>
      </c>
      <c r="J464" s="299">
        <f>J465</f>
        <v>259.1</v>
      </c>
      <c r="K464" s="325"/>
      <c r="L464" s="299">
        <f t="shared" si="159"/>
        <v>0</v>
      </c>
      <c r="M464" s="301">
        <f t="shared" si="159"/>
        <v>259.1</v>
      </c>
      <c r="N464" s="302">
        <f t="shared" si="159"/>
        <v>0</v>
      </c>
      <c r="O464" s="303">
        <f t="shared" si="159"/>
        <v>259.1</v>
      </c>
      <c r="P464" s="303">
        <f t="shared" si="159"/>
        <v>0</v>
      </c>
      <c r="Q464" s="303">
        <f t="shared" si="159"/>
        <v>259.1</v>
      </c>
    </row>
    <row r="465" spans="1:17" s="24" customFormat="1" ht="21" customHeight="1">
      <c r="A465" s="39"/>
      <c r="B465" s="480" t="s">
        <v>175</v>
      </c>
      <c r="C465" s="475" t="s">
        <v>304</v>
      </c>
      <c r="D465" s="476" t="s">
        <v>207</v>
      </c>
      <c r="E465" s="328" t="s">
        <v>207</v>
      </c>
      <c r="F465" s="328" t="s">
        <v>207</v>
      </c>
      <c r="G465" s="476" t="s">
        <v>305</v>
      </c>
      <c r="H465" s="477" t="s">
        <v>207</v>
      </c>
      <c r="I465" s="478" t="s">
        <v>221</v>
      </c>
      <c r="J465" s="332">
        <v>259.1</v>
      </c>
      <c r="K465" s="325"/>
      <c r="L465" s="332">
        <v>0</v>
      </c>
      <c r="M465" s="334">
        <v>259.1</v>
      </c>
      <c r="N465" s="335">
        <v>0</v>
      </c>
      <c r="O465" s="336">
        <v>259.1</v>
      </c>
      <c r="P465" s="336">
        <v>0</v>
      </c>
      <c r="Q465" s="336">
        <v>259.1</v>
      </c>
    </row>
    <row r="466" spans="1:17" s="24" customFormat="1" ht="21" customHeight="1">
      <c r="A466" s="39"/>
      <c r="B466" s="479" t="s">
        <v>394</v>
      </c>
      <c r="C466" s="473" t="s">
        <v>393</v>
      </c>
      <c r="D466" s="473" t="s">
        <v>207</v>
      </c>
      <c r="E466" s="393" t="s">
        <v>207</v>
      </c>
      <c r="F466" s="393" t="s">
        <v>207</v>
      </c>
      <c r="G466" s="473" t="s">
        <v>208</v>
      </c>
      <c r="H466" s="474" t="s">
        <v>207</v>
      </c>
      <c r="I466" s="447"/>
      <c r="J466" s="299">
        <f>J467</f>
        <v>259.1</v>
      </c>
      <c r="K466" s="325"/>
      <c r="L466" s="299">
        <f t="shared" si="159"/>
        <v>0</v>
      </c>
      <c r="M466" s="301">
        <f t="shared" si="159"/>
        <v>259.1</v>
      </c>
      <c r="N466" s="302">
        <f t="shared" si="159"/>
        <v>0</v>
      </c>
      <c r="O466" s="323">
        <f t="shared" si="159"/>
        <v>29.2</v>
      </c>
      <c r="P466" s="323">
        <f t="shared" si="159"/>
        <v>0</v>
      </c>
      <c r="Q466" s="323">
        <f t="shared" si="159"/>
        <v>29.2</v>
      </c>
    </row>
    <row r="467" spans="1:17" s="24" customFormat="1" ht="21" customHeight="1">
      <c r="A467" s="39"/>
      <c r="B467" s="294" t="s">
        <v>342</v>
      </c>
      <c r="C467" s="342" t="s">
        <v>393</v>
      </c>
      <c r="D467" s="342" t="s">
        <v>207</v>
      </c>
      <c r="E467" s="296" t="s">
        <v>207</v>
      </c>
      <c r="F467" s="296" t="s">
        <v>207</v>
      </c>
      <c r="G467" s="342" t="s">
        <v>341</v>
      </c>
      <c r="H467" s="343" t="s">
        <v>207</v>
      </c>
      <c r="I467" s="344"/>
      <c r="J467" s="299">
        <f>J468</f>
        <v>259.1</v>
      </c>
      <c r="K467" s="325"/>
      <c r="L467" s="299">
        <f t="shared" si="159"/>
        <v>0</v>
      </c>
      <c r="M467" s="301">
        <f t="shared" si="159"/>
        <v>259.1</v>
      </c>
      <c r="N467" s="302">
        <f t="shared" si="159"/>
        <v>0</v>
      </c>
      <c r="O467" s="303">
        <f t="shared" si="159"/>
        <v>29.2</v>
      </c>
      <c r="P467" s="303">
        <f t="shared" si="159"/>
        <v>0</v>
      </c>
      <c r="Q467" s="303">
        <f t="shared" si="159"/>
        <v>29.2</v>
      </c>
    </row>
    <row r="468" spans="1:17" s="24" customFormat="1" ht="15" customHeight="1">
      <c r="A468" s="39"/>
      <c r="B468" s="314" t="s">
        <v>160</v>
      </c>
      <c r="C468" s="342" t="s">
        <v>393</v>
      </c>
      <c r="D468" s="342" t="s">
        <v>207</v>
      </c>
      <c r="E468" s="296" t="s">
        <v>207</v>
      </c>
      <c r="F468" s="296" t="s">
        <v>207</v>
      </c>
      <c r="G468" s="342" t="s">
        <v>341</v>
      </c>
      <c r="H468" s="343" t="s">
        <v>207</v>
      </c>
      <c r="I468" s="344" t="s">
        <v>174</v>
      </c>
      <c r="J468" s="299">
        <f>J469</f>
        <v>259.1</v>
      </c>
      <c r="K468" s="325"/>
      <c r="L468" s="299">
        <f t="shared" si="159"/>
        <v>0</v>
      </c>
      <c r="M468" s="301">
        <f t="shared" si="159"/>
        <v>259.1</v>
      </c>
      <c r="N468" s="302">
        <f t="shared" si="159"/>
        <v>0</v>
      </c>
      <c r="O468" s="303">
        <f t="shared" si="159"/>
        <v>29.2</v>
      </c>
      <c r="P468" s="303">
        <f t="shared" si="159"/>
        <v>0</v>
      </c>
      <c r="Q468" s="303">
        <f t="shared" si="159"/>
        <v>29.2</v>
      </c>
    </row>
    <row r="469" spans="1:17" s="24" customFormat="1" ht="17.25" customHeight="1">
      <c r="A469" s="39"/>
      <c r="B469" s="480" t="s">
        <v>175</v>
      </c>
      <c r="C469" s="476" t="s">
        <v>393</v>
      </c>
      <c r="D469" s="476" t="s">
        <v>207</v>
      </c>
      <c r="E469" s="328" t="s">
        <v>207</v>
      </c>
      <c r="F469" s="328" t="s">
        <v>207</v>
      </c>
      <c r="G469" s="476" t="s">
        <v>341</v>
      </c>
      <c r="H469" s="477" t="s">
        <v>207</v>
      </c>
      <c r="I469" s="478" t="s">
        <v>221</v>
      </c>
      <c r="J469" s="332">
        <v>259.1</v>
      </c>
      <c r="K469" s="325"/>
      <c r="L469" s="332">
        <v>0</v>
      </c>
      <c r="M469" s="334">
        <v>259.1</v>
      </c>
      <c r="N469" s="335">
        <v>0</v>
      </c>
      <c r="O469" s="336">
        <v>29.2</v>
      </c>
      <c r="P469" s="336">
        <v>0</v>
      </c>
      <c r="Q469" s="336">
        <f>P469+O469</f>
        <v>29.2</v>
      </c>
    </row>
    <row r="470" spans="1:17" s="24" customFormat="1" ht="9.75" customHeight="1">
      <c r="A470" s="39"/>
      <c r="B470" s="314"/>
      <c r="C470" s="481"/>
      <c r="D470" s="342"/>
      <c r="E470" s="296"/>
      <c r="F470" s="296"/>
      <c r="G470" s="342"/>
      <c r="H470" s="343"/>
      <c r="I470" s="482"/>
      <c r="J470" s="299"/>
      <c r="K470" s="325"/>
      <c r="L470" s="299"/>
      <c r="M470" s="301"/>
      <c r="N470" s="302"/>
      <c r="O470" s="416"/>
      <c r="P470" s="303"/>
      <c r="Q470" s="303"/>
    </row>
    <row r="471" spans="1:17" s="24" customFormat="1" ht="17.25" customHeight="1">
      <c r="A471" s="39"/>
      <c r="B471" s="456" t="s">
        <v>397</v>
      </c>
      <c r="C471" s="467" t="s">
        <v>396</v>
      </c>
      <c r="D471" s="468" t="s">
        <v>207</v>
      </c>
      <c r="E471" s="393" t="s">
        <v>207</v>
      </c>
      <c r="F471" s="393" t="s">
        <v>207</v>
      </c>
      <c r="G471" s="468" t="s">
        <v>208</v>
      </c>
      <c r="H471" s="393" t="s">
        <v>207</v>
      </c>
      <c r="I471" s="483"/>
      <c r="J471" s="299"/>
      <c r="K471" s="325"/>
      <c r="L471" s="299"/>
      <c r="M471" s="301"/>
      <c r="N471" s="302"/>
      <c r="O471" s="303">
        <f aca="true" t="shared" si="160" ref="O471:Q473">O472</f>
        <v>5</v>
      </c>
      <c r="P471" s="303">
        <f t="shared" si="160"/>
        <v>0</v>
      </c>
      <c r="Q471" s="303">
        <f t="shared" si="160"/>
        <v>5</v>
      </c>
    </row>
    <row r="472" spans="1:17" s="24" customFormat="1" ht="17.25" customHeight="1">
      <c r="A472" s="39"/>
      <c r="B472" s="294" t="s">
        <v>399</v>
      </c>
      <c r="C472" s="351" t="s">
        <v>396</v>
      </c>
      <c r="D472" s="352" t="s">
        <v>207</v>
      </c>
      <c r="E472" s="296" t="s">
        <v>207</v>
      </c>
      <c r="F472" s="296" t="s">
        <v>207</v>
      </c>
      <c r="G472" s="352" t="s">
        <v>398</v>
      </c>
      <c r="H472" s="296" t="s">
        <v>207</v>
      </c>
      <c r="I472" s="483"/>
      <c r="J472" s="299"/>
      <c r="K472" s="325"/>
      <c r="L472" s="299"/>
      <c r="M472" s="301"/>
      <c r="N472" s="302"/>
      <c r="O472" s="303">
        <f t="shared" si="160"/>
        <v>5</v>
      </c>
      <c r="P472" s="303">
        <f t="shared" si="160"/>
        <v>0</v>
      </c>
      <c r="Q472" s="303">
        <f t="shared" si="160"/>
        <v>5</v>
      </c>
    </row>
    <row r="473" spans="1:17" s="24" customFormat="1" ht="32.25" customHeight="1">
      <c r="A473" s="39"/>
      <c r="B473" s="314" t="s">
        <v>194</v>
      </c>
      <c r="C473" s="351" t="s">
        <v>396</v>
      </c>
      <c r="D473" s="352" t="s">
        <v>207</v>
      </c>
      <c r="E473" s="296" t="s">
        <v>207</v>
      </c>
      <c r="F473" s="296" t="s">
        <v>207</v>
      </c>
      <c r="G473" s="352" t="s">
        <v>398</v>
      </c>
      <c r="H473" s="296" t="s">
        <v>207</v>
      </c>
      <c r="I473" s="483" t="s">
        <v>103</v>
      </c>
      <c r="J473" s="299"/>
      <c r="K473" s="325"/>
      <c r="L473" s="299"/>
      <c r="M473" s="301"/>
      <c r="N473" s="302"/>
      <c r="O473" s="303">
        <f t="shared" si="160"/>
        <v>5</v>
      </c>
      <c r="P473" s="303">
        <f t="shared" si="160"/>
        <v>0</v>
      </c>
      <c r="Q473" s="303">
        <f t="shared" si="160"/>
        <v>5</v>
      </c>
    </row>
    <row r="474" spans="1:17" s="24" customFormat="1" ht="27" customHeight="1">
      <c r="A474" s="39"/>
      <c r="B474" s="480" t="s">
        <v>104</v>
      </c>
      <c r="C474" s="355" t="s">
        <v>396</v>
      </c>
      <c r="D474" s="356" t="s">
        <v>207</v>
      </c>
      <c r="E474" s="328" t="s">
        <v>207</v>
      </c>
      <c r="F474" s="328" t="s">
        <v>207</v>
      </c>
      <c r="G474" s="356" t="s">
        <v>398</v>
      </c>
      <c r="H474" s="328" t="s">
        <v>207</v>
      </c>
      <c r="I474" s="484" t="s">
        <v>105</v>
      </c>
      <c r="J474" s="332"/>
      <c r="K474" s="333"/>
      <c r="L474" s="332"/>
      <c r="M474" s="334"/>
      <c r="N474" s="335"/>
      <c r="O474" s="336">
        <v>5</v>
      </c>
      <c r="P474" s="336">
        <v>0</v>
      </c>
      <c r="Q474" s="336">
        <f>P474+O474</f>
        <v>5</v>
      </c>
    </row>
    <row r="475" spans="1:17" s="24" customFormat="1" ht="8.25" customHeight="1">
      <c r="A475" s="39"/>
      <c r="B475" s="314"/>
      <c r="C475" s="353"/>
      <c r="D475" s="354"/>
      <c r="E475" s="296"/>
      <c r="F475" s="296"/>
      <c r="G475" s="313"/>
      <c r="H475" s="297"/>
      <c r="I475" s="312"/>
      <c r="J475" s="299"/>
      <c r="K475" s="325"/>
      <c r="L475" s="299"/>
      <c r="M475" s="301"/>
      <c r="N475" s="302"/>
      <c r="O475" s="303"/>
      <c r="P475" s="303"/>
      <c r="Q475" s="303"/>
    </row>
    <row r="476" spans="1:17" s="24" customFormat="1" ht="15.75" customHeight="1">
      <c r="A476" s="39"/>
      <c r="B476" s="625" t="s">
        <v>283</v>
      </c>
      <c r="C476" s="465" t="s">
        <v>281</v>
      </c>
      <c r="D476" s="393" t="s">
        <v>207</v>
      </c>
      <c r="E476" s="393" t="s">
        <v>207</v>
      </c>
      <c r="F476" s="393" t="s">
        <v>207</v>
      </c>
      <c r="G476" s="458" t="s">
        <v>208</v>
      </c>
      <c r="H476" s="319" t="s">
        <v>207</v>
      </c>
      <c r="I476" s="306"/>
      <c r="J476" s="299" t="e">
        <f>J480</f>
        <v>#REF!</v>
      </c>
      <c r="K476" s="325"/>
      <c r="L476" s="299" t="e">
        <f>L480</f>
        <v>#REF!</v>
      </c>
      <c r="M476" s="301" t="e">
        <f>M480</f>
        <v>#REF!</v>
      </c>
      <c r="N476" s="302" t="e">
        <f>N480+N477</f>
        <v>#REF!</v>
      </c>
      <c r="O476" s="303">
        <f>O480+O477</f>
        <v>671.1</v>
      </c>
      <c r="P476" s="303">
        <f>P480+P477</f>
        <v>0</v>
      </c>
      <c r="Q476" s="303">
        <f>Q480+Q477</f>
        <v>671.1</v>
      </c>
    </row>
    <row r="477" spans="1:17" s="24" customFormat="1" ht="15.75" customHeight="1">
      <c r="A477" s="39"/>
      <c r="B477" s="294" t="s">
        <v>342</v>
      </c>
      <c r="C477" s="390" t="s">
        <v>281</v>
      </c>
      <c r="D477" s="296" t="s">
        <v>207</v>
      </c>
      <c r="E477" s="296" t="s">
        <v>207</v>
      </c>
      <c r="F477" s="296" t="s">
        <v>207</v>
      </c>
      <c r="G477" s="313" t="s">
        <v>341</v>
      </c>
      <c r="H477" s="297" t="s">
        <v>207</v>
      </c>
      <c r="I477" s="306"/>
      <c r="J477" s="299"/>
      <c r="K477" s="325"/>
      <c r="L477" s="299"/>
      <c r="M477" s="301"/>
      <c r="N477" s="302">
        <f aca="true" t="shared" si="161" ref="N477:Q478">N478</f>
        <v>0</v>
      </c>
      <c r="O477" s="303">
        <f t="shared" si="161"/>
        <v>300</v>
      </c>
      <c r="P477" s="303">
        <f t="shared" si="161"/>
        <v>0</v>
      </c>
      <c r="Q477" s="303">
        <f t="shared" si="161"/>
        <v>300</v>
      </c>
    </row>
    <row r="478" spans="1:17" s="24" customFormat="1" ht="15.75" customHeight="1">
      <c r="A478" s="39"/>
      <c r="B478" s="294" t="s">
        <v>112</v>
      </c>
      <c r="C478" s="390" t="s">
        <v>281</v>
      </c>
      <c r="D478" s="296" t="s">
        <v>207</v>
      </c>
      <c r="E478" s="296" t="s">
        <v>207</v>
      </c>
      <c r="F478" s="296" t="s">
        <v>207</v>
      </c>
      <c r="G478" s="313" t="s">
        <v>341</v>
      </c>
      <c r="H478" s="297" t="s">
        <v>207</v>
      </c>
      <c r="I478" s="306" t="s">
        <v>113</v>
      </c>
      <c r="J478" s="299"/>
      <c r="K478" s="325"/>
      <c r="L478" s="299"/>
      <c r="M478" s="301"/>
      <c r="N478" s="302">
        <f t="shared" si="161"/>
        <v>0</v>
      </c>
      <c r="O478" s="303">
        <f t="shared" si="161"/>
        <v>300</v>
      </c>
      <c r="P478" s="303">
        <f t="shared" si="161"/>
        <v>0</v>
      </c>
      <c r="Q478" s="303">
        <f t="shared" si="161"/>
        <v>300</v>
      </c>
    </row>
    <row r="479" spans="1:17" s="24" customFormat="1" ht="15.75" customHeight="1">
      <c r="A479" s="39"/>
      <c r="B479" s="294" t="s">
        <v>380</v>
      </c>
      <c r="C479" s="390" t="s">
        <v>281</v>
      </c>
      <c r="D479" s="296" t="s">
        <v>207</v>
      </c>
      <c r="E479" s="296" t="s">
        <v>207</v>
      </c>
      <c r="F479" s="296" t="s">
        <v>207</v>
      </c>
      <c r="G479" s="313" t="s">
        <v>341</v>
      </c>
      <c r="H479" s="297" t="s">
        <v>207</v>
      </c>
      <c r="I479" s="306" t="s">
        <v>379</v>
      </c>
      <c r="J479" s="299"/>
      <c r="K479" s="325"/>
      <c r="L479" s="299"/>
      <c r="M479" s="301"/>
      <c r="N479" s="302">
        <v>0</v>
      </c>
      <c r="O479" s="303">
        <v>300</v>
      </c>
      <c r="P479" s="303">
        <v>0</v>
      </c>
      <c r="Q479" s="303">
        <f>P479+O479</f>
        <v>300</v>
      </c>
    </row>
    <row r="480" spans="1:17" s="24" customFormat="1" ht="27.75" customHeight="1">
      <c r="A480" s="39"/>
      <c r="B480" s="626" t="s">
        <v>273</v>
      </c>
      <c r="C480" s="390" t="s">
        <v>281</v>
      </c>
      <c r="D480" s="296" t="s">
        <v>207</v>
      </c>
      <c r="E480" s="296" t="s">
        <v>207</v>
      </c>
      <c r="F480" s="296" t="s">
        <v>207</v>
      </c>
      <c r="G480" s="313" t="s">
        <v>282</v>
      </c>
      <c r="H480" s="297" t="s">
        <v>207</v>
      </c>
      <c r="I480" s="306"/>
      <c r="J480" s="299" t="e">
        <f>#REF!</f>
        <v>#REF!</v>
      </c>
      <c r="K480" s="325"/>
      <c r="L480" s="299" t="e">
        <f>#REF!</f>
        <v>#REF!</v>
      </c>
      <c r="M480" s="301" t="e">
        <f>#REF!</f>
        <v>#REF!</v>
      </c>
      <c r="N480" s="302" t="e">
        <f>#REF!</f>
        <v>#REF!</v>
      </c>
      <c r="O480" s="303">
        <f aca="true" t="shared" si="162" ref="O480:Q481">O481</f>
        <v>371.1</v>
      </c>
      <c r="P480" s="303">
        <f t="shared" si="162"/>
        <v>0</v>
      </c>
      <c r="Q480" s="303">
        <f t="shared" si="162"/>
        <v>371.1</v>
      </c>
    </row>
    <row r="481" spans="1:17" s="24" customFormat="1" ht="15" customHeight="1">
      <c r="A481" s="39"/>
      <c r="B481" s="294" t="s">
        <v>112</v>
      </c>
      <c r="C481" s="390" t="s">
        <v>281</v>
      </c>
      <c r="D481" s="296" t="s">
        <v>207</v>
      </c>
      <c r="E481" s="296" t="s">
        <v>207</v>
      </c>
      <c r="F481" s="296" t="s">
        <v>207</v>
      </c>
      <c r="G481" s="313" t="s">
        <v>282</v>
      </c>
      <c r="H481" s="297" t="s">
        <v>207</v>
      </c>
      <c r="I481" s="312" t="s">
        <v>113</v>
      </c>
      <c r="J481" s="299"/>
      <c r="K481" s="325"/>
      <c r="L481" s="299"/>
      <c r="M481" s="301"/>
      <c r="N481" s="302"/>
      <c r="O481" s="303">
        <f t="shared" si="162"/>
        <v>371.1</v>
      </c>
      <c r="P481" s="303">
        <f t="shared" si="162"/>
        <v>0</v>
      </c>
      <c r="Q481" s="303">
        <f t="shared" si="162"/>
        <v>371.1</v>
      </c>
    </row>
    <row r="482" spans="1:17" s="24" customFormat="1" ht="17.25" customHeight="1">
      <c r="A482" s="39"/>
      <c r="B482" s="327" t="s">
        <v>380</v>
      </c>
      <c r="C482" s="390" t="s">
        <v>281</v>
      </c>
      <c r="D482" s="296" t="s">
        <v>207</v>
      </c>
      <c r="E482" s="296" t="s">
        <v>207</v>
      </c>
      <c r="F482" s="296" t="s">
        <v>207</v>
      </c>
      <c r="G482" s="313" t="s">
        <v>282</v>
      </c>
      <c r="H482" s="297" t="s">
        <v>207</v>
      </c>
      <c r="I482" s="312" t="s">
        <v>379</v>
      </c>
      <c r="J482" s="326"/>
      <c r="K482" s="326"/>
      <c r="L482" s="326"/>
      <c r="M482" s="301"/>
      <c r="N482" s="301"/>
      <c r="O482" s="336">
        <v>371.1</v>
      </c>
      <c r="P482" s="303">
        <v>0</v>
      </c>
      <c r="Q482" s="303">
        <f>P482+O482</f>
        <v>371.1</v>
      </c>
    </row>
    <row r="483" spans="1:17" ht="17.25" customHeight="1">
      <c r="A483" s="33"/>
      <c r="B483" s="485" t="s">
        <v>56</v>
      </c>
      <c r="C483" s="670"/>
      <c r="D483" s="671"/>
      <c r="E483" s="671"/>
      <c r="F483" s="671"/>
      <c r="G483" s="671"/>
      <c r="H483" s="671"/>
      <c r="I483" s="672"/>
      <c r="J483" s="486" t="e">
        <f aca="true" t="shared" si="163" ref="J483:Q483">J14+J305</f>
        <v>#REF!</v>
      </c>
      <c r="K483" s="487" t="e">
        <f t="shared" si="163"/>
        <v>#REF!</v>
      </c>
      <c r="L483" s="486" t="e">
        <f t="shared" si="163"/>
        <v>#REF!</v>
      </c>
      <c r="M483" s="488" t="e">
        <f t="shared" si="163"/>
        <v>#REF!</v>
      </c>
      <c r="N483" s="489" t="e">
        <f t="shared" si="163"/>
        <v>#REF!</v>
      </c>
      <c r="O483" s="490">
        <f t="shared" si="163"/>
        <v>1018720.8999999999</v>
      </c>
      <c r="P483" s="491">
        <f t="shared" si="163"/>
        <v>3423.7999999999997</v>
      </c>
      <c r="Q483" s="491">
        <f t="shared" si="163"/>
        <v>1022144.7</v>
      </c>
    </row>
    <row r="484" spans="2:17" ht="12.75">
      <c r="B484" s="492"/>
      <c r="C484" s="492"/>
      <c r="D484" s="493"/>
      <c r="E484" s="493"/>
      <c r="F484" s="493"/>
      <c r="G484" s="492"/>
      <c r="H484" s="492"/>
      <c r="I484" s="493"/>
      <c r="J484" s="494"/>
      <c r="K484" s="494"/>
      <c r="L484" s="494"/>
      <c r="M484" s="492"/>
      <c r="N484" s="321"/>
      <c r="O484" s="495"/>
      <c r="P484" s="492"/>
      <c r="Q484" s="492"/>
    </row>
    <row r="485" spans="2:17" ht="12.75">
      <c r="B485" s="492"/>
      <c r="C485" s="492"/>
      <c r="D485" s="493"/>
      <c r="E485" s="493"/>
      <c r="F485" s="493"/>
      <c r="G485" s="492"/>
      <c r="H485" s="492"/>
      <c r="I485" s="493"/>
      <c r="J485" s="494"/>
      <c r="K485" s="494"/>
      <c r="L485" s="494"/>
      <c r="M485" s="492"/>
      <c r="N485" s="496"/>
      <c r="O485" s="495"/>
      <c r="P485" s="492"/>
      <c r="Q485" s="492"/>
    </row>
    <row r="486" spans="2:17" ht="12.75">
      <c r="B486" s="492"/>
      <c r="C486" s="492"/>
      <c r="D486" s="493"/>
      <c r="E486" s="493"/>
      <c r="F486" s="493"/>
      <c r="G486" s="492"/>
      <c r="H486" s="492"/>
      <c r="I486" s="493"/>
      <c r="J486" s="494"/>
      <c r="K486" s="494"/>
      <c r="L486" s="494"/>
      <c r="M486" s="492"/>
      <c r="N486" s="492"/>
      <c r="O486" s="495"/>
      <c r="P486" s="492"/>
      <c r="Q486" s="492"/>
    </row>
    <row r="487" spans="2:17" ht="12.75">
      <c r="B487" s="492"/>
      <c r="C487" s="492"/>
      <c r="D487" s="493"/>
      <c r="E487" s="493"/>
      <c r="F487" s="493"/>
      <c r="G487" s="492"/>
      <c r="H487" s="492"/>
      <c r="I487" s="493"/>
      <c r="J487" s="497"/>
      <c r="K487" s="494"/>
      <c r="L487" s="494"/>
      <c r="M487" s="492"/>
      <c r="N487" s="492"/>
      <c r="O487" s="495"/>
      <c r="P487" s="492"/>
      <c r="Q487" s="492"/>
    </row>
    <row r="488" spans="2:17" ht="12.75">
      <c r="B488" s="492"/>
      <c r="C488" s="492"/>
      <c r="D488" s="493"/>
      <c r="E488" s="493"/>
      <c r="F488" s="493"/>
      <c r="G488" s="492"/>
      <c r="H488" s="492"/>
      <c r="I488" s="493"/>
      <c r="J488" s="494"/>
      <c r="K488" s="494"/>
      <c r="L488" s="494"/>
      <c r="M488" s="492"/>
      <c r="N488" s="492"/>
      <c r="O488" s="495"/>
      <c r="P488" s="492"/>
      <c r="Q488" s="492"/>
    </row>
    <row r="489" spans="2:17" ht="12.75">
      <c r="B489" s="492"/>
      <c r="C489" s="492"/>
      <c r="D489" s="493"/>
      <c r="E489" s="493"/>
      <c r="F489" s="493"/>
      <c r="G489" s="492"/>
      <c r="H489" s="492"/>
      <c r="I489" s="493"/>
      <c r="J489" s="494"/>
      <c r="K489" s="494"/>
      <c r="L489" s="494"/>
      <c r="M489" s="492"/>
      <c r="N489" s="492"/>
      <c r="O489" s="495"/>
      <c r="P489" s="492"/>
      <c r="Q489" s="492"/>
    </row>
    <row r="490" spans="2:17" ht="12.75">
      <c r="B490" s="492"/>
      <c r="C490" s="492"/>
      <c r="D490" s="493"/>
      <c r="E490" s="493"/>
      <c r="F490" s="493"/>
      <c r="G490" s="492"/>
      <c r="H490" s="492"/>
      <c r="I490" s="493"/>
      <c r="J490" s="494"/>
      <c r="K490" s="494"/>
      <c r="L490" s="494"/>
      <c r="M490" s="492"/>
      <c r="N490" s="492"/>
      <c r="O490" s="495"/>
      <c r="P490" s="492"/>
      <c r="Q490" s="492"/>
    </row>
    <row r="491" spans="2:17" ht="12.75">
      <c r="B491" s="492"/>
      <c r="C491" s="492"/>
      <c r="D491" s="493"/>
      <c r="E491" s="493"/>
      <c r="F491" s="493"/>
      <c r="G491" s="492"/>
      <c r="H491" s="492"/>
      <c r="I491" s="493"/>
      <c r="J491" s="494"/>
      <c r="K491" s="494"/>
      <c r="L491" s="494"/>
      <c r="M491" s="492"/>
      <c r="N491" s="492"/>
      <c r="O491" s="495"/>
      <c r="P491" s="492"/>
      <c r="Q491" s="492"/>
    </row>
    <row r="492" spans="2:17" ht="12.75">
      <c r="B492" s="492"/>
      <c r="C492" s="492"/>
      <c r="D492" s="493"/>
      <c r="E492" s="493"/>
      <c r="F492" s="493"/>
      <c r="G492" s="492"/>
      <c r="H492" s="492"/>
      <c r="I492" s="493"/>
      <c r="J492" s="494"/>
      <c r="K492" s="494"/>
      <c r="L492" s="494"/>
      <c r="M492" s="492"/>
      <c r="N492" s="492"/>
      <c r="O492" s="495"/>
      <c r="P492" s="492"/>
      <c r="Q492" s="492"/>
    </row>
    <row r="493" spans="2:17" ht="12.75">
      <c r="B493" s="492"/>
      <c r="C493" s="492"/>
      <c r="D493" s="493"/>
      <c r="E493" s="493"/>
      <c r="F493" s="493"/>
      <c r="G493" s="492"/>
      <c r="H493" s="492"/>
      <c r="I493" s="493"/>
      <c r="J493" s="494"/>
      <c r="K493" s="494"/>
      <c r="L493" s="494"/>
      <c r="M493" s="492"/>
      <c r="N493" s="492"/>
      <c r="O493" s="495"/>
      <c r="P493" s="492"/>
      <c r="Q493" s="492"/>
    </row>
    <row r="494" spans="2:17" ht="12.75">
      <c r="B494" s="492"/>
      <c r="C494" s="492"/>
      <c r="D494" s="493"/>
      <c r="E494" s="493"/>
      <c r="F494" s="493"/>
      <c r="G494" s="492"/>
      <c r="H494" s="492"/>
      <c r="I494" s="493"/>
      <c r="J494" s="494"/>
      <c r="K494" s="494"/>
      <c r="L494" s="494"/>
      <c r="M494" s="492"/>
      <c r="N494" s="492"/>
      <c r="O494" s="495"/>
      <c r="P494" s="492"/>
      <c r="Q494" s="492"/>
    </row>
    <row r="495" spans="2:17" ht="12.75">
      <c r="B495" s="492"/>
      <c r="C495" s="492"/>
      <c r="D495" s="493"/>
      <c r="E495" s="493"/>
      <c r="F495" s="493"/>
      <c r="G495" s="492"/>
      <c r="H495" s="492"/>
      <c r="I495" s="493"/>
      <c r="J495" s="494"/>
      <c r="K495" s="494"/>
      <c r="L495" s="494"/>
      <c r="M495" s="492"/>
      <c r="N495" s="492"/>
      <c r="O495" s="495"/>
      <c r="P495" s="492"/>
      <c r="Q495" s="492"/>
    </row>
    <row r="496" spans="2:17" ht="12.75">
      <c r="B496" s="492"/>
      <c r="C496" s="492"/>
      <c r="D496" s="493"/>
      <c r="E496" s="493"/>
      <c r="F496" s="493"/>
      <c r="G496" s="492"/>
      <c r="H496" s="492"/>
      <c r="I496" s="493"/>
      <c r="J496" s="494"/>
      <c r="K496" s="494"/>
      <c r="L496" s="494"/>
      <c r="M496" s="492"/>
      <c r="N496" s="492"/>
      <c r="O496" s="495"/>
      <c r="P496" s="492"/>
      <c r="Q496" s="492"/>
    </row>
    <row r="497" spans="2:17" ht="12.75">
      <c r="B497" s="492"/>
      <c r="C497" s="492"/>
      <c r="D497" s="493"/>
      <c r="E497" s="493"/>
      <c r="F497" s="493"/>
      <c r="G497" s="492"/>
      <c r="H497" s="492"/>
      <c r="I497" s="493"/>
      <c r="J497" s="494"/>
      <c r="K497" s="494"/>
      <c r="L497" s="494"/>
      <c r="M497" s="492"/>
      <c r="N497" s="492"/>
      <c r="O497" s="495"/>
      <c r="P497" s="492"/>
      <c r="Q497" s="492"/>
    </row>
    <row r="498" spans="2:17" ht="12.75">
      <c r="B498" s="492"/>
      <c r="C498" s="492"/>
      <c r="D498" s="493"/>
      <c r="E498" s="493"/>
      <c r="F498" s="493"/>
      <c r="G498" s="492"/>
      <c r="H498" s="492"/>
      <c r="I498" s="493"/>
      <c r="J498" s="494"/>
      <c r="K498" s="494"/>
      <c r="L498" s="494"/>
      <c r="M498" s="492"/>
      <c r="N498" s="492"/>
      <c r="O498" s="495"/>
      <c r="P498" s="492"/>
      <c r="Q498" s="492"/>
    </row>
    <row r="499" spans="2:17" ht="12.75">
      <c r="B499" s="492"/>
      <c r="C499" s="492"/>
      <c r="D499" s="493"/>
      <c r="E499" s="493"/>
      <c r="F499" s="493"/>
      <c r="G499" s="492"/>
      <c r="H499" s="492"/>
      <c r="I499" s="493"/>
      <c r="J499" s="494"/>
      <c r="K499" s="494"/>
      <c r="L499" s="494"/>
      <c r="M499" s="492"/>
      <c r="N499" s="492"/>
      <c r="O499" s="495"/>
      <c r="P499" s="492"/>
      <c r="Q499" s="492"/>
    </row>
    <row r="500" spans="2:17" ht="12.75">
      <c r="B500" s="492"/>
      <c r="C500" s="492"/>
      <c r="D500" s="493"/>
      <c r="E500" s="493"/>
      <c r="F500" s="493"/>
      <c r="G500" s="492"/>
      <c r="H500" s="492"/>
      <c r="I500" s="493"/>
      <c r="J500" s="494"/>
      <c r="K500" s="494"/>
      <c r="L500" s="494"/>
      <c r="M500" s="492"/>
      <c r="N500" s="492"/>
      <c r="O500" s="495"/>
      <c r="P500" s="492"/>
      <c r="Q500" s="492"/>
    </row>
    <row r="501" spans="2:17" ht="12.75">
      <c r="B501" s="492"/>
      <c r="C501" s="492"/>
      <c r="D501" s="493"/>
      <c r="E501" s="493"/>
      <c r="F501" s="493"/>
      <c r="G501" s="492"/>
      <c r="H501" s="492"/>
      <c r="I501" s="493"/>
      <c r="J501" s="494"/>
      <c r="K501" s="494"/>
      <c r="L501" s="494"/>
      <c r="M501" s="492"/>
      <c r="N501" s="492"/>
      <c r="O501" s="495"/>
      <c r="P501" s="492"/>
      <c r="Q501" s="492"/>
    </row>
    <row r="502" spans="2:17" ht="12.75">
      <c r="B502" s="492"/>
      <c r="C502" s="492"/>
      <c r="D502" s="493"/>
      <c r="E502" s="493"/>
      <c r="F502" s="493"/>
      <c r="G502" s="492"/>
      <c r="H502" s="492"/>
      <c r="I502" s="493"/>
      <c r="J502" s="494"/>
      <c r="K502" s="494"/>
      <c r="L502" s="494"/>
      <c r="M502" s="492"/>
      <c r="N502" s="492"/>
      <c r="O502" s="495"/>
      <c r="P502" s="492"/>
      <c r="Q502" s="492"/>
    </row>
    <row r="503" spans="2:17" ht="12.75">
      <c r="B503" s="492"/>
      <c r="C503" s="492"/>
      <c r="D503" s="493"/>
      <c r="E503" s="493"/>
      <c r="F503" s="493"/>
      <c r="G503" s="492"/>
      <c r="H503" s="492"/>
      <c r="I503" s="493"/>
      <c r="J503" s="494"/>
      <c r="K503" s="494"/>
      <c r="L503" s="494"/>
      <c r="M503" s="492"/>
      <c r="N503" s="492"/>
      <c r="O503" s="495"/>
      <c r="P503" s="492"/>
      <c r="Q503" s="492"/>
    </row>
    <row r="504" spans="2:17" ht="12.75">
      <c r="B504" s="492"/>
      <c r="C504" s="492"/>
      <c r="D504" s="493"/>
      <c r="E504" s="493"/>
      <c r="F504" s="493"/>
      <c r="G504" s="492"/>
      <c r="H504" s="492"/>
      <c r="I504" s="493"/>
      <c r="J504" s="494"/>
      <c r="K504" s="494"/>
      <c r="L504" s="494"/>
      <c r="M504" s="492"/>
      <c r="N504" s="492"/>
      <c r="O504" s="495"/>
      <c r="P504" s="492"/>
      <c r="Q504" s="492"/>
    </row>
    <row r="505" spans="2:17" ht="12.75">
      <c r="B505" s="492"/>
      <c r="C505" s="492"/>
      <c r="D505" s="493"/>
      <c r="E505" s="493"/>
      <c r="F505" s="493"/>
      <c r="G505" s="492"/>
      <c r="H505" s="492"/>
      <c r="I505" s="493"/>
      <c r="J505" s="494"/>
      <c r="K505" s="494"/>
      <c r="L505" s="494"/>
      <c r="M505" s="492"/>
      <c r="N505" s="492"/>
      <c r="O505" s="495"/>
      <c r="P505" s="492"/>
      <c r="Q505" s="492"/>
    </row>
    <row r="506" spans="2:17" ht="12.75">
      <c r="B506" s="492"/>
      <c r="C506" s="492"/>
      <c r="D506" s="493"/>
      <c r="E506" s="493"/>
      <c r="F506" s="493"/>
      <c r="G506" s="492"/>
      <c r="H506" s="492"/>
      <c r="I506" s="493"/>
      <c r="J506" s="494"/>
      <c r="K506" s="494"/>
      <c r="L506" s="494"/>
      <c r="M506" s="492"/>
      <c r="N506" s="492"/>
      <c r="O506" s="495"/>
      <c r="P506" s="492"/>
      <c r="Q506" s="492"/>
    </row>
    <row r="507" spans="2:17" ht="12.75">
      <c r="B507" s="492"/>
      <c r="C507" s="492"/>
      <c r="D507" s="493"/>
      <c r="E507" s="493"/>
      <c r="F507" s="493"/>
      <c r="G507" s="492"/>
      <c r="H507" s="492"/>
      <c r="I507" s="493"/>
      <c r="J507" s="494"/>
      <c r="K507" s="494"/>
      <c r="L507" s="494"/>
      <c r="M507" s="492"/>
      <c r="N507" s="492"/>
      <c r="O507" s="495"/>
      <c r="P507" s="492"/>
      <c r="Q507" s="492"/>
    </row>
    <row r="508" spans="2:17" ht="12.75">
      <c r="B508" s="492"/>
      <c r="C508" s="492"/>
      <c r="D508" s="493"/>
      <c r="E508" s="493"/>
      <c r="F508" s="493"/>
      <c r="G508" s="492"/>
      <c r="H508" s="492"/>
      <c r="I508" s="493"/>
      <c r="J508" s="494"/>
      <c r="K508" s="494"/>
      <c r="L508" s="494"/>
      <c r="M508" s="492"/>
      <c r="N508" s="492"/>
      <c r="O508" s="495"/>
      <c r="P508" s="492"/>
      <c r="Q508" s="492"/>
    </row>
    <row r="509" spans="2:17" ht="12.75">
      <c r="B509" s="492"/>
      <c r="C509" s="492"/>
      <c r="D509" s="493"/>
      <c r="E509" s="493"/>
      <c r="F509" s="493"/>
      <c r="G509" s="492"/>
      <c r="H509" s="492"/>
      <c r="I509" s="493"/>
      <c r="J509" s="494"/>
      <c r="K509" s="494"/>
      <c r="L509" s="494"/>
      <c r="M509" s="492"/>
      <c r="N509" s="492"/>
      <c r="O509" s="495"/>
      <c r="P509" s="492"/>
      <c r="Q509" s="492"/>
    </row>
    <row r="510" spans="2:17" ht="12.75">
      <c r="B510" s="492"/>
      <c r="C510" s="492"/>
      <c r="D510" s="493"/>
      <c r="E510" s="493"/>
      <c r="F510" s="493"/>
      <c r="G510" s="492"/>
      <c r="H510" s="492"/>
      <c r="I510" s="493"/>
      <c r="J510" s="494"/>
      <c r="K510" s="494"/>
      <c r="L510" s="494"/>
      <c r="M510" s="492"/>
      <c r="N510" s="492"/>
      <c r="O510" s="495"/>
      <c r="P510" s="492"/>
      <c r="Q510" s="492"/>
    </row>
    <row r="511" spans="2:17" ht="12.75">
      <c r="B511" s="492"/>
      <c r="C511" s="492"/>
      <c r="D511" s="493"/>
      <c r="E511" s="493"/>
      <c r="F511" s="493"/>
      <c r="G511" s="492"/>
      <c r="H511" s="492"/>
      <c r="I511" s="493"/>
      <c r="J511" s="494"/>
      <c r="K511" s="494"/>
      <c r="L511" s="494"/>
      <c r="M511" s="492"/>
      <c r="N511" s="492"/>
      <c r="O511" s="495"/>
      <c r="P511" s="492"/>
      <c r="Q511" s="492"/>
    </row>
    <row r="512" spans="2:17" ht="12.75">
      <c r="B512" s="492"/>
      <c r="C512" s="492"/>
      <c r="D512" s="493"/>
      <c r="E512" s="493"/>
      <c r="F512" s="493"/>
      <c r="G512" s="492"/>
      <c r="H512" s="492"/>
      <c r="I512" s="493"/>
      <c r="J512" s="494"/>
      <c r="K512" s="494"/>
      <c r="L512" s="494"/>
      <c r="M512" s="492"/>
      <c r="N512" s="492"/>
      <c r="O512" s="495"/>
      <c r="P512" s="492"/>
      <c r="Q512" s="492"/>
    </row>
    <row r="513" spans="2:17" ht="12.75">
      <c r="B513" s="492"/>
      <c r="C513" s="492"/>
      <c r="D513" s="493"/>
      <c r="E513" s="493"/>
      <c r="F513" s="493"/>
      <c r="G513" s="492"/>
      <c r="H513" s="492"/>
      <c r="I513" s="493"/>
      <c r="J513" s="494"/>
      <c r="K513" s="494"/>
      <c r="L513" s="494"/>
      <c r="M513" s="492"/>
      <c r="N513" s="492"/>
      <c r="O513" s="495"/>
      <c r="P513" s="492"/>
      <c r="Q513" s="492"/>
    </row>
    <row r="514" spans="2:17" ht="12.75">
      <c r="B514" s="492"/>
      <c r="C514" s="492"/>
      <c r="D514" s="493"/>
      <c r="E514" s="493"/>
      <c r="F514" s="493"/>
      <c r="G514" s="492"/>
      <c r="H514" s="492"/>
      <c r="I514" s="493"/>
      <c r="J514" s="494"/>
      <c r="K514" s="494"/>
      <c r="L514" s="494"/>
      <c r="M514" s="492"/>
      <c r="N514" s="492"/>
      <c r="O514" s="495"/>
      <c r="P514" s="492"/>
      <c r="Q514" s="492"/>
    </row>
    <row r="515" spans="2:17" ht="12.75">
      <c r="B515" s="492"/>
      <c r="C515" s="492"/>
      <c r="D515" s="493"/>
      <c r="E515" s="493"/>
      <c r="F515" s="493"/>
      <c r="G515" s="492"/>
      <c r="H515" s="492"/>
      <c r="I515" s="493"/>
      <c r="J515" s="494"/>
      <c r="K515" s="494"/>
      <c r="L515" s="494"/>
      <c r="M515" s="492"/>
      <c r="N515" s="492"/>
      <c r="O515" s="495"/>
      <c r="P515" s="492"/>
      <c r="Q515" s="492"/>
    </row>
    <row r="516" spans="2:17" ht="12.75">
      <c r="B516" s="492"/>
      <c r="C516" s="492"/>
      <c r="D516" s="493"/>
      <c r="E516" s="493"/>
      <c r="F516" s="493"/>
      <c r="G516" s="492"/>
      <c r="H516" s="492"/>
      <c r="I516" s="493"/>
      <c r="J516" s="494"/>
      <c r="K516" s="494"/>
      <c r="L516" s="494"/>
      <c r="M516" s="492"/>
      <c r="N516" s="492"/>
      <c r="O516" s="495"/>
      <c r="P516" s="492"/>
      <c r="Q516" s="492"/>
    </row>
    <row r="517" spans="2:17" ht="12.75">
      <c r="B517" s="492"/>
      <c r="C517" s="492"/>
      <c r="D517" s="493"/>
      <c r="E517" s="493"/>
      <c r="F517" s="493"/>
      <c r="G517" s="492"/>
      <c r="H517" s="492"/>
      <c r="I517" s="493"/>
      <c r="J517" s="494"/>
      <c r="K517" s="494"/>
      <c r="L517" s="494"/>
      <c r="M517" s="492"/>
      <c r="N517" s="492"/>
      <c r="O517" s="495"/>
      <c r="P517" s="492"/>
      <c r="Q517" s="492"/>
    </row>
    <row r="518" spans="2:17" ht="12.75">
      <c r="B518" s="492"/>
      <c r="C518" s="492"/>
      <c r="D518" s="493"/>
      <c r="E518" s="493"/>
      <c r="F518" s="493"/>
      <c r="G518" s="492"/>
      <c r="H518" s="492"/>
      <c r="I518" s="493"/>
      <c r="J518" s="494"/>
      <c r="K518" s="494"/>
      <c r="L518" s="494"/>
      <c r="M518" s="492"/>
      <c r="N518" s="492"/>
      <c r="O518" s="495"/>
      <c r="P518" s="492"/>
      <c r="Q518" s="492"/>
    </row>
    <row r="519" spans="2:17" ht="12.75">
      <c r="B519" s="492"/>
      <c r="C519" s="492"/>
      <c r="D519" s="493"/>
      <c r="E519" s="493"/>
      <c r="F519" s="493"/>
      <c r="G519" s="492"/>
      <c r="H519" s="492"/>
      <c r="I519" s="493"/>
      <c r="J519" s="494"/>
      <c r="K519" s="494"/>
      <c r="L519" s="494"/>
      <c r="M519" s="492"/>
      <c r="N519" s="492"/>
      <c r="O519" s="495"/>
      <c r="P519" s="492"/>
      <c r="Q519" s="492"/>
    </row>
    <row r="520" spans="2:17" ht="12.75">
      <c r="B520" s="492"/>
      <c r="C520" s="492"/>
      <c r="D520" s="493"/>
      <c r="E520" s="493"/>
      <c r="F520" s="493"/>
      <c r="G520" s="492"/>
      <c r="H520" s="492"/>
      <c r="I520" s="493"/>
      <c r="J520" s="494"/>
      <c r="K520" s="494"/>
      <c r="L520" s="494"/>
      <c r="M520" s="492"/>
      <c r="N520" s="492"/>
      <c r="O520" s="495"/>
      <c r="P520" s="492"/>
      <c r="Q520" s="492"/>
    </row>
    <row r="521" spans="2:17" ht="12.75">
      <c r="B521" s="492"/>
      <c r="C521" s="492"/>
      <c r="D521" s="493"/>
      <c r="E521" s="493"/>
      <c r="F521" s="493"/>
      <c r="G521" s="492"/>
      <c r="H521" s="492"/>
      <c r="I521" s="493"/>
      <c r="J521" s="494"/>
      <c r="K521" s="494"/>
      <c r="L521" s="494"/>
      <c r="M521" s="492"/>
      <c r="N521" s="492"/>
      <c r="O521" s="495"/>
      <c r="P521" s="492"/>
      <c r="Q521" s="492"/>
    </row>
    <row r="522" spans="2:17" ht="12.75">
      <c r="B522" s="492"/>
      <c r="C522" s="492"/>
      <c r="D522" s="493"/>
      <c r="E522" s="493"/>
      <c r="F522" s="493"/>
      <c r="G522" s="492"/>
      <c r="H522" s="492"/>
      <c r="I522" s="493"/>
      <c r="J522" s="494"/>
      <c r="K522" s="494"/>
      <c r="L522" s="494"/>
      <c r="M522" s="492"/>
      <c r="N522" s="492"/>
      <c r="O522" s="495"/>
      <c r="P522" s="492"/>
      <c r="Q522" s="492"/>
    </row>
    <row r="523" spans="2:17" ht="12.75">
      <c r="B523" s="492"/>
      <c r="C523" s="492"/>
      <c r="D523" s="493"/>
      <c r="E523" s="493"/>
      <c r="F523" s="493"/>
      <c r="G523" s="492"/>
      <c r="H523" s="492"/>
      <c r="I523" s="493"/>
      <c r="J523" s="494"/>
      <c r="K523" s="494"/>
      <c r="L523" s="494"/>
      <c r="M523" s="492"/>
      <c r="N523" s="492"/>
      <c r="O523" s="495"/>
      <c r="P523" s="492"/>
      <c r="Q523" s="492"/>
    </row>
    <row r="524" spans="2:17" ht="12.75">
      <c r="B524" s="492"/>
      <c r="C524" s="492"/>
      <c r="D524" s="493"/>
      <c r="E524" s="493"/>
      <c r="F524" s="493"/>
      <c r="G524" s="492"/>
      <c r="H524" s="492"/>
      <c r="I524" s="493"/>
      <c r="J524" s="494"/>
      <c r="K524" s="494"/>
      <c r="L524" s="494"/>
      <c r="M524" s="492"/>
      <c r="N524" s="492"/>
      <c r="O524" s="495"/>
      <c r="P524" s="492"/>
      <c r="Q524" s="492"/>
    </row>
    <row r="525" spans="2:17" ht="12.75">
      <c r="B525" s="492"/>
      <c r="C525" s="492"/>
      <c r="D525" s="493"/>
      <c r="E525" s="493"/>
      <c r="F525" s="493"/>
      <c r="G525" s="492"/>
      <c r="H525" s="492"/>
      <c r="I525" s="493"/>
      <c r="J525" s="494"/>
      <c r="K525" s="494"/>
      <c r="L525" s="494"/>
      <c r="M525" s="492"/>
      <c r="N525" s="492"/>
      <c r="O525" s="495"/>
      <c r="P525" s="492"/>
      <c r="Q525" s="492"/>
    </row>
    <row r="526" spans="2:17" ht="12.75">
      <c r="B526" s="492"/>
      <c r="C526" s="492"/>
      <c r="D526" s="493"/>
      <c r="E526" s="493"/>
      <c r="F526" s="493"/>
      <c r="G526" s="492"/>
      <c r="H526" s="492"/>
      <c r="I526" s="493"/>
      <c r="J526" s="494"/>
      <c r="K526" s="494"/>
      <c r="L526" s="494"/>
      <c r="M526" s="492"/>
      <c r="N526" s="492"/>
      <c r="O526" s="495"/>
      <c r="P526" s="492"/>
      <c r="Q526" s="492"/>
    </row>
    <row r="527" spans="2:17" ht="12.75">
      <c r="B527" s="492"/>
      <c r="C527" s="492"/>
      <c r="D527" s="493"/>
      <c r="E527" s="493"/>
      <c r="F527" s="493"/>
      <c r="G527" s="492"/>
      <c r="H527" s="492"/>
      <c r="I527" s="493"/>
      <c r="J527" s="494"/>
      <c r="K527" s="494"/>
      <c r="L527" s="494"/>
      <c r="M527" s="492"/>
      <c r="N527" s="492"/>
      <c r="O527" s="495"/>
      <c r="P527" s="492"/>
      <c r="Q527" s="492"/>
    </row>
    <row r="528" spans="2:17" ht="12.75">
      <c r="B528" s="492"/>
      <c r="C528" s="492"/>
      <c r="D528" s="493"/>
      <c r="E528" s="493"/>
      <c r="F528" s="493"/>
      <c r="G528" s="492"/>
      <c r="H528" s="492"/>
      <c r="I528" s="493"/>
      <c r="J528" s="494"/>
      <c r="K528" s="494"/>
      <c r="L528" s="494"/>
      <c r="M528" s="492"/>
      <c r="N528" s="492"/>
      <c r="O528" s="495"/>
      <c r="P528" s="492"/>
      <c r="Q528" s="492"/>
    </row>
    <row r="529" spans="2:17" ht="12.75">
      <c r="B529" s="492"/>
      <c r="C529" s="492"/>
      <c r="D529" s="493"/>
      <c r="E529" s="493"/>
      <c r="F529" s="493"/>
      <c r="G529" s="492"/>
      <c r="H529" s="492"/>
      <c r="I529" s="493"/>
      <c r="J529" s="494"/>
      <c r="K529" s="494"/>
      <c r="L529" s="494"/>
      <c r="M529" s="492"/>
      <c r="N529" s="492"/>
      <c r="O529" s="495"/>
      <c r="P529" s="492"/>
      <c r="Q529" s="492"/>
    </row>
    <row r="530" spans="2:17" ht="12.75">
      <c r="B530" s="492"/>
      <c r="C530" s="492"/>
      <c r="D530" s="493"/>
      <c r="E530" s="493"/>
      <c r="F530" s="493"/>
      <c r="G530" s="492"/>
      <c r="H530" s="492"/>
      <c r="I530" s="493"/>
      <c r="J530" s="494"/>
      <c r="K530" s="494"/>
      <c r="L530" s="494"/>
      <c r="M530" s="492"/>
      <c r="N530" s="492"/>
      <c r="O530" s="495"/>
      <c r="P530" s="492"/>
      <c r="Q530" s="492"/>
    </row>
    <row r="531" spans="2:17" ht="12.75">
      <c r="B531" s="492"/>
      <c r="C531" s="492"/>
      <c r="D531" s="493"/>
      <c r="E531" s="493"/>
      <c r="F531" s="493"/>
      <c r="G531" s="492"/>
      <c r="H531" s="492"/>
      <c r="I531" s="493"/>
      <c r="J531" s="494"/>
      <c r="K531" s="494"/>
      <c r="L531" s="494"/>
      <c r="M531" s="492"/>
      <c r="N531" s="492"/>
      <c r="O531" s="495"/>
      <c r="P531" s="492"/>
      <c r="Q531" s="492"/>
    </row>
    <row r="532" spans="2:17" ht="12.75">
      <c r="B532" s="492"/>
      <c r="C532" s="492"/>
      <c r="D532" s="493"/>
      <c r="E532" s="493"/>
      <c r="F532" s="493"/>
      <c r="G532" s="492"/>
      <c r="H532" s="492"/>
      <c r="I532" s="493"/>
      <c r="J532" s="494"/>
      <c r="K532" s="494"/>
      <c r="L532" s="494"/>
      <c r="M532" s="492"/>
      <c r="N532" s="492"/>
      <c r="O532" s="495"/>
      <c r="P532" s="492"/>
      <c r="Q532" s="492"/>
    </row>
    <row r="533" spans="2:17" ht="12.75">
      <c r="B533" s="492"/>
      <c r="C533" s="492"/>
      <c r="D533" s="493"/>
      <c r="E533" s="493"/>
      <c r="F533" s="493"/>
      <c r="G533" s="492"/>
      <c r="H533" s="492"/>
      <c r="I533" s="493"/>
      <c r="J533" s="494"/>
      <c r="K533" s="494"/>
      <c r="L533" s="494"/>
      <c r="M533" s="492"/>
      <c r="N533" s="492"/>
      <c r="O533" s="495"/>
      <c r="P533" s="492"/>
      <c r="Q533" s="492"/>
    </row>
    <row r="534" spans="2:17" ht="12.75">
      <c r="B534" s="492"/>
      <c r="C534" s="492"/>
      <c r="D534" s="493"/>
      <c r="E534" s="493"/>
      <c r="F534" s="493"/>
      <c r="G534" s="492"/>
      <c r="H534" s="492"/>
      <c r="I534" s="493"/>
      <c r="J534" s="494"/>
      <c r="K534" s="494"/>
      <c r="L534" s="494"/>
      <c r="M534" s="492"/>
      <c r="N534" s="492"/>
      <c r="O534" s="495"/>
      <c r="P534" s="492"/>
      <c r="Q534" s="492"/>
    </row>
    <row r="535" spans="2:17" ht="12.75">
      <c r="B535" s="492"/>
      <c r="C535" s="492"/>
      <c r="D535" s="493"/>
      <c r="E535" s="493"/>
      <c r="F535" s="493"/>
      <c r="G535" s="492"/>
      <c r="H535" s="492"/>
      <c r="I535" s="493"/>
      <c r="J535" s="494"/>
      <c r="K535" s="494"/>
      <c r="L535" s="494"/>
      <c r="M535" s="492"/>
      <c r="N535" s="492"/>
      <c r="O535" s="495"/>
      <c r="P535" s="492"/>
      <c r="Q535" s="492"/>
    </row>
    <row r="536" spans="2:17" ht="12.75">
      <c r="B536" s="492"/>
      <c r="C536" s="492"/>
      <c r="D536" s="493"/>
      <c r="E536" s="493"/>
      <c r="F536" s="493"/>
      <c r="G536" s="492"/>
      <c r="H536" s="492"/>
      <c r="I536" s="493"/>
      <c r="J536" s="494"/>
      <c r="K536" s="494"/>
      <c r="L536" s="494"/>
      <c r="M536" s="492"/>
      <c r="N536" s="492"/>
      <c r="O536" s="495"/>
      <c r="P536" s="492"/>
      <c r="Q536" s="492"/>
    </row>
    <row r="537" spans="2:17" ht="12.75">
      <c r="B537" s="492"/>
      <c r="C537" s="492"/>
      <c r="D537" s="493"/>
      <c r="E537" s="493"/>
      <c r="F537" s="493"/>
      <c r="G537" s="492"/>
      <c r="H537" s="492"/>
      <c r="I537" s="493"/>
      <c r="J537" s="494"/>
      <c r="K537" s="494"/>
      <c r="L537" s="494"/>
      <c r="M537" s="492"/>
      <c r="N537" s="492"/>
      <c r="O537" s="495"/>
      <c r="P537" s="492"/>
      <c r="Q537" s="492"/>
    </row>
    <row r="538" spans="2:17" ht="12.75">
      <c r="B538" s="492"/>
      <c r="C538" s="492"/>
      <c r="D538" s="493"/>
      <c r="E538" s="493"/>
      <c r="F538" s="493"/>
      <c r="G538" s="492"/>
      <c r="H538" s="492"/>
      <c r="I538" s="493"/>
      <c r="J538" s="494"/>
      <c r="K538" s="494"/>
      <c r="L538" s="494"/>
      <c r="M538" s="492"/>
      <c r="N538" s="492"/>
      <c r="O538" s="495"/>
      <c r="P538" s="492"/>
      <c r="Q538" s="492"/>
    </row>
    <row r="539" spans="2:17" ht="12.75">
      <c r="B539" s="492"/>
      <c r="C539" s="492"/>
      <c r="D539" s="493"/>
      <c r="E539" s="493"/>
      <c r="F539" s="493"/>
      <c r="G539" s="492"/>
      <c r="H539" s="492"/>
      <c r="I539" s="493"/>
      <c r="J539" s="494"/>
      <c r="K539" s="494"/>
      <c r="L539" s="494"/>
      <c r="M539" s="492"/>
      <c r="N539" s="492"/>
      <c r="O539" s="495"/>
      <c r="P539" s="492"/>
      <c r="Q539" s="492"/>
    </row>
    <row r="540" spans="2:17" ht="12.75">
      <c r="B540" s="492"/>
      <c r="C540" s="492"/>
      <c r="D540" s="493"/>
      <c r="E540" s="493"/>
      <c r="F540" s="493"/>
      <c r="G540" s="492"/>
      <c r="H540" s="492"/>
      <c r="I540" s="493"/>
      <c r="J540" s="494"/>
      <c r="K540" s="494"/>
      <c r="L540" s="494"/>
      <c r="M540" s="492"/>
      <c r="N540" s="492"/>
      <c r="O540" s="495"/>
      <c r="P540" s="492"/>
      <c r="Q540" s="492"/>
    </row>
    <row r="541" spans="2:17" ht="12.75">
      <c r="B541" s="492"/>
      <c r="C541" s="492"/>
      <c r="D541" s="493"/>
      <c r="E541" s="493"/>
      <c r="F541" s="493"/>
      <c r="G541" s="492"/>
      <c r="H541" s="492"/>
      <c r="I541" s="493"/>
      <c r="J541" s="494"/>
      <c r="K541" s="494"/>
      <c r="L541" s="494"/>
      <c r="M541" s="492"/>
      <c r="N541" s="492"/>
      <c r="O541" s="495"/>
      <c r="P541" s="492"/>
      <c r="Q541" s="492"/>
    </row>
    <row r="542" spans="2:17" ht="12.75">
      <c r="B542" s="492"/>
      <c r="C542" s="492"/>
      <c r="D542" s="493"/>
      <c r="E542" s="493"/>
      <c r="F542" s="493"/>
      <c r="G542" s="492"/>
      <c r="H542" s="492"/>
      <c r="I542" s="493"/>
      <c r="J542" s="494"/>
      <c r="K542" s="494"/>
      <c r="L542" s="494"/>
      <c r="M542" s="492"/>
      <c r="N542" s="492"/>
      <c r="O542" s="495"/>
      <c r="P542" s="492"/>
      <c r="Q542" s="492"/>
    </row>
    <row r="543" spans="2:17" ht="12.75">
      <c r="B543" s="492"/>
      <c r="C543" s="492"/>
      <c r="D543" s="493"/>
      <c r="E543" s="493"/>
      <c r="F543" s="493"/>
      <c r="G543" s="492"/>
      <c r="H543" s="492"/>
      <c r="I543" s="493"/>
      <c r="J543" s="494"/>
      <c r="K543" s="494"/>
      <c r="L543" s="494"/>
      <c r="M543" s="492"/>
      <c r="N543" s="492"/>
      <c r="O543" s="495"/>
      <c r="P543" s="492"/>
      <c r="Q543" s="492"/>
    </row>
    <row r="544" spans="2:17" ht="12.75">
      <c r="B544" s="492"/>
      <c r="C544" s="492"/>
      <c r="D544" s="493"/>
      <c r="E544" s="493"/>
      <c r="F544" s="493"/>
      <c r="G544" s="492"/>
      <c r="H544" s="492"/>
      <c r="I544" s="493"/>
      <c r="J544" s="494"/>
      <c r="K544" s="494"/>
      <c r="L544" s="494"/>
      <c r="M544" s="492"/>
      <c r="N544" s="492"/>
      <c r="O544" s="495"/>
      <c r="P544" s="492"/>
      <c r="Q544" s="492"/>
    </row>
    <row r="545" spans="2:17" ht="12.75">
      <c r="B545" s="492"/>
      <c r="C545" s="492"/>
      <c r="D545" s="493"/>
      <c r="E545" s="493"/>
      <c r="F545" s="493"/>
      <c r="G545" s="492"/>
      <c r="H545" s="492"/>
      <c r="I545" s="493"/>
      <c r="J545" s="494"/>
      <c r="K545" s="494"/>
      <c r="L545" s="494"/>
      <c r="M545" s="492"/>
      <c r="N545" s="492"/>
      <c r="O545" s="495"/>
      <c r="P545" s="492"/>
      <c r="Q545" s="492"/>
    </row>
    <row r="546" spans="2:17" ht="12.75">
      <c r="B546" s="492"/>
      <c r="C546" s="492"/>
      <c r="D546" s="493"/>
      <c r="E546" s="493"/>
      <c r="F546" s="493"/>
      <c r="G546" s="492"/>
      <c r="H546" s="492"/>
      <c r="I546" s="493"/>
      <c r="J546" s="494"/>
      <c r="K546" s="494"/>
      <c r="L546" s="494"/>
      <c r="M546" s="492"/>
      <c r="N546" s="492"/>
      <c r="O546" s="495"/>
      <c r="P546" s="492"/>
      <c r="Q546" s="492"/>
    </row>
    <row r="547" spans="2:17" ht="12.75">
      <c r="B547" s="492"/>
      <c r="C547" s="492"/>
      <c r="D547" s="493"/>
      <c r="E547" s="493"/>
      <c r="F547" s="493"/>
      <c r="G547" s="492"/>
      <c r="H547" s="492"/>
      <c r="I547" s="493"/>
      <c r="J547" s="494"/>
      <c r="K547" s="494"/>
      <c r="L547" s="494"/>
      <c r="M547" s="492"/>
      <c r="N547" s="492"/>
      <c r="O547" s="495"/>
      <c r="P547" s="492"/>
      <c r="Q547" s="492"/>
    </row>
    <row r="548" spans="2:17" ht="12.75">
      <c r="B548" s="492"/>
      <c r="C548" s="492"/>
      <c r="D548" s="493"/>
      <c r="E548" s="493"/>
      <c r="F548" s="493"/>
      <c r="G548" s="492"/>
      <c r="H548" s="492"/>
      <c r="I548" s="493"/>
      <c r="J548" s="494"/>
      <c r="K548" s="494"/>
      <c r="L548" s="494"/>
      <c r="M548" s="492"/>
      <c r="N548" s="492"/>
      <c r="O548" s="495"/>
      <c r="P548" s="492"/>
      <c r="Q548" s="492"/>
    </row>
    <row r="549" spans="2:17" ht="12.75">
      <c r="B549" s="492"/>
      <c r="C549" s="492"/>
      <c r="D549" s="493"/>
      <c r="E549" s="493"/>
      <c r="F549" s="493"/>
      <c r="G549" s="492"/>
      <c r="H549" s="492"/>
      <c r="I549" s="493"/>
      <c r="J549" s="494"/>
      <c r="K549" s="494"/>
      <c r="L549" s="494"/>
      <c r="M549" s="492"/>
      <c r="N549" s="492"/>
      <c r="O549" s="495"/>
      <c r="P549" s="492"/>
      <c r="Q549" s="492"/>
    </row>
    <row r="550" spans="2:17" ht="12.75">
      <c r="B550" s="492"/>
      <c r="C550" s="492"/>
      <c r="D550" s="493"/>
      <c r="E550" s="493"/>
      <c r="F550" s="493"/>
      <c r="G550" s="492"/>
      <c r="H550" s="492"/>
      <c r="I550" s="493"/>
      <c r="J550" s="494"/>
      <c r="K550" s="494"/>
      <c r="L550" s="494"/>
      <c r="M550" s="492"/>
      <c r="N550" s="492"/>
      <c r="O550" s="495"/>
      <c r="P550" s="492"/>
      <c r="Q550" s="492"/>
    </row>
    <row r="551" spans="2:17" ht="12.75">
      <c r="B551" s="492"/>
      <c r="C551" s="492"/>
      <c r="D551" s="493"/>
      <c r="E551" s="493"/>
      <c r="F551" s="493"/>
      <c r="G551" s="492"/>
      <c r="H551" s="492"/>
      <c r="I551" s="493"/>
      <c r="J551" s="494"/>
      <c r="K551" s="494"/>
      <c r="L551" s="494"/>
      <c r="M551" s="492"/>
      <c r="N551" s="492"/>
      <c r="O551" s="495"/>
      <c r="P551" s="492"/>
      <c r="Q551" s="492"/>
    </row>
    <row r="552" spans="2:17" ht="12.75">
      <c r="B552" s="492"/>
      <c r="C552" s="492"/>
      <c r="D552" s="493"/>
      <c r="E552" s="493"/>
      <c r="F552" s="493"/>
      <c r="G552" s="492"/>
      <c r="H552" s="492"/>
      <c r="I552" s="493"/>
      <c r="J552" s="494"/>
      <c r="K552" s="494"/>
      <c r="L552" s="494"/>
      <c r="M552" s="492"/>
      <c r="N552" s="492"/>
      <c r="O552" s="495"/>
      <c r="P552" s="492"/>
      <c r="Q552" s="492"/>
    </row>
    <row r="553" spans="2:17" ht="12.75">
      <c r="B553" s="492"/>
      <c r="C553" s="492"/>
      <c r="D553" s="493"/>
      <c r="E553" s="493"/>
      <c r="F553" s="493"/>
      <c r="G553" s="492"/>
      <c r="H553" s="492"/>
      <c r="I553" s="493"/>
      <c r="J553" s="494"/>
      <c r="K553" s="494"/>
      <c r="L553" s="494"/>
      <c r="M553" s="492"/>
      <c r="N553" s="492"/>
      <c r="O553" s="495"/>
      <c r="P553" s="492"/>
      <c r="Q553" s="492"/>
    </row>
    <row r="554" spans="2:17" ht="12.75">
      <c r="B554" s="492"/>
      <c r="C554" s="492"/>
      <c r="D554" s="493"/>
      <c r="E554" s="493"/>
      <c r="F554" s="493"/>
      <c r="G554" s="492"/>
      <c r="H554" s="492"/>
      <c r="I554" s="493"/>
      <c r="J554" s="494"/>
      <c r="K554" s="494"/>
      <c r="L554" s="494"/>
      <c r="M554" s="492"/>
      <c r="N554" s="492"/>
      <c r="O554" s="495"/>
      <c r="P554" s="492"/>
      <c r="Q554" s="492"/>
    </row>
    <row r="555" spans="2:17" ht="12.75">
      <c r="B555" s="492"/>
      <c r="C555" s="492"/>
      <c r="D555" s="493"/>
      <c r="E555" s="493"/>
      <c r="F555" s="493"/>
      <c r="G555" s="492"/>
      <c r="H555" s="492"/>
      <c r="I555" s="493"/>
      <c r="J555" s="494"/>
      <c r="K555" s="494"/>
      <c r="L555" s="494"/>
      <c r="M555" s="492"/>
      <c r="N555" s="492"/>
      <c r="O555" s="495"/>
      <c r="P555" s="492"/>
      <c r="Q555" s="492"/>
    </row>
    <row r="556" spans="2:17" ht="12.75">
      <c r="B556" s="492"/>
      <c r="C556" s="492"/>
      <c r="D556" s="493"/>
      <c r="E556" s="493"/>
      <c r="F556" s="493"/>
      <c r="G556" s="492"/>
      <c r="H556" s="492"/>
      <c r="I556" s="493"/>
      <c r="J556" s="494"/>
      <c r="K556" s="494"/>
      <c r="L556" s="494"/>
      <c r="M556" s="492"/>
      <c r="N556" s="492"/>
      <c r="O556" s="495"/>
      <c r="P556" s="492"/>
      <c r="Q556" s="492"/>
    </row>
    <row r="557" spans="2:17" ht="12.75">
      <c r="B557" s="492"/>
      <c r="C557" s="492"/>
      <c r="D557" s="493"/>
      <c r="E557" s="493"/>
      <c r="F557" s="493"/>
      <c r="G557" s="492"/>
      <c r="H557" s="492"/>
      <c r="I557" s="493"/>
      <c r="J557" s="494"/>
      <c r="K557" s="494"/>
      <c r="L557" s="494"/>
      <c r="M557" s="492"/>
      <c r="N557" s="492"/>
      <c r="O557" s="495"/>
      <c r="P557" s="492"/>
      <c r="Q557" s="492"/>
    </row>
    <row r="558" spans="2:17" ht="12.75">
      <c r="B558" s="492"/>
      <c r="C558" s="492"/>
      <c r="D558" s="493"/>
      <c r="E558" s="493"/>
      <c r="F558" s="493"/>
      <c r="G558" s="492"/>
      <c r="H558" s="492"/>
      <c r="I558" s="493"/>
      <c r="J558" s="494"/>
      <c r="K558" s="494"/>
      <c r="L558" s="494"/>
      <c r="M558" s="492"/>
      <c r="N558" s="492"/>
      <c r="O558" s="495"/>
      <c r="P558" s="492"/>
      <c r="Q558" s="492"/>
    </row>
    <row r="559" spans="2:17" ht="12.75">
      <c r="B559" s="492"/>
      <c r="C559" s="492"/>
      <c r="D559" s="493"/>
      <c r="E559" s="493"/>
      <c r="F559" s="493"/>
      <c r="G559" s="492"/>
      <c r="H559" s="492"/>
      <c r="I559" s="493"/>
      <c r="J559" s="494"/>
      <c r="K559" s="494"/>
      <c r="L559" s="494"/>
      <c r="M559" s="492"/>
      <c r="N559" s="492"/>
      <c r="O559" s="495"/>
      <c r="P559" s="492"/>
      <c r="Q559" s="492"/>
    </row>
    <row r="560" spans="2:17" ht="12.75">
      <c r="B560" s="492"/>
      <c r="C560" s="492"/>
      <c r="D560" s="493"/>
      <c r="E560" s="493"/>
      <c r="F560" s="493"/>
      <c r="G560" s="492"/>
      <c r="H560" s="492"/>
      <c r="I560" s="493"/>
      <c r="J560" s="494"/>
      <c r="K560" s="494"/>
      <c r="L560" s="494"/>
      <c r="M560" s="492"/>
      <c r="N560" s="492"/>
      <c r="O560" s="495"/>
      <c r="P560" s="492"/>
      <c r="Q560" s="492"/>
    </row>
    <row r="561" spans="2:17" ht="12.75">
      <c r="B561" s="492"/>
      <c r="C561" s="492"/>
      <c r="D561" s="493"/>
      <c r="E561" s="493"/>
      <c r="F561" s="493"/>
      <c r="G561" s="492"/>
      <c r="H561" s="492"/>
      <c r="I561" s="493"/>
      <c r="J561" s="494"/>
      <c r="K561" s="494"/>
      <c r="L561" s="494"/>
      <c r="M561" s="492"/>
      <c r="N561" s="492"/>
      <c r="O561" s="495"/>
      <c r="P561" s="492"/>
      <c r="Q561" s="492"/>
    </row>
    <row r="562" spans="2:17" ht="12.75">
      <c r="B562" s="492"/>
      <c r="C562" s="492"/>
      <c r="D562" s="493"/>
      <c r="E562" s="493"/>
      <c r="F562" s="493"/>
      <c r="G562" s="492"/>
      <c r="H562" s="492"/>
      <c r="I562" s="493"/>
      <c r="J562" s="494"/>
      <c r="K562" s="494"/>
      <c r="L562" s="494"/>
      <c r="M562" s="492"/>
      <c r="N562" s="492"/>
      <c r="O562" s="495"/>
      <c r="P562" s="492"/>
      <c r="Q562" s="492"/>
    </row>
    <row r="563" spans="2:17" ht="12.75">
      <c r="B563" s="492"/>
      <c r="C563" s="492"/>
      <c r="D563" s="493"/>
      <c r="E563" s="493"/>
      <c r="F563" s="493"/>
      <c r="G563" s="492"/>
      <c r="H563" s="492"/>
      <c r="I563" s="493"/>
      <c r="J563" s="494"/>
      <c r="K563" s="494"/>
      <c r="L563" s="494"/>
      <c r="M563" s="492"/>
      <c r="N563" s="492"/>
      <c r="O563" s="495"/>
      <c r="P563" s="492"/>
      <c r="Q563" s="492"/>
    </row>
    <row r="564" spans="2:17" ht="12.75">
      <c r="B564" s="492"/>
      <c r="C564" s="492"/>
      <c r="D564" s="493"/>
      <c r="E564" s="493"/>
      <c r="F564" s="493"/>
      <c r="G564" s="492"/>
      <c r="H564" s="492"/>
      <c r="I564" s="493"/>
      <c r="J564" s="494"/>
      <c r="K564" s="494"/>
      <c r="L564" s="494"/>
      <c r="M564" s="492"/>
      <c r="N564" s="492"/>
      <c r="O564" s="495"/>
      <c r="P564" s="492"/>
      <c r="Q564" s="492"/>
    </row>
    <row r="565" spans="2:17" ht="12.75">
      <c r="B565" s="492"/>
      <c r="C565" s="492"/>
      <c r="D565" s="493"/>
      <c r="E565" s="493"/>
      <c r="F565" s="493"/>
      <c r="G565" s="492"/>
      <c r="H565" s="492"/>
      <c r="I565" s="493"/>
      <c r="J565" s="494"/>
      <c r="K565" s="494"/>
      <c r="L565" s="494"/>
      <c r="M565" s="492"/>
      <c r="N565" s="492"/>
      <c r="O565" s="495"/>
      <c r="P565" s="492"/>
      <c r="Q565" s="492"/>
    </row>
    <row r="566" spans="2:17" ht="12.75">
      <c r="B566" s="492"/>
      <c r="C566" s="492"/>
      <c r="D566" s="493"/>
      <c r="E566" s="493"/>
      <c r="F566" s="493"/>
      <c r="G566" s="492"/>
      <c r="H566" s="492"/>
      <c r="I566" s="493"/>
      <c r="J566" s="494"/>
      <c r="K566" s="494"/>
      <c r="L566" s="494"/>
      <c r="M566" s="492"/>
      <c r="N566" s="492"/>
      <c r="O566" s="495"/>
      <c r="P566" s="492"/>
      <c r="Q566" s="492"/>
    </row>
    <row r="567" spans="2:17" ht="12.75">
      <c r="B567" s="492"/>
      <c r="C567" s="492"/>
      <c r="D567" s="493"/>
      <c r="E567" s="493"/>
      <c r="F567" s="493"/>
      <c r="G567" s="492"/>
      <c r="H567" s="492"/>
      <c r="I567" s="493"/>
      <c r="J567" s="494"/>
      <c r="K567" s="494"/>
      <c r="L567" s="494"/>
      <c r="M567" s="492"/>
      <c r="N567" s="492"/>
      <c r="O567" s="495"/>
      <c r="P567" s="492"/>
      <c r="Q567" s="492"/>
    </row>
    <row r="568" spans="2:17" ht="12.75">
      <c r="B568" s="492"/>
      <c r="C568" s="492"/>
      <c r="D568" s="493"/>
      <c r="E568" s="493"/>
      <c r="F568" s="493"/>
      <c r="G568" s="492"/>
      <c r="H568" s="492"/>
      <c r="I568" s="493"/>
      <c r="J568" s="494"/>
      <c r="K568" s="494"/>
      <c r="L568" s="494"/>
      <c r="M568" s="492"/>
      <c r="N568" s="492"/>
      <c r="O568" s="495"/>
      <c r="P568" s="492"/>
      <c r="Q568" s="492"/>
    </row>
    <row r="569" spans="2:17" ht="12.75">
      <c r="B569" s="492"/>
      <c r="C569" s="492"/>
      <c r="D569" s="493"/>
      <c r="E569" s="493"/>
      <c r="F569" s="493"/>
      <c r="G569" s="492"/>
      <c r="H569" s="492"/>
      <c r="I569" s="493"/>
      <c r="J569" s="494"/>
      <c r="K569" s="494"/>
      <c r="L569" s="494"/>
      <c r="M569" s="492"/>
      <c r="N569" s="492"/>
      <c r="O569" s="495"/>
      <c r="P569" s="492"/>
      <c r="Q569" s="492"/>
    </row>
    <row r="570" spans="2:17" ht="12.75">
      <c r="B570" s="492"/>
      <c r="C570" s="492"/>
      <c r="D570" s="493"/>
      <c r="E570" s="493"/>
      <c r="F570" s="493"/>
      <c r="G570" s="492"/>
      <c r="H570" s="492"/>
      <c r="I570" s="493"/>
      <c r="J570" s="494"/>
      <c r="K570" s="494"/>
      <c r="L570" s="494"/>
      <c r="M570" s="492"/>
      <c r="N570" s="492"/>
      <c r="O570" s="495"/>
      <c r="P570" s="492"/>
      <c r="Q570" s="492"/>
    </row>
    <row r="571" spans="2:17" ht="12.75">
      <c r="B571" s="492"/>
      <c r="C571" s="492"/>
      <c r="D571" s="493"/>
      <c r="E571" s="493"/>
      <c r="F571" s="493"/>
      <c r="G571" s="492"/>
      <c r="H571" s="492"/>
      <c r="I571" s="493"/>
      <c r="J571" s="494"/>
      <c r="K571" s="494"/>
      <c r="L571" s="494"/>
      <c r="M571" s="492"/>
      <c r="N571" s="492"/>
      <c r="O571" s="495"/>
      <c r="P571" s="492"/>
      <c r="Q571" s="492"/>
    </row>
    <row r="572" spans="2:17" ht="12.75">
      <c r="B572" s="492"/>
      <c r="C572" s="492"/>
      <c r="D572" s="493"/>
      <c r="E572" s="493"/>
      <c r="F572" s="493"/>
      <c r="G572" s="492"/>
      <c r="H572" s="492"/>
      <c r="I572" s="493"/>
      <c r="J572" s="494"/>
      <c r="K572" s="494"/>
      <c r="L572" s="494"/>
      <c r="M572" s="492"/>
      <c r="N572" s="492"/>
      <c r="O572" s="495"/>
      <c r="P572" s="492"/>
      <c r="Q572" s="492"/>
    </row>
    <row r="573" spans="2:17" ht="12.75">
      <c r="B573" s="492"/>
      <c r="C573" s="492"/>
      <c r="D573" s="493"/>
      <c r="E573" s="493"/>
      <c r="F573" s="493"/>
      <c r="G573" s="492"/>
      <c r="H573" s="492"/>
      <c r="I573" s="493"/>
      <c r="J573" s="494"/>
      <c r="K573" s="494"/>
      <c r="L573" s="494"/>
      <c r="M573" s="492"/>
      <c r="N573" s="492"/>
      <c r="O573" s="495"/>
      <c r="P573" s="492"/>
      <c r="Q573" s="492"/>
    </row>
    <row r="574" spans="2:17" ht="12.75">
      <c r="B574" s="492"/>
      <c r="C574" s="492"/>
      <c r="D574" s="493"/>
      <c r="E574" s="493"/>
      <c r="F574" s="493"/>
      <c r="G574" s="492"/>
      <c r="H574" s="492"/>
      <c r="I574" s="493"/>
      <c r="J574" s="494"/>
      <c r="K574" s="494"/>
      <c r="L574" s="494"/>
      <c r="M574" s="492"/>
      <c r="N574" s="492"/>
      <c r="O574" s="495"/>
      <c r="P574" s="492"/>
      <c r="Q574" s="492"/>
    </row>
    <row r="575" spans="2:17" ht="12.75">
      <c r="B575" s="492"/>
      <c r="C575" s="492"/>
      <c r="D575" s="493"/>
      <c r="E575" s="493"/>
      <c r="F575" s="493"/>
      <c r="G575" s="492"/>
      <c r="H575" s="492"/>
      <c r="I575" s="493"/>
      <c r="J575" s="494"/>
      <c r="K575" s="494"/>
      <c r="L575" s="494"/>
      <c r="M575" s="492"/>
      <c r="N575" s="492"/>
      <c r="O575" s="495"/>
      <c r="P575" s="492"/>
      <c r="Q575" s="492"/>
    </row>
    <row r="576" spans="2:17" ht="12.75">
      <c r="B576" s="492"/>
      <c r="C576" s="492"/>
      <c r="D576" s="493"/>
      <c r="E576" s="493"/>
      <c r="F576" s="493"/>
      <c r="G576" s="492"/>
      <c r="H576" s="492"/>
      <c r="I576" s="493"/>
      <c r="J576" s="494"/>
      <c r="K576" s="494"/>
      <c r="L576" s="494"/>
      <c r="M576" s="492"/>
      <c r="N576" s="492"/>
      <c r="O576" s="495"/>
      <c r="P576" s="492"/>
      <c r="Q576" s="492"/>
    </row>
    <row r="577" spans="2:17" ht="12.75">
      <c r="B577" s="492"/>
      <c r="C577" s="492"/>
      <c r="D577" s="493"/>
      <c r="E577" s="493"/>
      <c r="F577" s="493"/>
      <c r="G577" s="492"/>
      <c r="H577" s="492"/>
      <c r="I577" s="493"/>
      <c r="J577" s="494"/>
      <c r="K577" s="494"/>
      <c r="L577" s="494"/>
      <c r="M577" s="492"/>
      <c r="N577" s="492"/>
      <c r="O577" s="495"/>
      <c r="P577" s="492"/>
      <c r="Q577" s="492"/>
    </row>
    <row r="578" spans="2:17" ht="12.75">
      <c r="B578" s="492"/>
      <c r="C578" s="492"/>
      <c r="D578" s="493"/>
      <c r="E578" s="493"/>
      <c r="F578" s="493"/>
      <c r="G578" s="492"/>
      <c r="H578" s="492"/>
      <c r="I578" s="493"/>
      <c r="J578" s="494"/>
      <c r="K578" s="494"/>
      <c r="L578" s="494"/>
      <c r="M578" s="492"/>
      <c r="N578" s="492"/>
      <c r="O578" s="495"/>
      <c r="P578" s="492"/>
      <c r="Q578" s="492"/>
    </row>
    <row r="579" spans="2:17" ht="12.75">
      <c r="B579" s="492"/>
      <c r="C579" s="492"/>
      <c r="D579" s="493"/>
      <c r="E579" s="493"/>
      <c r="F579" s="493"/>
      <c r="G579" s="492"/>
      <c r="H579" s="492"/>
      <c r="I579" s="493"/>
      <c r="J579" s="494"/>
      <c r="K579" s="494"/>
      <c r="L579" s="494"/>
      <c r="M579" s="492"/>
      <c r="N579" s="492"/>
      <c r="O579" s="495"/>
      <c r="P579" s="492"/>
      <c r="Q579" s="492"/>
    </row>
    <row r="580" spans="2:17" ht="12.75">
      <c r="B580" s="492"/>
      <c r="C580" s="492"/>
      <c r="D580" s="493"/>
      <c r="E580" s="493"/>
      <c r="F580" s="493"/>
      <c r="G580" s="492"/>
      <c r="H580" s="492"/>
      <c r="I580" s="493"/>
      <c r="J580" s="494"/>
      <c r="K580" s="494"/>
      <c r="L580" s="494"/>
      <c r="M580" s="492"/>
      <c r="N580" s="492"/>
      <c r="O580" s="495"/>
      <c r="P580" s="492"/>
      <c r="Q580" s="492"/>
    </row>
    <row r="581" spans="2:17" ht="12.75">
      <c r="B581" s="492"/>
      <c r="C581" s="492"/>
      <c r="D581" s="493"/>
      <c r="E581" s="493"/>
      <c r="F581" s="493"/>
      <c r="G581" s="492"/>
      <c r="H581" s="492"/>
      <c r="I581" s="493"/>
      <c r="J581" s="494"/>
      <c r="K581" s="494"/>
      <c r="L581" s="494"/>
      <c r="M581" s="492"/>
      <c r="N581" s="492"/>
      <c r="O581" s="495"/>
      <c r="P581" s="492"/>
      <c r="Q581" s="492"/>
    </row>
    <row r="582" spans="2:17" ht="12.75">
      <c r="B582" s="492"/>
      <c r="C582" s="492"/>
      <c r="D582" s="493"/>
      <c r="E582" s="493"/>
      <c r="F582" s="493"/>
      <c r="G582" s="492"/>
      <c r="H582" s="492"/>
      <c r="I582" s="493"/>
      <c r="J582" s="494"/>
      <c r="K582" s="494"/>
      <c r="L582" s="494"/>
      <c r="M582" s="492"/>
      <c r="N582" s="492"/>
      <c r="O582" s="495"/>
      <c r="P582" s="492"/>
      <c r="Q582" s="492"/>
    </row>
    <row r="583" spans="2:17" ht="12.75">
      <c r="B583" s="492"/>
      <c r="C583" s="492"/>
      <c r="D583" s="493"/>
      <c r="E583" s="493"/>
      <c r="F583" s="493"/>
      <c r="G583" s="492"/>
      <c r="H583" s="492"/>
      <c r="I583" s="493"/>
      <c r="J583" s="494"/>
      <c r="K583" s="494"/>
      <c r="L583" s="494"/>
      <c r="M583" s="492"/>
      <c r="N583" s="492"/>
      <c r="O583" s="495"/>
      <c r="P583" s="492"/>
      <c r="Q583" s="492"/>
    </row>
    <row r="584" spans="2:17" ht="12.75">
      <c r="B584" s="492"/>
      <c r="C584" s="492"/>
      <c r="D584" s="493"/>
      <c r="E584" s="493"/>
      <c r="F584" s="493"/>
      <c r="G584" s="492"/>
      <c r="H584" s="492"/>
      <c r="I584" s="493"/>
      <c r="J584" s="494"/>
      <c r="K584" s="494"/>
      <c r="L584" s="494"/>
      <c r="M584" s="492"/>
      <c r="N584" s="492"/>
      <c r="O584" s="495"/>
      <c r="P584" s="492"/>
      <c r="Q584" s="492"/>
    </row>
    <row r="585" spans="2:17" ht="12.75">
      <c r="B585" s="492"/>
      <c r="C585" s="492"/>
      <c r="D585" s="493"/>
      <c r="E585" s="493"/>
      <c r="F585" s="493"/>
      <c r="G585" s="492"/>
      <c r="H585" s="492"/>
      <c r="I585" s="493"/>
      <c r="J585" s="494"/>
      <c r="K585" s="494"/>
      <c r="L585" s="494"/>
      <c r="M585" s="492"/>
      <c r="N585" s="492"/>
      <c r="O585" s="495"/>
      <c r="P585" s="492"/>
      <c r="Q585" s="492"/>
    </row>
    <row r="586" spans="2:17" ht="12.75">
      <c r="B586" s="492"/>
      <c r="C586" s="492"/>
      <c r="D586" s="493"/>
      <c r="E586" s="493"/>
      <c r="F586" s="493"/>
      <c r="G586" s="492"/>
      <c r="H586" s="492"/>
      <c r="I586" s="493"/>
      <c r="J586" s="494"/>
      <c r="K586" s="494"/>
      <c r="L586" s="494"/>
      <c r="M586" s="492"/>
      <c r="N586" s="492"/>
      <c r="O586" s="495"/>
      <c r="P586" s="492"/>
      <c r="Q586" s="492"/>
    </row>
    <row r="587" spans="2:17" ht="12.75">
      <c r="B587" s="492"/>
      <c r="C587" s="492"/>
      <c r="D587" s="493"/>
      <c r="E587" s="493"/>
      <c r="F587" s="493"/>
      <c r="G587" s="492"/>
      <c r="H587" s="492"/>
      <c r="I587" s="493"/>
      <c r="J587" s="494"/>
      <c r="K587" s="494"/>
      <c r="L587" s="494"/>
      <c r="M587" s="492"/>
      <c r="N587" s="492"/>
      <c r="O587" s="495"/>
      <c r="P587" s="492"/>
      <c r="Q587" s="492"/>
    </row>
    <row r="588" spans="2:17" ht="12.75">
      <c r="B588" s="492"/>
      <c r="C588" s="492"/>
      <c r="D588" s="493"/>
      <c r="E588" s="493"/>
      <c r="F588" s="493"/>
      <c r="G588" s="492"/>
      <c r="H588" s="492"/>
      <c r="I588" s="493"/>
      <c r="J588" s="494"/>
      <c r="K588" s="494"/>
      <c r="L588" s="494"/>
      <c r="M588" s="492"/>
      <c r="N588" s="492"/>
      <c r="O588" s="495"/>
      <c r="P588" s="492"/>
      <c r="Q588" s="492"/>
    </row>
    <row r="589" spans="2:17" ht="12.75">
      <c r="B589" s="492"/>
      <c r="C589" s="492"/>
      <c r="D589" s="493"/>
      <c r="E589" s="493"/>
      <c r="F589" s="493"/>
      <c r="G589" s="492"/>
      <c r="H589" s="492"/>
      <c r="I589" s="493"/>
      <c r="J589" s="494"/>
      <c r="K589" s="494"/>
      <c r="L589" s="494"/>
      <c r="M589" s="492"/>
      <c r="N589" s="492"/>
      <c r="O589" s="495"/>
      <c r="P589" s="492"/>
      <c r="Q589" s="492"/>
    </row>
    <row r="590" spans="2:17" ht="12.75">
      <c r="B590" s="492"/>
      <c r="C590" s="492"/>
      <c r="D590" s="493"/>
      <c r="E590" s="493"/>
      <c r="F590" s="493"/>
      <c r="G590" s="492"/>
      <c r="H590" s="492"/>
      <c r="I590" s="493"/>
      <c r="J590" s="494"/>
      <c r="K590" s="494"/>
      <c r="L590" s="494"/>
      <c r="M590" s="492"/>
      <c r="N590" s="492"/>
      <c r="O590" s="495"/>
      <c r="P590" s="492"/>
      <c r="Q590" s="492"/>
    </row>
    <row r="591" spans="2:17" ht="12.75">
      <c r="B591" s="492"/>
      <c r="C591" s="492"/>
      <c r="D591" s="493"/>
      <c r="E591" s="493"/>
      <c r="F591" s="493"/>
      <c r="G591" s="492"/>
      <c r="H591" s="492"/>
      <c r="I591" s="493"/>
      <c r="J591" s="494"/>
      <c r="K591" s="494"/>
      <c r="L591" s="494"/>
      <c r="M591" s="492"/>
      <c r="N591" s="492"/>
      <c r="O591" s="495"/>
      <c r="P591" s="492"/>
      <c r="Q591" s="492"/>
    </row>
    <row r="592" spans="2:17" ht="12.75">
      <c r="B592" s="492"/>
      <c r="C592" s="492"/>
      <c r="D592" s="493"/>
      <c r="E592" s="493"/>
      <c r="F592" s="493"/>
      <c r="G592" s="492"/>
      <c r="H592" s="492"/>
      <c r="I592" s="493"/>
      <c r="J592" s="494"/>
      <c r="K592" s="494"/>
      <c r="L592" s="494"/>
      <c r="M592" s="492"/>
      <c r="N592" s="492"/>
      <c r="O592" s="495"/>
      <c r="P592" s="492"/>
      <c r="Q592" s="492"/>
    </row>
    <row r="593" spans="2:17" ht="12.75">
      <c r="B593" s="492"/>
      <c r="C593" s="492"/>
      <c r="D593" s="493"/>
      <c r="E593" s="493"/>
      <c r="F593" s="493"/>
      <c r="G593" s="492"/>
      <c r="H593" s="492"/>
      <c r="I593" s="493"/>
      <c r="J593" s="494"/>
      <c r="K593" s="494"/>
      <c r="L593" s="494"/>
      <c r="M593" s="492"/>
      <c r="N593" s="492"/>
      <c r="O593" s="495"/>
      <c r="P593" s="492"/>
      <c r="Q593" s="492"/>
    </row>
    <row r="594" spans="2:17" ht="12.75">
      <c r="B594" s="492"/>
      <c r="C594" s="492"/>
      <c r="D594" s="493"/>
      <c r="E594" s="493"/>
      <c r="F594" s="493"/>
      <c r="G594" s="492"/>
      <c r="H594" s="492"/>
      <c r="I594" s="493"/>
      <c r="J594" s="494"/>
      <c r="K594" s="494"/>
      <c r="L594" s="494"/>
      <c r="M594" s="492"/>
      <c r="N594" s="492"/>
      <c r="O594" s="495"/>
      <c r="P594" s="492"/>
      <c r="Q594" s="492"/>
    </row>
    <row r="595" spans="2:17" ht="12.75">
      <c r="B595" s="492"/>
      <c r="C595" s="492"/>
      <c r="D595" s="493"/>
      <c r="E595" s="493"/>
      <c r="F595" s="493"/>
      <c r="G595" s="492"/>
      <c r="H595" s="492"/>
      <c r="I595" s="493"/>
      <c r="J595" s="494"/>
      <c r="K595" s="494"/>
      <c r="L595" s="494"/>
      <c r="M595" s="492"/>
      <c r="N595" s="492"/>
      <c r="O595" s="495"/>
      <c r="P595" s="492"/>
      <c r="Q595" s="492"/>
    </row>
    <row r="596" spans="2:17" ht="12.75">
      <c r="B596" s="492"/>
      <c r="C596" s="492"/>
      <c r="D596" s="493"/>
      <c r="E596" s="493"/>
      <c r="F596" s="493"/>
      <c r="G596" s="492"/>
      <c r="H596" s="492"/>
      <c r="I596" s="493"/>
      <c r="J596" s="494"/>
      <c r="K596" s="494"/>
      <c r="L596" s="494"/>
      <c r="M596" s="492"/>
      <c r="N596" s="492"/>
      <c r="O596" s="495"/>
      <c r="P596" s="492"/>
      <c r="Q596" s="492"/>
    </row>
    <row r="597" spans="2:17" ht="12.75">
      <c r="B597" s="492"/>
      <c r="C597" s="492"/>
      <c r="D597" s="493"/>
      <c r="E597" s="493"/>
      <c r="F597" s="493"/>
      <c r="G597" s="492"/>
      <c r="H597" s="492"/>
      <c r="I597" s="493"/>
      <c r="J597" s="494"/>
      <c r="K597" s="494"/>
      <c r="L597" s="494"/>
      <c r="M597" s="492"/>
      <c r="N597" s="492"/>
      <c r="O597" s="495"/>
      <c r="P597" s="492"/>
      <c r="Q597" s="492"/>
    </row>
    <row r="598" spans="2:17" ht="12.75">
      <c r="B598" s="492"/>
      <c r="C598" s="492"/>
      <c r="D598" s="493"/>
      <c r="E598" s="493"/>
      <c r="F598" s="493"/>
      <c r="G598" s="492"/>
      <c r="H598" s="492"/>
      <c r="I598" s="493"/>
      <c r="J598" s="494"/>
      <c r="K598" s="494"/>
      <c r="L598" s="494"/>
      <c r="M598" s="492"/>
      <c r="N598" s="492"/>
      <c r="O598" s="495"/>
      <c r="P598" s="492"/>
      <c r="Q598" s="492"/>
    </row>
    <row r="599" spans="2:17" ht="12.75">
      <c r="B599" s="492"/>
      <c r="C599" s="492"/>
      <c r="D599" s="493"/>
      <c r="E599" s="493"/>
      <c r="F599" s="493"/>
      <c r="G599" s="492"/>
      <c r="H599" s="492"/>
      <c r="I599" s="493"/>
      <c r="J599" s="494"/>
      <c r="K599" s="494"/>
      <c r="L599" s="494"/>
      <c r="M599" s="492"/>
      <c r="N599" s="492"/>
      <c r="O599" s="495"/>
      <c r="P599" s="492"/>
      <c r="Q599" s="492"/>
    </row>
    <row r="600" spans="2:17" ht="12.75">
      <c r="B600" s="492"/>
      <c r="C600" s="492"/>
      <c r="D600" s="493"/>
      <c r="E600" s="493"/>
      <c r="F600" s="493"/>
      <c r="G600" s="492"/>
      <c r="H600" s="492"/>
      <c r="I600" s="493"/>
      <c r="J600" s="494"/>
      <c r="K600" s="494"/>
      <c r="L600" s="494"/>
      <c r="M600" s="492"/>
      <c r="N600" s="492"/>
      <c r="O600" s="495"/>
      <c r="P600" s="492"/>
      <c r="Q600" s="492"/>
    </row>
    <row r="601" spans="2:17" ht="12.75">
      <c r="B601" s="492"/>
      <c r="C601" s="492"/>
      <c r="D601" s="493"/>
      <c r="E601" s="493"/>
      <c r="F601" s="493"/>
      <c r="G601" s="492"/>
      <c r="H601" s="492"/>
      <c r="I601" s="493"/>
      <c r="J601" s="494"/>
      <c r="K601" s="494"/>
      <c r="L601" s="494"/>
      <c r="M601" s="492"/>
      <c r="N601" s="492"/>
      <c r="O601" s="495"/>
      <c r="P601" s="492"/>
      <c r="Q601" s="492"/>
    </row>
    <row r="602" spans="2:17" ht="12.75">
      <c r="B602" s="492"/>
      <c r="C602" s="492"/>
      <c r="D602" s="493"/>
      <c r="E602" s="493"/>
      <c r="F602" s="493"/>
      <c r="G602" s="492"/>
      <c r="H602" s="492"/>
      <c r="I602" s="493"/>
      <c r="J602" s="494"/>
      <c r="K602" s="494"/>
      <c r="L602" s="494"/>
      <c r="M602" s="492"/>
      <c r="N602" s="492"/>
      <c r="O602" s="495"/>
      <c r="P602" s="492"/>
      <c r="Q602" s="492"/>
    </row>
    <row r="603" spans="2:17" ht="12.75">
      <c r="B603" s="492"/>
      <c r="C603" s="492"/>
      <c r="D603" s="493"/>
      <c r="E603" s="493"/>
      <c r="F603" s="493"/>
      <c r="G603" s="492"/>
      <c r="H603" s="492"/>
      <c r="I603" s="493"/>
      <c r="J603" s="494"/>
      <c r="K603" s="494"/>
      <c r="L603" s="494"/>
      <c r="M603" s="492"/>
      <c r="N603" s="492"/>
      <c r="O603" s="495"/>
      <c r="P603" s="492"/>
      <c r="Q603" s="492"/>
    </row>
    <row r="604" spans="2:17" ht="12.75">
      <c r="B604" s="492"/>
      <c r="C604" s="492"/>
      <c r="D604" s="493"/>
      <c r="E604" s="493"/>
      <c r="F604" s="493"/>
      <c r="G604" s="492"/>
      <c r="H604" s="492"/>
      <c r="I604" s="493"/>
      <c r="J604" s="494"/>
      <c r="K604" s="494"/>
      <c r="L604" s="494"/>
      <c r="M604" s="492"/>
      <c r="N604" s="492"/>
      <c r="O604" s="495"/>
      <c r="P604" s="492"/>
      <c r="Q604" s="492"/>
    </row>
    <row r="605" spans="2:17" ht="12.75">
      <c r="B605" s="492"/>
      <c r="C605" s="492"/>
      <c r="D605" s="493"/>
      <c r="E605" s="493"/>
      <c r="F605" s="493"/>
      <c r="G605" s="492"/>
      <c r="H605" s="492"/>
      <c r="I605" s="493"/>
      <c r="J605" s="494"/>
      <c r="K605" s="494"/>
      <c r="L605" s="494"/>
      <c r="M605" s="492"/>
      <c r="N605" s="492"/>
      <c r="O605" s="495"/>
      <c r="P605" s="492"/>
      <c r="Q605" s="492"/>
    </row>
    <row r="606" spans="2:17" ht="12.75">
      <c r="B606" s="492"/>
      <c r="C606" s="492"/>
      <c r="D606" s="493"/>
      <c r="E606" s="493"/>
      <c r="F606" s="493"/>
      <c r="G606" s="492"/>
      <c r="H606" s="492"/>
      <c r="I606" s="493"/>
      <c r="J606" s="494"/>
      <c r="K606" s="494"/>
      <c r="L606" s="494"/>
      <c r="M606" s="492"/>
      <c r="N606" s="492"/>
      <c r="O606" s="495"/>
      <c r="P606" s="492"/>
      <c r="Q606" s="492"/>
    </row>
    <row r="607" spans="2:17" ht="12.75">
      <c r="B607" s="492"/>
      <c r="C607" s="492"/>
      <c r="D607" s="493"/>
      <c r="E607" s="493"/>
      <c r="F607" s="493"/>
      <c r="G607" s="492"/>
      <c r="H607" s="492"/>
      <c r="I607" s="493"/>
      <c r="J607" s="494"/>
      <c r="K607" s="494"/>
      <c r="L607" s="494"/>
      <c r="M607" s="492"/>
      <c r="N607" s="492"/>
      <c r="O607" s="495"/>
      <c r="P607" s="492"/>
      <c r="Q607" s="492"/>
    </row>
    <row r="608" spans="2:17" ht="12.75">
      <c r="B608" s="492"/>
      <c r="C608" s="492"/>
      <c r="D608" s="493"/>
      <c r="E608" s="493"/>
      <c r="F608" s="493"/>
      <c r="G608" s="492"/>
      <c r="H608" s="492"/>
      <c r="I608" s="493"/>
      <c r="J608" s="494"/>
      <c r="K608" s="494"/>
      <c r="L608" s="494"/>
      <c r="M608" s="492"/>
      <c r="N608" s="492"/>
      <c r="O608" s="495"/>
      <c r="P608" s="492"/>
      <c r="Q608" s="492"/>
    </row>
    <row r="609" spans="2:17" ht="12.75">
      <c r="B609" s="492"/>
      <c r="C609" s="492"/>
      <c r="D609" s="493"/>
      <c r="E609" s="493"/>
      <c r="F609" s="493"/>
      <c r="G609" s="492"/>
      <c r="H609" s="492"/>
      <c r="I609" s="493"/>
      <c r="J609" s="494"/>
      <c r="K609" s="494"/>
      <c r="L609" s="494"/>
      <c r="M609" s="492"/>
      <c r="N609" s="492"/>
      <c r="O609" s="495"/>
      <c r="P609" s="492"/>
      <c r="Q609" s="492"/>
    </row>
    <row r="610" spans="2:17" ht="12.75">
      <c r="B610" s="492"/>
      <c r="C610" s="492"/>
      <c r="D610" s="493"/>
      <c r="E610" s="493"/>
      <c r="F610" s="493"/>
      <c r="G610" s="492"/>
      <c r="H610" s="492"/>
      <c r="I610" s="493"/>
      <c r="J610" s="494"/>
      <c r="K610" s="494"/>
      <c r="L610" s="494"/>
      <c r="M610" s="492"/>
      <c r="N610" s="492"/>
      <c r="O610" s="495"/>
      <c r="P610" s="492"/>
      <c r="Q610" s="492"/>
    </row>
    <row r="611" spans="2:17" ht="12.75">
      <c r="B611" s="492"/>
      <c r="C611" s="492"/>
      <c r="D611" s="493"/>
      <c r="E611" s="493"/>
      <c r="F611" s="493"/>
      <c r="G611" s="492"/>
      <c r="H611" s="492"/>
      <c r="I611" s="493"/>
      <c r="J611" s="494"/>
      <c r="K611" s="494"/>
      <c r="L611" s="494"/>
      <c r="M611" s="492"/>
      <c r="N611" s="492"/>
      <c r="O611" s="495"/>
      <c r="P611" s="492"/>
      <c r="Q611" s="492"/>
    </row>
    <row r="612" spans="2:17" ht="12.75">
      <c r="B612" s="492"/>
      <c r="C612" s="492"/>
      <c r="D612" s="493"/>
      <c r="E612" s="493"/>
      <c r="F612" s="493"/>
      <c r="G612" s="492"/>
      <c r="H612" s="492"/>
      <c r="I612" s="493"/>
      <c r="J612" s="494"/>
      <c r="K612" s="494"/>
      <c r="L612" s="494"/>
      <c r="M612" s="492"/>
      <c r="N612" s="492"/>
      <c r="O612" s="495"/>
      <c r="P612" s="492"/>
      <c r="Q612" s="492"/>
    </row>
    <row r="613" spans="2:17" ht="12.75">
      <c r="B613" s="492"/>
      <c r="C613" s="492"/>
      <c r="D613" s="493"/>
      <c r="E613" s="493"/>
      <c r="F613" s="493"/>
      <c r="G613" s="492"/>
      <c r="H613" s="492"/>
      <c r="I613" s="493"/>
      <c r="J613" s="494"/>
      <c r="K613" s="494"/>
      <c r="L613" s="494"/>
      <c r="M613" s="492"/>
      <c r="N613" s="492"/>
      <c r="O613" s="495"/>
      <c r="P613" s="492"/>
      <c r="Q613" s="492"/>
    </row>
    <row r="614" spans="2:17" ht="12.75">
      <c r="B614" s="492"/>
      <c r="C614" s="492"/>
      <c r="D614" s="493"/>
      <c r="E614" s="493"/>
      <c r="F614" s="493"/>
      <c r="G614" s="492"/>
      <c r="H614" s="492"/>
      <c r="I614" s="493"/>
      <c r="J614" s="494"/>
      <c r="K614" s="494"/>
      <c r="L614" s="494"/>
      <c r="M614" s="492"/>
      <c r="N614" s="492"/>
      <c r="O614" s="495"/>
      <c r="P614" s="492"/>
      <c r="Q614" s="492"/>
    </row>
    <row r="615" spans="2:17" ht="12.75">
      <c r="B615" s="492"/>
      <c r="C615" s="492"/>
      <c r="D615" s="493"/>
      <c r="E615" s="493"/>
      <c r="F615" s="493"/>
      <c r="G615" s="492"/>
      <c r="H615" s="492"/>
      <c r="I615" s="493"/>
      <c r="J615" s="494"/>
      <c r="K615" s="494"/>
      <c r="L615" s="494"/>
      <c r="M615" s="492"/>
      <c r="N615" s="492"/>
      <c r="O615" s="495"/>
      <c r="P615" s="492"/>
      <c r="Q615" s="492"/>
    </row>
    <row r="616" spans="2:17" ht="12.75">
      <c r="B616" s="492"/>
      <c r="C616" s="492"/>
      <c r="D616" s="493"/>
      <c r="E616" s="493"/>
      <c r="F616" s="493"/>
      <c r="G616" s="492"/>
      <c r="H616" s="492"/>
      <c r="I616" s="493"/>
      <c r="J616" s="494"/>
      <c r="K616" s="494"/>
      <c r="L616" s="494"/>
      <c r="M616" s="492"/>
      <c r="N616" s="492"/>
      <c r="O616" s="495"/>
      <c r="P616" s="492"/>
      <c r="Q616" s="492"/>
    </row>
    <row r="617" spans="2:17" ht="12.75">
      <c r="B617" s="492"/>
      <c r="C617" s="492"/>
      <c r="D617" s="493"/>
      <c r="E617" s="493"/>
      <c r="F617" s="493"/>
      <c r="G617" s="492"/>
      <c r="H617" s="492"/>
      <c r="I617" s="493"/>
      <c r="J617" s="494"/>
      <c r="K617" s="494"/>
      <c r="L617" s="494"/>
      <c r="M617" s="492"/>
      <c r="N617" s="492"/>
      <c r="O617" s="495"/>
      <c r="P617" s="492"/>
      <c r="Q617" s="492"/>
    </row>
    <row r="618" spans="2:17" ht="12.75">
      <c r="B618" s="492"/>
      <c r="C618" s="492"/>
      <c r="D618" s="493"/>
      <c r="E618" s="493"/>
      <c r="F618" s="493"/>
      <c r="G618" s="492"/>
      <c r="H618" s="492"/>
      <c r="I618" s="493"/>
      <c r="J618" s="494"/>
      <c r="K618" s="494"/>
      <c r="L618" s="494"/>
      <c r="M618" s="492"/>
      <c r="N618" s="492"/>
      <c r="O618" s="495"/>
      <c r="P618" s="492"/>
      <c r="Q618" s="492"/>
    </row>
    <row r="619" spans="2:17" ht="12.75">
      <c r="B619" s="492"/>
      <c r="C619" s="492"/>
      <c r="D619" s="493"/>
      <c r="E619" s="493"/>
      <c r="F619" s="493"/>
      <c r="G619" s="492"/>
      <c r="H619" s="492"/>
      <c r="I619" s="493"/>
      <c r="J619" s="494"/>
      <c r="K619" s="494"/>
      <c r="L619" s="494"/>
      <c r="M619" s="492"/>
      <c r="N619" s="492"/>
      <c r="O619" s="495"/>
      <c r="P619" s="492"/>
      <c r="Q619" s="492"/>
    </row>
    <row r="620" spans="2:17" ht="12.75">
      <c r="B620" s="492"/>
      <c r="C620" s="492"/>
      <c r="D620" s="493"/>
      <c r="E620" s="493"/>
      <c r="F620" s="493"/>
      <c r="G620" s="492"/>
      <c r="H620" s="492"/>
      <c r="I620" s="493"/>
      <c r="J620" s="494"/>
      <c r="K620" s="494"/>
      <c r="L620" s="494"/>
      <c r="M620" s="492"/>
      <c r="N620" s="492"/>
      <c r="O620" s="495"/>
      <c r="P620" s="492"/>
      <c r="Q620" s="492"/>
    </row>
    <row r="621" spans="2:17" ht="12.75">
      <c r="B621" s="492"/>
      <c r="C621" s="492"/>
      <c r="D621" s="493"/>
      <c r="E621" s="493"/>
      <c r="F621" s="493"/>
      <c r="G621" s="492"/>
      <c r="H621" s="492"/>
      <c r="I621" s="493"/>
      <c r="J621" s="494"/>
      <c r="K621" s="494"/>
      <c r="L621" s="494"/>
      <c r="M621" s="492"/>
      <c r="N621" s="492"/>
      <c r="O621" s="495"/>
      <c r="P621" s="492"/>
      <c r="Q621" s="492"/>
    </row>
    <row r="622" spans="2:17" ht="12.75">
      <c r="B622" s="492"/>
      <c r="C622" s="492"/>
      <c r="D622" s="493"/>
      <c r="E622" s="493"/>
      <c r="F622" s="493"/>
      <c r="G622" s="492"/>
      <c r="H622" s="492"/>
      <c r="I622" s="493"/>
      <c r="J622" s="494"/>
      <c r="K622" s="494"/>
      <c r="L622" s="494"/>
      <c r="M622" s="492"/>
      <c r="N622" s="492"/>
      <c r="O622" s="495"/>
      <c r="P622" s="492"/>
      <c r="Q622" s="492"/>
    </row>
    <row r="623" spans="2:17" ht="12.75">
      <c r="B623" s="492"/>
      <c r="C623" s="492"/>
      <c r="D623" s="493"/>
      <c r="E623" s="493"/>
      <c r="F623" s="493"/>
      <c r="G623" s="492"/>
      <c r="H623" s="492"/>
      <c r="I623" s="493"/>
      <c r="J623" s="494"/>
      <c r="K623" s="494"/>
      <c r="L623" s="494"/>
      <c r="M623" s="492"/>
      <c r="N623" s="492"/>
      <c r="O623" s="495"/>
      <c r="P623" s="492"/>
      <c r="Q623" s="492"/>
    </row>
    <row r="624" spans="2:17" ht="12.75">
      <c r="B624" s="492"/>
      <c r="C624" s="492"/>
      <c r="D624" s="493"/>
      <c r="E624" s="493"/>
      <c r="F624" s="493"/>
      <c r="G624" s="492"/>
      <c r="H624" s="492"/>
      <c r="I624" s="493"/>
      <c r="J624" s="494"/>
      <c r="K624" s="494"/>
      <c r="L624" s="494"/>
      <c r="M624" s="492"/>
      <c r="N624" s="492"/>
      <c r="O624" s="495"/>
      <c r="P624" s="492"/>
      <c r="Q624" s="492"/>
    </row>
    <row r="625" spans="2:17" ht="12.75">
      <c r="B625" s="492"/>
      <c r="C625" s="492"/>
      <c r="D625" s="493"/>
      <c r="E625" s="493"/>
      <c r="F625" s="493"/>
      <c r="G625" s="492"/>
      <c r="H625" s="492"/>
      <c r="I625" s="493"/>
      <c r="J625" s="494"/>
      <c r="K625" s="494"/>
      <c r="L625" s="494"/>
      <c r="M625" s="492"/>
      <c r="N625" s="492"/>
      <c r="O625" s="495"/>
      <c r="P625" s="492"/>
      <c r="Q625" s="492"/>
    </row>
    <row r="626" spans="2:17" ht="12.75">
      <c r="B626" s="492"/>
      <c r="C626" s="492"/>
      <c r="D626" s="493"/>
      <c r="E626" s="493"/>
      <c r="F626" s="493"/>
      <c r="G626" s="492"/>
      <c r="H626" s="492"/>
      <c r="I626" s="493"/>
      <c r="J626" s="494"/>
      <c r="K626" s="494"/>
      <c r="L626" s="494"/>
      <c r="M626" s="492"/>
      <c r="N626" s="492"/>
      <c r="O626" s="495"/>
      <c r="P626" s="492"/>
      <c r="Q626" s="492"/>
    </row>
    <row r="627" spans="2:17" ht="12.75">
      <c r="B627" s="492"/>
      <c r="C627" s="492"/>
      <c r="D627" s="493"/>
      <c r="E627" s="493"/>
      <c r="F627" s="493"/>
      <c r="G627" s="492"/>
      <c r="H627" s="492"/>
      <c r="I627" s="493"/>
      <c r="J627" s="494"/>
      <c r="K627" s="494"/>
      <c r="L627" s="494"/>
      <c r="M627" s="492"/>
      <c r="N627" s="492"/>
      <c r="O627" s="495"/>
      <c r="P627" s="492"/>
      <c r="Q627" s="492"/>
    </row>
    <row r="628" spans="2:17" ht="12.75">
      <c r="B628" s="492"/>
      <c r="C628" s="492"/>
      <c r="D628" s="493"/>
      <c r="E628" s="493"/>
      <c r="F628" s="493"/>
      <c r="G628" s="492"/>
      <c r="H628" s="492"/>
      <c r="I628" s="493"/>
      <c r="J628" s="494"/>
      <c r="K628" s="494"/>
      <c r="L628" s="494"/>
      <c r="M628" s="492"/>
      <c r="N628" s="492"/>
      <c r="O628" s="495"/>
      <c r="P628" s="492"/>
      <c r="Q628" s="492"/>
    </row>
    <row r="629" spans="2:17" ht="12.75">
      <c r="B629" s="492"/>
      <c r="C629" s="492"/>
      <c r="D629" s="493"/>
      <c r="E629" s="493"/>
      <c r="F629" s="493"/>
      <c r="G629" s="492"/>
      <c r="H629" s="492"/>
      <c r="I629" s="493"/>
      <c r="J629" s="494"/>
      <c r="K629" s="494"/>
      <c r="L629" s="494"/>
      <c r="M629" s="492"/>
      <c r="N629" s="492"/>
      <c r="O629" s="495"/>
      <c r="P629" s="492"/>
      <c r="Q629" s="492"/>
    </row>
    <row r="630" spans="2:17" ht="12.75">
      <c r="B630" s="492"/>
      <c r="C630" s="492"/>
      <c r="D630" s="493"/>
      <c r="E630" s="493"/>
      <c r="F630" s="493"/>
      <c r="G630" s="492"/>
      <c r="H630" s="492"/>
      <c r="I630" s="493"/>
      <c r="J630" s="494"/>
      <c r="K630" s="494"/>
      <c r="L630" s="494"/>
      <c r="M630" s="492"/>
      <c r="N630" s="492"/>
      <c r="O630" s="495"/>
      <c r="P630" s="492"/>
      <c r="Q630" s="492"/>
    </row>
    <row r="631" spans="2:17" ht="12.75">
      <c r="B631" s="492"/>
      <c r="C631" s="492"/>
      <c r="D631" s="493"/>
      <c r="E631" s="493"/>
      <c r="F631" s="493"/>
      <c r="G631" s="492"/>
      <c r="H631" s="492"/>
      <c r="I631" s="493"/>
      <c r="J631" s="494"/>
      <c r="K631" s="494"/>
      <c r="L631" s="494"/>
      <c r="M631" s="492"/>
      <c r="N631" s="492"/>
      <c r="O631" s="495"/>
      <c r="P631" s="492"/>
      <c r="Q631" s="492"/>
    </row>
    <row r="632" spans="2:17" ht="12.75">
      <c r="B632" s="492"/>
      <c r="C632" s="492"/>
      <c r="D632" s="493"/>
      <c r="E632" s="493"/>
      <c r="F632" s="493"/>
      <c r="G632" s="492"/>
      <c r="H632" s="492"/>
      <c r="I632" s="493"/>
      <c r="J632" s="494"/>
      <c r="K632" s="494"/>
      <c r="L632" s="494"/>
      <c r="M632" s="492"/>
      <c r="N632" s="492"/>
      <c r="O632" s="495"/>
      <c r="P632" s="492"/>
      <c r="Q632" s="492"/>
    </row>
    <row r="633" spans="2:17" ht="12.75">
      <c r="B633" s="492"/>
      <c r="C633" s="492"/>
      <c r="D633" s="493"/>
      <c r="E633" s="493"/>
      <c r="F633" s="493"/>
      <c r="G633" s="492"/>
      <c r="H633" s="492"/>
      <c r="I633" s="493"/>
      <c r="J633" s="494"/>
      <c r="K633" s="494"/>
      <c r="L633" s="494"/>
      <c r="M633" s="492"/>
      <c r="N633" s="492"/>
      <c r="O633" s="495"/>
      <c r="P633" s="492"/>
      <c r="Q633" s="492"/>
    </row>
    <row r="634" spans="2:17" ht="12.75">
      <c r="B634" s="492"/>
      <c r="C634" s="492"/>
      <c r="D634" s="493"/>
      <c r="E634" s="493"/>
      <c r="F634" s="493"/>
      <c r="G634" s="492"/>
      <c r="H634" s="492"/>
      <c r="I634" s="493"/>
      <c r="J634" s="494"/>
      <c r="K634" s="494"/>
      <c r="L634" s="494"/>
      <c r="M634" s="492"/>
      <c r="N634" s="492"/>
      <c r="O634" s="495"/>
      <c r="P634" s="492"/>
      <c r="Q634" s="492"/>
    </row>
    <row r="635" spans="2:17" ht="12.75">
      <c r="B635" s="492"/>
      <c r="C635" s="492"/>
      <c r="D635" s="493"/>
      <c r="E635" s="493"/>
      <c r="F635" s="493"/>
      <c r="G635" s="492"/>
      <c r="H635" s="492"/>
      <c r="I635" s="493"/>
      <c r="J635" s="494"/>
      <c r="K635" s="494"/>
      <c r="L635" s="494"/>
      <c r="M635" s="492"/>
      <c r="N635" s="492"/>
      <c r="O635" s="495"/>
      <c r="P635" s="492"/>
      <c r="Q635" s="492"/>
    </row>
    <row r="636" spans="2:17" ht="12.75">
      <c r="B636" s="492"/>
      <c r="C636" s="492"/>
      <c r="D636" s="493"/>
      <c r="E636" s="493"/>
      <c r="F636" s="493"/>
      <c r="G636" s="492"/>
      <c r="H636" s="492"/>
      <c r="I636" s="493"/>
      <c r="J636" s="494"/>
      <c r="K636" s="494"/>
      <c r="L636" s="494"/>
      <c r="M636" s="492"/>
      <c r="N636" s="492"/>
      <c r="O636" s="495"/>
      <c r="P636" s="492"/>
      <c r="Q636" s="492"/>
    </row>
    <row r="637" spans="2:17" ht="12.75">
      <c r="B637" s="492"/>
      <c r="C637" s="492"/>
      <c r="D637" s="493"/>
      <c r="E637" s="493"/>
      <c r="F637" s="493"/>
      <c r="G637" s="492"/>
      <c r="H637" s="492"/>
      <c r="I637" s="493"/>
      <c r="J637" s="494"/>
      <c r="K637" s="494"/>
      <c r="L637" s="494"/>
      <c r="M637" s="492"/>
      <c r="N637" s="492"/>
      <c r="O637" s="495"/>
      <c r="P637" s="492"/>
      <c r="Q637" s="492"/>
    </row>
    <row r="638" spans="2:17" ht="12.75">
      <c r="B638" s="492"/>
      <c r="C638" s="492"/>
      <c r="D638" s="493"/>
      <c r="E638" s="493"/>
      <c r="F638" s="493"/>
      <c r="G638" s="492"/>
      <c r="H638" s="492"/>
      <c r="I638" s="493"/>
      <c r="J638" s="494"/>
      <c r="K638" s="494"/>
      <c r="L638" s="494"/>
      <c r="M638" s="492"/>
      <c r="N638" s="492"/>
      <c r="O638" s="495"/>
      <c r="P638" s="492"/>
      <c r="Q638" s="492"/>
    </row>
    <row r="639" spans="2:17" ht="12.75">
      <c r="B639" s="492"/>
      <c r="C639" s="492"/>
      <c r="D639" s="493"/>
      <c r="E639" s="493"/>
      <c r="F639" s="493"/>
      <c r="G639" s="492"/>
      <c r="H639" s="492"/>
      <c r="I639" s="493"/>
      <c r="J639" s="494"/>
      <c r="K639" s="494"/>
      <c r="L639" s="494"/>
      <c r="M639" s="492"/>
      <c r="N639" s="492"/>
      <c r="O639" s="495"/>
      <c r="P639" s="492"/>
      <c r="Q639" s="492"/>
    </row>
    <row r="640" spans="2:17" ht="12.75">
      <c r="B640" s="492"/>
      <c r="C640" s="492"/>
      <c r="D640" s="493"/>
      <c r="E640" s="493"/>
      <c r="F640" s="493"/>
      <c r="G640" s="492"/>
      <c r="H640" s="492"/>
      <c r="I640" s="493"/>
      <c r="J640" s="494"/>
      <c r="K640" s="494"/>
      <c r="L640" s="494"/>
      <c r="M640" s="492"/>
      <c r="N640" s="492"/>
      <c r="O640" s="495"/>
      <c r="P640" s="492"/>
      <c r="Q640" s="492"/>
    </row>
    <row r="641" spans="2:17" ht="12.75">
      <c r="B641" s="492"/>
      <c r="C641" s="492"/>
      <c r="D641" s="493"/>
      <c r="E641" s="493"/>
      <c r="F641" s="493"/>
      <c r="G641" s="492"/>
      <c r="H641" s="492"/>
      <c r="I641" s="493"/>
      <c r="J641" s="494"/>
      <c r="K641" s="494"/>
      <c r="L641" s="494"/>
      <c r="M641" s="492"/>
      <c r="N641" s="492"/>
      <c r="O641" s="495"/>
      <c r="P641" s="492"/>
      <c r="Q641" s="492"/>
    </row>
    <row r="642" spans="2:17" ht="12.75">
      <c r="B642" s="492"/>
      <c r="C642" s="492"/>
      <c r="D642" s="493"/>
      <c r="E642" s="493"/>
      <c r="F642" s="493"/>
      <c r="G642" s="492"/>
      <c r="H642" s="492"/>
      <c r="I642" s="493"/>
      <c r="J642" s="494"/>
      <c r="K642" s="494"/>
      <c r="L642" s="494"/>
      <c r="M642" s="492"/>
      <c r="N642" s="492"/>
      <c r="O642" s="495"/>
      <c r="P642" s="492"/>
      <c r="Q642" s="492"/>
    </row>
    <row r="643" spans="2:17" ht="12.75">
      <c r="B643" s="492"/>
      <c r="C643" s="492"/>
      <c r="D643" s="493"/>
      <c r="E643" s="493"/>
      <c r="F643" s="493"/>
      <c r="G643" s="492"/>
      <c r="H643" s="492"/>
      <c r="I643" s="493"/>
      <c r="J643" s="494"/>
      <c r="K643" s="494"/>
      <c r="L643" s="494"/>
      <c r="M643" s="492"/>
      <c r="N643" s="492"/>
      <c r="O643" s="495"/>
      <c r="P643" s="492"/>
      <c r="Q643" s="492"/>
    </row>
    <row r="644" spans="2:17" ht="12.75">
      <c r="B644" s="492"/>
      <c r="C644" s="492"/>
      <c r="D644" s="493"/>
      <c r="E644" s="493"/>
      <c r="F644" s="493"/>
      <c r="G644" s="492"/>
      <c r="H644" s="492"/>
      <c r="I644" s="493"/>
      <c r="J644" s="494"/>
      <c r="K644" s="494"/>
      <c r="L644" s="494"/>
      <c r="M644" s="492"/>
      <c r="N644" s="492"/>
      <c r="O644" s="495"/>
      <c r="P644" s="492"/>
      <c r="Q644" s="492"/>
    </row>
    <row r="645" spans="2:17" ht="12.75">
      <c r="B645" s="492"/>
      <c r="C645" s="492"/>
      <c r="D645" s="493"/>
      <c r="E645" s="493"/>
      <c r="F645" s="493"/>
      <c r="G645" s="492"/>
      <c r="H645" s="492"/>
      <c r="I645" s="493"/>
      <c r="J645" s="494"/>
      <c r="K645" s="494"/>
      <c r="L645" s="494"/>
      <c r="M645" s="492"/>
      <c r="N645" s="492"/>
      <c r="O645" s="495"/>
      <c r="P645" s="492"/>
      <c r="Q645" s="492"/>
    </row>
    <row r="646" spans="2:17" ht="12.75">
      <c r="B646" s="492"/>
      <c r="C646" s="492"/>
      <c r="D646" s="493"/>
      <c r="E646" s="493"/>
      <c r="F646" s="493"/>
      <c r="G646" s="492"/>
      <c r="H646" s="492"/>
      <c r="I646" s="493"/>
      <c r="J646" s="494"/>
      <c r="K646" s="494"/>
      <c r="L646" s="494"/>
      <c r="M646" s="492"/>
      <c r="N646" s="492"/>
      <c r="O646" s="495"/>
      <c r="P646" s="492"/>
      <c r="Q646" s="492"/>
    </row>
    <row r="647" spans="2:17" ht="12.75">
      <c r="B647" s="492"/>
      <c r="C647" s="492"/>
      <c r="D647" s="493"/>
      <c r="E647" s="493"/>
      <c r="F647" s="493"/>
      <c r="G647" s="492"/>
      <c r="H647" s="492"/>
      <c r="I647" s="493"/>
      <c r="J647" s="494"/>
      <c r="K647" s="494"/>
      <c r="L647" s="494"/>
      <c r="M647" s="492"/>
      <c r="N647" s="492"/>
      <c r="O647" s="495"/>
      <c r="P647" s="492"/>
      <c r="Q647" s="492"/>
    </row>
    <row r="648" spans="2:17" ht="12.75">
      <c r="B648" s="492"/>
      <c r="C648" s="492"/>
      <c r="D648" s="493"/>
      <c r="E648" s="493"/>
      <c r="F648" s="493"/>
      <c r="G648" s="492"/>
      <c r="H648" s="492"/>
      <c r="I648" s="493"/>
      <c r="J648" s="494"/>
      <c r="K648" s="494"/>
      <c r="L648" s="494"/>
      <c r="M648" s="492"/>
      <c r="N648" s="492"/>
      <c r="O648" s="495"/>
      <c r="P648" s="492"/>
      <c r="Q648" s="492"/>
    </row>
    <row r="649" spans="2:17" ht="12.75">
      <c r="B649" s="492"/>
      <c r="C649" s="492"/>
      <c r="D649" s="493"/>
      <c r="E649" s="493"/>
      <c r="F649" s="493"/>
      <c r="G649" s="492"/>
      <c r="H649" s="492"/>
      <c r="I649" s="493"/>
      <c r="J649" s="494"/>
      <c r="K649" s="494"/>
      <c r="L649" s="494"/>
      <c r="M649" s="492"/>
      <c r="N649" s="492"/>
      <c r="O649" s="495"/>
      <c r="P649" s="492"/>
      <c r="Q649" s="492"/>
    </row>
    <row r="650" spans="2:17" ht="12.75">
      <c r="B650" s="492"/>
      <c r="C650" s="492"/>
      <c r="D650" s="493"/>
      <c r="E650" s="493"/>
      <c r="F650" s="493"/>
      <c r="G650" s="492"/>
      <c r="H650" s="492"/>
      <c r="I650" s="493"/>
      <c r="J650" s="494"/>
      <c r="K650" s="494"/>
      <c r="L650" s="494"/>
      <c r="M650" s="492"/>
      <c r="N650" s="492"/>
      <c r="O650" s="495"/>
      <c r="P650" s="492"/>
      <c r="Q650" s="492"/>
    </row>
    <row r="651" spans="2:17" ht="12.75">
      <c r="B651" s="492"/>
      <c r="C651" s="492"/>
      <c r="D651" s="493"/>
      <c r="E651" s="493"/>
      <c r="F651" s="493"/>
      <c r="G651" s="492"/>
      <c r="H651" s="492"/>
      <c r="I651" s="493"/>
      <c r="J651" s="494"/>
      <c r="K651" s="494"/>
      <c r="L651" s="494"/>
      <c r="M651" s="492"/>
      <c r="N651" s="492"/>
      <c r="O651" s="495"/>
      <c r="P651" s="492"/>
      <c r="Q651" s="492"/>
    </row>
    <row r="652" spans="2:17" ht="12.75">
      <c r="B652" s="492"/>
      <c r="C652" s="492"/>
      <c r="D652" s="493"/>
      <c r="E652" s="493"/>
      <c r="F652" s="493"/>
      <c r="G652" s="492"/>
      <c r="H652" s="492"/>
      <c r="I652" s="493"/>
      <c r="J652" s="494"/>
      <c r="K652" s="494"/>
      <c r="L652" s="494"/>
      <c r="M652" s="492"/>
      <c r="N652" s="492"/>
      <c r="O652" s="495"/>
      <c r="P652" s="492"/>
      <c r="Q652" s="492"/>
    </row>
    <row r="653" spans="2:17" ht="12.75">
      <c r="B653" s="492"/>
      <c r="C653" s="492"/>
      <c r="D653" s="493"/>
      <c r="E653" s="493"/>
      <c r="F653" s="493"/>
      <c r="G653" s="492"/>
      <c r="H653" s="492"/>
      <c r="I653" s="493"/>
      <c r="J653" s="494"/>
      <c r="K653" s="494"/>
      <c r="L653" s="494"/>
      <c r="M653" s="492"/>
      <c r="N653" s="492"/>
      <c r="O653" s="495"/>
      <c r="P653" s="492"/>
      <c r="Q653" s="492"/>
    </row>
    <row r="654" spans="2:17" ht="12.75">
      <c r="B654" s="492"/>
      <c r="C654" s="492"/>
      <c r="D654" s="493"/>
      <c r="E654" s="493"/>
      <c r="F654" s="493"/>
      <c r="G654" s="492"/>
      <c r="H654" s="492"/>
      <c r="I654" s="493"/>
      <c r="J654" s="494"/>
      <c r="K654" s="494"/>
      <c r="L654" s="494"/>
      <c r="M654" s="492"/>
      <c r="N654" s="492"/>
      <c r="O654" s="495"/>
      <c r="P654" s="492"/>
      <c r="Q654" s="492"/>
    </row>
    <row r="655" spans="2:17" ht="12.75">
      <c r="B655" s="492"/>
      <c r="C655" s="492"/>
      <c r="D655" s="493"/>
      <c r="E655" s="493"/>
      <c r="F655" s="493"/>
      <c r="G655" s="492"/>
      <c r="H655" s="492"/>
      <c r="I655" s="493"/>
      <c r="J655" s="492"/>
      <c r="K655" s="492"/>
      <c r="L655" s="492"/>
      <c r="M655" s="492"/>
      <c r="N655" s="492"/>
      <c r="O655" s="495"/>
      <c r="P655" s="492"/>
      <c r="Q655" s="492"/>
    </row>
    <row r="656" spans="2:17" ht="12.75">
      <c r="B656" s="492"/>
      <c r="C656" s="492"/>
      <c r="D656" s="493"/>
      <c r="E656" s="493"/>
      <c r="F656" s="493"/>
      <c r="G656" s="492"/>
      <c r="H656" s="492"/>
      <c r="I656" s="493"/>
      <c r="J656" s="492"/>
      <c r="K656" s="492"/>
      <c r="L656" s="492"/>
      <c r="M656" s="492"/>
      <c r="N656" s="492"/>
      <c r="O656" s="495"/>
      <c r="P656" s="492"/>
      <c r="Q656" s="492"/>
    </row>
    <row r="657" spans="2:17" ht="12.75">
      <c r="B657" s="492"/>
      <c r="C657" s="492"/>
      <c r="D657" s="493"/>
      <c r="E657" s="493"/>
      <c r="F657" s="493"/>
      <c r="G657" s="492"/>
      <c r="H657" s="492"/>
      <c r="I657" s="493"/>
      <c r="J657" s="492"/>
      <c r="K657" s="492"/>
      <c r="L657" s="492"/>
      <c r="M657" s="492"/>
      <c r="N657" s="492"/>
      <c r="O657" s="495"/>
      <c r="P657" s="492"/>
      <c r="Q657" s="492"/>
    </row>
    <row r="658" spans="2:17" ht="12.75">
      <c r="B658" s="492"/>
      <c r="C658" s="492"/>
      <c r="D658" s="493"/>
      <c r="E658" s="493"/>
      <c r="F658" s="493"/>
      <c r="G658" s="492"/>
      <c r="H658" s="492"/>
      <c r="I658" s="493"/>
      <c r="J658" s="492"/>
      <c r="K658" s="492"/>
      <c r="L658" s="492"/>
      <c r="M658" s="492"/>
      <c r="N658" s="492"/>
      <c r="O658" s="495"/>
      <c r="P658" s="492"/>
      <c r="Q658" s="492"/>
    </row>
    <row r="659" spans="2:17" ht="12.75">
      <c r="B659" s="492"/>
      <c r="C659" s="492"/>
      <c r="D659" s="493"/>
      <c r="E659" s="493"/>
      <c r="F659" s="493"/>
      <c r="G659" s="492"/>
      <c r="H659" s="492"/>
      <c r="I659" s="493"/>
      <c r="J659" s="492"/>
      <c r="K659" s="492"/>
      <c r="L659" s="492"/>
      <c r="M659" s="492"/>
      <c r="N659" s="492"/>
      <c r="O659" s="495"/>
      <c r="P659" s="492"/>
      <c r="Q659" s="492"/>
    </row>
    <row r="660" spans="2:17" ht="12.75">
      <c r="B660" s="492"/>
      <c r="C660" s="492"/>
      <c r="D660" s="493"/>
      <c r="E660" s="493"/>
      <c r="F660" s="493"/>
      <c r="G660" s="492"/>
      <c r="H660" s="492"/>
      <c r="I660" s="493"/>
      <c r="J660" s="492"/>
      <c r="K660" s="492"/>
      <c r="L660" s="492"/>
      <c r="M660" s="492"/>
      <c r="N660" s="492"/>
      <c r="O660" s="495"/>
      <c r="P660" s="492"/>
      <c r="Q660" s="492"/>
    </row>
    <row r="661" spans="2:17" ht="12.75">
      <c r="B661" s="492"/>
      <c r="C661" s="492"/>
      <c r="D661" s="493"/>
      <c r="E661" s="493"/>
      <c r="F661" s="493"/>
      <c r="G661" s="492"/>
      <c r="H661" s="492"/>
      <c r="I661" s="493"/>
      <c r="J661" s="492"/>
      <c r="K661" s="492"/>
      <c r="L661" s="492"/>
      <c r="M661" s="492"/>
      <c r="N661" s="492"/>
      <c r="O661" s="495"/>
      <c r="P661" s="492"/>
      <c r="Q661" s="492"/>
    </row>
    <row r="662" spans="2:17" ht="12.75">
      <c r="B662" s="492"/>
      <c r="C662" s="492"/>
      <c r="D662" s="493"/>
      <c r="E662" s="493"/>
      <c r="F662" s="493"/>
      <c r="G662" s="492"/>
      <c r="H662" s="492"/>
      <c r="I662" s="493"/>
      <c r="J662" s="492"/>
      <c r="K662" s="492"/>
      <c r="L662" s="492"/>
      <c r="M662" s="492"/>
      <c r="N662" s="492"/>
      <c r="O662" s="495"/>
      <c r="P662" s="492"/>
      <c r="Q662" s="492"/>
    </row>
    <row r="663" spans="2:17" ht="12.75">
      <c r="B663" s="492"/>
      <c r="C663" s="492"/>
      <c r="D663" s="493"/>
      <c r="E663" s="493"/>
      <c r="F663" s="493"/>
      <c r="G663" s="492"/>
      <c r="H663" s="492"/>
      <c r="I663" s="493"/>
      <c r="J663" s="492"/>
      <c r="K663" s="492"/>
      <c r="L663" s="492"/>
      <c r="M663" s="492"/>
      <c r="N663" s="492"/>
      <c r="O663" s="495"/>
      <c r="P663" s="492"/>
      <c r="Q663" s="492"/>
    </row>
    <row r="664" spans="2:17" ht="12.75">
      <c r="B664" s="492"/>
      <c r="C664" s="492"/>
      <c r="D664" s="493"/>
      <c r="E664" s="493"/>
      <c r="F664" s="493"/>
      <c r="G664" s="492"/>
      <c r="H664" s="492"/>
      <c r="I664" s="493"/>
      <c r="J664" s="492"/>
      <c r="K664" s="492"/>
      <c r="L664" s="492"/>
      <c r="M664" s="492"/>
      <c r="N664" s="492"/>
      <c r="O664" s="495"/>
      <c r="P664" s="492"/>
      <c r="Q664" s="492"/>
    </row>
    <row r="665" spans="2:17" ht="12.75">
      <c r="B665" s="492"/>
      <c r="C665" s="492"/>
      <c r="D665" s="493"/>
      <c r="E665" s="493"/>
      <c r="F665" s="493"/>
      <c r="G665" s="492"/>
      <c r="H665" s="492"/>
      <c r="I665" s="493"/>
      <c r="J665" s="492"/>
      <c r="K665" s="492"/>
      <c r="L665" s="492"/>
      <c r="M665" s="492"/>
      <c r="N665" s="492"/>
      <c r="O665" s="495"/>
      <c r="P665" s="492"/>
      <c r="Q665" s="492"/>
    </row>
    <row r="666" spans="2:17" ht="12.75">
      <c r="B666" s="492"/>
      <c r="C666" s="492"/>
      <c r="D666" s="493"/>
      <c r="E666" s="493"/>
      <c r="F666" s="493"/>
      <c r="G666" s="492"/>
      <c r="H666" s="492"/>
      <c r="I666" s="493"/>
      <c r="J666" s="492"/>
      <c r="K666" s="492"/>
      <c r="L666" s="492"/>
      <c r="M666" s="492"/>
      <c r="N666" s="492"/>
      <c r="O666" s="495"/>
      <c r="P666" s="492"/>
      <c r="Q666" s="492"/>
    </row>
    <row r="667" spans="2:17" ht="12.75">
      <c r="B667" s="492"/>
      <c r="C667" s="492"/>
      <c r="D667" s="493"/>
      <c r="E667" s="493"/>
      <c r="F667" s="493"/>
      <c r="G667" s="492"/>
      <c r="H667" s="492"/>
      <c r="I667" s="493"/>
      <c r="J667" s="492"/>
      <c r="K667" s="492"/>
      <c r="L667" s="492"/>
      <c r="M667" s="492"/>
      <c r="N667" s="492"/>
      <c r="O667" s="495"/>
      <c r="P667" s="492"/>
      <c r="Q667" s="492"/>
    </row>
    <row r="668" spans="2:17" ht="12.75">
      <c r="B668" s="492"/>
      <c r="C668" s="492"/>
      <c r="D668" s="493"/>
      <c r="E668" s="493"/>
      <c r="F668" s="493"/>
      <c r="G668" s="492"/>
      <c r="H668" s="492"/>
      <c r="I668" s="493"/>
      <c r="J668" s="492"/>
      <c r="K668" s="492"/>
      <c r="L668" s="492"/>
      <c r="M668" s="492"/>
      <c r="N668" s="492"/>
      <c r="O668" s="495"/>
      <c r="P668" s="492"/>
      <c r="Q668" s="492"/>
    </row>
    <row r="669" spans="2:17" ht="12.75">
      <c r="B669" s="492"/>
      <c r="C669" s="492"/>
      <c r="D669" s="493"/>
      <c r="E669" s="493"/>
      <c r="F669" s="493"/>
      <c r="G669" s="492"/>
      <c r="H669" s="492"/>
      <c r="I669" s="493"/>
      <c r="J669" s="492"/>
      <c r="K669" s="492"/>
      <c r="L669" s="492"/>
      <c r="M669" s="492"/>
      <c r="N669" s="492"/>
      <c r="O669" s="495"/>
      <c r="P669" s="492"/>
      <c r="Q669" s="492"/>
    </row>
    <row r="670" spans="2:17" ht="12.75">
      <c r="B670" s="492"/>
      <c r="C670" s="492"/>
      <c r="D670" s="493"/>
      <c r="E670" s="493"/>
      <c r="F670" s="493"/>
      <c r="G670" s="492"/>
      <c r="H670" s="492"/>
      <c r="I670" s="493"/>
      <c r="J670" s="492"/>
      <c r="K670" s="492"/>
      <c r="L670" s="492"/>
      <c r="M670" s="492"/>
      <c r="N670" s="492"/>
      <c r="O670" s="495"/>
      <c r="P670" s="492"/>
      <c r="Q670" s="492"/>
    </row>
    <row r="671" spans="2:15" ht="12.75">
      <c r="B671" s="147"/>
      <c r="C671" s="147"/>
      <c r="D671" s="148"/>
      <c r="E671" s="148"/>
      <c r="F671" s="148"/>
      <c r="G671" s="147"/>
      <c r="H671" s="147"/>
      <c r="I671" s="148"/>
      <c r="J671" s="147"/>
      <c r="K671" s="147"/>
      <c r="L671" s="147"/>
      <c r="M671" s="147"/>
      <c r="N671" s="147"/>
      <c r="O671" s="228"/>
    </row>
    <row r="672" spans="2:15" ht="12.75">
      <c r="B672" s="147"/>
      <c r="C672" s="147"/>
      <c r="D672" s="148"/>
      <c r="E672" s="148"/>
      <c r="F672" s="148"/>
      <c r="G672" s="147"/>
      <c r="H672" s="147"/>
      <c r="I672" s="148"/>
      <c r="J672" s="147"/>
      <c r="K672" s="147"/>
      <c r="L672" s="147"/>
      <c r="M672" s="147"/>
      <c r="N672" s="147"/>
      <c r="O672" s="228"/>
    </row>
    <row r="673" spans="2:15" ht="12.75">
      <c r="B673" s="147"/>
      <c r="C673" s="147"/>
      <c r="D673" s="148"/>
      <c r="E673" s="148"/>
      <c r="F673" s="148"/>
      <c r="G673" s="147"/>
      <c r="H673" s="147"/>
      <c r="I673" s="148"/>
      <c r="J673" s="147"/>
      <c r="K673" s="147"/>
      <c r="L673" s="147"/>
      <c r="M673" s="147"/>
      <c r="N673" s="147"/>
      <c r="O673" s="228"/>
    </row>
    <row r="674" spans="2:15" ht="12.75">
      <c r="B674" s="147"/>
      <c r="C674" s="147"/>
      <c r="D674" s="148"/>
      <c r="E674" s="148"/>
      <c r="F674" s="148"/>
      <c r="G674" s="147"/>
      <c r="H674" s="147"/>
      <c r="I674" s="148"/>
      <c r="J674" s="147"/>
      <c r="K674" s="147"/>
      <c r="L674" s="147"/>
      <c r="M674" s="147"/>
      <c r="N674" s="147"/>
      <c r="O674" s="228"/>
    </row>
    <row r="675" spans="2:15" ht="12.75">
      <c r="B675" s="147"/>
      <c r="C675" s="147"/>
      <c r="D675" s="148"/>
      <c r="E675" s="148"/>
      <c r="F675" s="148"/>
      <c r="G675" s="147"/>
      <c r="H675" s="147"/>
      <c r="I675" s="148"/>
      <c r="J675" s="147"/>
      <c r="K675" s="147"/>
      <c r="L675" s="147"/>
      <c r="M675" s="147"/>
      <c r="N675" s="147"/>
      <c r="O675" s="228"/>
    </row>
    <row r="676" spans="2:15" ht="12.75">
      <c r="B676" s="147"/>
      <c r="C676" s="147"/>
      <c r="D676" s="148"/>
      <c r="E676" s="148"/>
      <c r="F676" s="148"/>
      <c r="G676" s="147"/>
      <c r="H676" s="147"/>
      <c r="I676" s="148"/>
      <c r="J676" s="147"/>
      <c r="K676" s="147"/>
      <c r="L676" s="147"/>
      <c r="M676" s="147"/>
      <c r="N676" s="147"/>
      <c r="O676" s="228"/>
    </row>
    <row r="677" spans="2:15" ht="12.75">
      <c r="B677" s="147"/>
      <c r="C677" s="147"/>
      <c r="D677" s="148"/>
      <c r="E677" s="148"/>
      <c r="F677" s="148"/>
      <c r="G677" s="147"/>
      <c r="H677" s="147"/>
      <c r="I677" s="148"/>
      <c r="J677" s="147"/>
      <c r="K677" s="147"/>
      <c r="L677" s="147"/>
      <c r="M677" s="147"/>
      <c r="N677" s="147"/>
      <c r="O677" s="228"/>
    </row>
    <row r="678" spans="2:15" ht="12.75">
      <c r="B678" s="147"/>
      <c r="C678" s="147"/>
      <c r="D678" s="148"/>
      <c r="E678" s="148"/>
      <c r="F678" s="148"/>
      <c r="G678" s="147"/>
      <c r="H678" s="147"/>
      <c r="I678" s="148"/>
      <c r="J678" s="147"/>
      <c r="K678" s="147"/>
      <c r="L678" s="147"/>
      <c r="M678" s="147"/>
      <c r="N678" s="147"/>
      <c r="O678" s="228"/>
    </row>
    <row r="679" spans="2:15" ht="12.75">
      <c r="B679" s="147"/>
      <c r="C679" s="147"/>
      <c r="D679" s="148"/>
      <c r="E679" s="148"/>
      <c r="F679" s="148"/>
      <c r="G679" s="147"/>
      <c r="H679" s="147"/>
      <c r="I679" s="148"/>
      <c r="J679" s="147"/>
      <c r="K679" s="147"/>
      <c r="L679" s="147"/>
      <c r="M679" s="147"/>
      <c r="N679" s="147"/>
      <c r="O679" s="228"/>
    </row>
    <row r="680" spans="2:15" ht="12.75">
      <c r="B680" s="147"/>
      <c r="C680" s="147"/>
      <c r="D680" s="148"/>
      <c r="E680" s="148"/>
      <c r="F680" s="148"/>
      <c r="G680" s="147"/>
      <c r="H680" s="147"/>
      <c r="I680" s="148"/>
      <c r="J680" s="147"/>
      <c r="K680" s="147"/>
      <c r="L680" s="147"/>
      <c r="M680" s="147"/>
      <c r="N680" s="147"/>
      <c r="O680" s="228"/>
    </row>
    <row r="681" spans="2:15" ht="12.75">
      <c r="B681" s="147"/>
      <c r="C681" s="147"/>
      <c r="D681" s="148"/>
      <c r="E681" s="148"/>
      <c r="F681" s="148"/>
      <c r="G681" s="147"/>
      <c r="H681" s="147"/>
      <c r="I681" s="148"/>
      <c r="J681" s="147"/>
      <c r="K681" s="147"/>
      <c r="L681" s="147"/>
      <c r="M681" s="147"/>
      <c r="N681" s="147"/>
      <c r="O681" s="228"/>
    </row>
    <row r="682" spans="2:15" ht="12.75">
      <c r="B682" s="147"/>
      <c r="C682" s="147"/>
      <c r="D682" s="148"/>
      <c r="E682" s="148"/>
      <c r="F682" s="148"/>
      <c r="G682" s="147"/>
      <c r="H682" s="147"/>
      <c r="I682" s="148"/>
      <c r="J682" s="147"/>
      <c r="K682" s="147"/>
      <c r="L682" s="147"/>
      <c r="M682" s="147"/>
      <c r="N682" s="147"/>
      <c r="O682" s="228"/>
    </row>
    <row r="683" spans="2:15" ht="12.75">
      <c r="B683" s="147"/>
      <c r="C683" s="147"/>
      <c r="D683" s="148"/>
      <c r="E683" s="148"/>
      <c r="F683" s="148"/>
      <c r="G683" s="147"/>
      <c r="H683" s="147"/>
      <c r="I683" s="148"/>
      <c r="J683" s="147"/>
      <c r="K683" s="147"/>
      <c r="L683" s="147"/>
      <c r="M683" s="147"/>
      <c r="N683" s="147"/>
      <c r="O683" s="228"/>
    </row>
    <row r="684" spans="2:15" ht="12.75">
      <c r="B684" s="147"/>
      <c r="C684" s="147"/>
      <c r="D684" s="148"/>
      <c r="E684" s="148"/>
      <c r="F684" s="148"/>
      <c r="G684" s="147"/>
      <c r="H684" s="147"/>
      <c r="I684" s="148"/>
      <c r="J684" s="147"/>
      <c r="K684" s="147"/>
      <c r="L684" s="147"/>
      <c r="M684" s="147"/>
      <c r="N684" s="147"/>
      <c r="O684" s="228"/>
    </row>
    <row r="685" spans="2:15" ht="12.75">
      <c r="B685" s="147"/>
      <c r="C685" s="147"/>
      <c r="D685" s="148"/>
      <c r="E685" s="148"/>
      <c r="F685" s="148"/>
      <c r="G685" s="147"/>
      <c r="H685" s="147"/>
      <c r="I685" s="148"/>
      <c r="J685" s="147"/>
      <c r="K685" s="147"/>
      <c r="L685" s="147"/>
      <c r="M685" s="147"/>
      <c r="N685" s="147"/>
      <c r="O685" s="228"/>
    </row>
    <row r="686" spans="2:15" ht="12.75">
      <c r="B686" s="147"/>
      <c r="C686" s="147"/>
      <c r="D686" s="148"/>
      <c r="E686" s="148"/>
      <c r="F686" s="148"/>
      <c r="G686" s="147"/>
      <c r="H686" s="147"/>
      <c r="I686" s="148"/>
      <c r="J686" s="147"/>
      <c r="K686" s="147"/>
      <c r="L686" s="147"/>
      <c r="M686" s="147"/>
      <c r="N686" s="147"/>
      <c r="O686" s="228"/>
    </row>
    <row r="687" spans="2:15" ht="12.75">
      <c r="B687" s="147"/>
      <c r="C687" s="147"/>
      <c r="D687" s="148"/>
      <c r="E687" s="148"/>
      <c r="F687" s="148"/>
      <c r="G687" s="147"/>
      <c r="H687" s="147"/>
      <c r="I687" s="148"/>
      <c r="J687" s="147"/>
      <c r="K687" s="147"/>
      <c r="L687" s="147"/>
      <c r="M687" s="147"/>
      <c r="N687" s="147"/>
      <c r="O687" s="228"/>
    </row>
    <row r="688" spans="2:15" ht="12.75">
      <c r="B688" s="147"/>
      <c r="C688" s="147"/>
      <c r="D688" s="148"/>
      <c r="E688" s="148"/>
      <c r="F688" s="148"/>
      <c r="G688" s="147"/>
      <c r="H688" s="147"/>
      <c r="I688" s="148"/>
      <c r="J688" s="147"/>
      <c r="K688" s="147"/>
      <c r="L688" s="147"/>
      <c r="M688" s="147"/>
      <c r="N688" s="147"/>
      <c r="O688" s="228"/>
    </row>
    <row r="689" spans="2:15" ht="12.75">
      <c r="B689" s="147"/>
      <c r="C689" s="147"/>
      <c r="D689" s="148"/>
      <c r="E689" s="148"/>
      <c r="F689" s="148"/>
      <c r="G689" s="147"/>
      <c r="H689" s="147"/>
      <c r="I689" s="148"/>
      <c r="J689" s="147"/>
      <c r="K689" s="147"/>
      <c r="L689" s="147"/>
      <c r="M689" s="147"/>
      <c r="N689" s="147"/>
      <c r="O689" s="228"/>
    </row>
    <row r="690" spans="2:15" ht="12.75">
      <c r="B690" s="147"/>
      <c r="C690" s="147"/>
      <c r="D690" s="148"/>
      <c r="E690" s="148"/>
      <c r="F690" s="148"/>
      <c r="G690" s="147"/>
      <c r="H690" s="147"/>
      <c r="I690" s="148"/>
      <c r="J690" s="147"/>
      <c r="K690" s="147"/>
      <c r="L690" s="147"/>
      <c r="M690" s="147"/>
      <c r="N690" s="147"/>
      <c r="O690" s="228"/>
    </row>
    <row r="691" spans="2:15" ht="12.75">
      <c r="B691" s="147"/>
      <c r="C691" s="147"/>
      <c r="D691" s="148"/>
      <c r="E691" s="148"/>
      <c r="F691" s="148"/>
      <c r="G691" s="147"/>
      <c r="H691" s="147"/>
      <c r="I691" s="148"/>
      <c r="J691" s="147"/>
      <c r="K691" s="147"/>
      <c r="L691" s="147"/>
      <c r="M691" s="147"/>
      <c r="N691" s="147"/>
      <c r="O691" s="228"/>
    </row>
    <row r="692" spans="2:15" ht="12.75">
      <c r="B692" s="147"/>
      <c r="C692" s="147"/>
      <c r="D692" s="148"/>
      <c r="E692" s="148"/>
      <c r="F692" s="148"/>
      <c r="G692" s="147"/>
      <c r="H692" s="147"/>
      <c r="I692" s="148"/>
      <c r="J692" s="147"/>
      <c r="K692" s="147"/>
      <c r="L692" s="147"/>
      <c r="M692" s="147"/>
      <c r="N692" s="147"/>
      <c r="O692" s="228"/>
    </row>
    <row r="693" spans="2:15" ht="12.75">
      <c r="B693" s="147"/>
      <c r="C693" s="147"/>
      <c r="D693" s="148"/>
      <c r="E693" s="148"/>
      <c r="F693" s="148"/>
      <c r="G693" s="147"/>
      <c r="H693" s="147"/>
      <c r="I693" s="148"/>
      <c r="J693" s="147"/>
      <c r="K693" s="147"/>
      <c r="L693" s="147"/>
      <c r="M693" s="147"/>
      <c r="N693" s="147"/>
      <c r="O693" s="228"/>
    </row>
    <row r="694" spans="2:15" ht="12.75">
      <c r="B694" s="147"/>
      <c r="C694" s="147"/>
      <c r="D694" s="148"/>
      <c r="E694" s="148"/>
      <c r="F694" s="148"/>
      <c r="G694" s="147"/>
      <c r="H694" s="147"/>
      <c r="I694" s="148"/>
      <c r="J694" s="147"/>
      <c r="K694" s="147"/>
      <c r="L694" s="147"/>
      <c r="M694" s="147"/>
      <c r="N694" s="147"/>
      <c r="O694" s="228"/>
    </row>
    <row r="695" spans="2:15" ht="12.75">
      <c r="B695" s="147"/>
      <c r="C695" s="147"/>
      <c r="D695" s="148"/>
      <c r="E695" s="148"/>
      <c r="F695" s="148"/>
      <c r="G695" s="147"/>
      <c r="H695" s="147"/>
      <c r="I695" s="148"/>
      <c r="J695" s="147"/>
      <c r="K695" s="147"/>
      <c r="L695" s="147"/>
      <c r="M695" s="147"/>
      <c r="N695" s="147"/>
      <c r="O695" s="228"/>
    </row>
    <row r="696" spans="2:15" ht="12.75">
      <c r="B696" s="147"/>
      <c r="C696" s="147"/>
      <c r="D696" s="148"/>
      <c r="E696" s="148"/>
      <c r="F696" s="148"/>
      <c r="G696" s="147"/>
      <c r="H696" s="147"/>
      <c r="I696" s="148"/>
      <c r="J696" s="147"/>
      <c r="K696" s="147"/>
      <c r="L696" s="147"/>
      <c r="M696" s="147"/>
      <c r="N696" s="147"/>
      <c r="O696" s="228"/>
    </row>
  </sheetData>
  <sheetProtection/>
  <protectedRanges>
    <protectedRange sqref="B458" name="Диапазон1_2"/>
    <protectedRange sqref="B436" name="Диапазон1"/>
    <protectedRange sqref="B463" name="Диапазон1_1"/>
    <protectedRange sqref="B295" name="Диапазон1_3"/>
    <protectedRange sqref="B298" name="Диапазон1_3_1"/>
    <protectedRange sqref="B205" name="Диапазон1_2_1"/>
  </protectedRanges>
  <mergeCells count="10">
    <mergeCell ref="C483:I483"/>
    <mergeCell ref="C11:H11"/>
    <mergeCell ref="C12:H12"/>
    <mergeCell ref="B9:Q9"/>
    <mergeCell ref="G2:Q2"/>
    <mergeCell ref="G1:Q1"/>
    <mergeCell ref="G3:Q3"/>
    <mergeCell ref="G5:Q5"/>
    <mergeCell ref="G6:Q6"/>
    <mergeCell ref="F7:Q7"/>
  </mergeCells>
  <printOptions/>
  <pageMargins left="0.9448818897637796" right="0.1968503937007874" top="0.5905511811023623" bottom="0.5905511811023623" header="0.5118110236220472" footer="0.5118110236220472"/>
  <pageSetup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Балашова О</cp:lastModifiedBy>
  <cp:lastPrinted>2016-12-12T12:54:45Z</cp:lastPrinted>
  <dcterms:created xsi:type="dcterms:W3CDTF">1996-10-08T23:32:33Z</dcterms:created>
  <dcterms:modified xsi:type="dcterms:W3CDTF">2016-12-12T12:54:47Z</dcterms:modified>
  <cp:category/>
  <cp:version/>
  <cp:contentType/>
  <cp:contentStatus/>
</cp:coreProperties>
</file>