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activeTab="0"/>
  </bookViews>
  <sheets>
    <sheet name="расчет 2013" sheetId="1" r:id="rId1"/>
  </sheets>
  <definedNames>
    <definedName name="_xlnm.Print_Titles" localSheetId="0">'расчет 2013'!$9:$9</definedName>
    <definedName name="_xlnm.Print_Area" localSheetId="0">'расчет 2013'!$A$1:$Q$52</definedName>
  </definedNames>
  <calcPr fullCalcOnLoad="1"/>
</workbook>
</file>

<file path=xl/sharedStrings.xml><?xml version="1.0" encoding="utf-8"?>
<sst xmlns="http://schemas.openxmlformats.org/spreadsheetml/2006/main" count="96" uniqueCount="68">
  <si>
    <t xml:space="preserve">         НАИМЕНОВАНИЕ  ПОКАЗАТЕЛЕЙ            </t>
  </si>
  <si>
    <t>Субсидии</t>
  </si>
  <si>
    <t>Дотации</t>
  </si>
  <si>
    <t>Субвенции</t>
  </si>
  <si>
    <t>Прочие межбюджетные трансферты</t>
  </si>
  <si>
    <t>ВСЕГО</t>
  </si>
  <si>
    <t>тыс.руб.</t>
  </si>
  <si>
    <t>к решению Собрания депутатов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</si>
  <si>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</si>
  <si>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МО НЮХЧЕНСКОЕ</t>
  </si>
  <si>
    <t>МО СОСНОВСКОЕ</t>
  </si>
  <si>
    <t>МО СУРСКОЕ</t>
  </si>
  <si>
    <t>МО ЛАВЕЛЬСКОЕ</t>
  </si>
  <si>
    <t>МО ВЕРКОЛЬСКОЕ</t>
  </si>
  <si>
    <t>МО КУШКОПАЛЬСКОЕ</t>
  </si>
  <si>
    <t>МО КЕВРОЛЬСКОЕ</t>
  </si>
  <si>
    <t>МО КАРПОГОРСКОЕ</t>
  </si>
  <si>
    <t>МО ПОКШЕНЬГСКОЕ</t>
  </si>
  <si>
    <t>МО МЕЖДУРЕЧЕНСКОЕ</t>
  </si>
  <si>
    <t>МО ШИЛЕГСКОЕ</t>
  </si>
  <si>
    <t>МО СИЙСКОЕ</t>
  </si>
  <si>
    <t>МО ПИРИНЕМСКОЕ</t>
  </si>
  <si>
    <t>МО ТРУФАНОГОРСКОЕ</t>
  </si>
  <si>
    <t>МО ПИНЕЖСКОЕ</t>
  </si>
  <si>
    <t>Дотации на выравнивание бюджетной обеспеченности поселений из районного фонда финансовой поддержки</t>
  </si>
  <si>
    <t>Дотации на выравнивание бюджетной обеспеченности поселений Архангельской области</t>
  </si>
  <si>
    <t>Осуществление государственных полномочий в сфере административных правонарушений</t>
  </si>
  <si>
    <t>Субсидия на софинансирование вопросов местного значения</t>
  </si>
  <si>
    <t xml:space="preserve">Субсидия на строительство, реконструкцию, капитальный ремонт, ремонт и содержание автомобильных дорог общего пользования местного значения, находящихся в муниципальной собственности поселений </t>
  </si>
  <si>
    <t>Долгосрочная целевая программа Архангельской области "Градостроительное развитие Архангельской области на 2009-2012 годы"</t>
  </si>
  <si>
    <t>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</si>
  <si>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Районная программа "Развитие коммунального хозяйства Пинежского района на 2012-2014 годы"</t>
  </si>
  <si>
    <t>Долгосрочная целевая программа Пинежского района "Градостроительное развитие Пинежского района Архангельской области на 2009-2012 годы"</t>
  </si>
  <si>
    <t>Долгосрочная целевая программа Архангельской области "Доступная среда на 2011-2015 годы"</t>
  </si>
  <si>
    <t>Долгосрочная целевая программа "Доступная среда на 2011-2015 годы"</t>
  </si>
  <si>
    <t>Долгосрочная целевая программа  "Развитие водохозяйственного комплекса Пинежского района на 2012-2020 годы"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</si>
  <si>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</si>
  <si>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Капитальный ремонт и ремонт автомобильных дорог общего пользования населенных пунктов</t>
  </si>
  <si>
    <t>Долгосрочная целевая программа "Развитие сферы культуры и туризма МО "Пинежский район" (2011-2013 годы)"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</si>
  <si>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</si>
  <si>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Компенсация расходов на уплату налога на имущество организаций и транспортного налога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</si>
  <si>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</si>
  <si>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Субсидии 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документации, за счет средств районного бюджета</t>
  </si>
  <si>
    <t>Субсидии на софинансирование мероприятий по противопожарной безопасности</t>
  </si>
  <si>
    <t>Приложение № 10</t>
  </si>
  <si>
    <t>Субсидии бюджетам муниципальных образований на компенсацию затрат при переводе на индивидуальное отопление</t>
  </si>
  <si>
    <t xml:space="preserve"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 </t>
  </si>
  <si>
    <t xml:space="preserve">РАСПРЕДЕЛЕНИЕ МЕЖБЮДЖЕТНЫХ ТРАНСФЕРТОВ БЮДЖЕТАМ МУНИЦИПАЛЬНЫХ ОБРАЗОВАНИЙ  ПОСЕЛЕНИЙ НА 2013 ГОД </t>
  </si>
  <si>
    <t>Межбюджетные трансферты бюджетам  поселений на осуществление  полномочий района по ремонту мостов</t>
  </si>
  <si>
    <t>Субсидии на ремонт мостов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</si>
  <si>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2010-2020 годы"</t>
  </si>
  <si>
    <t>Долгосрочная целевая программа муниципального образования "Пинежский муниципальный район" "Энергосбережение и повышение энергетической эффективности в муниципальных учреждениях МО "Пинежский район" на 2010-2014 гг."</t>
  </si>
  <si>
    <t>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искусств), на 2013 год</t>
  </si>
  <si>
    <t xml:space="preserve">Субсидии на 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 </t>
  </si>
  <si>
    <t>Субсидии на муниципальное развитие муниципальных образований поселений</t>
  </si>
  <si>
    <t>Долгосрочная целевая программа Архангельской области "Молодежь Поморья (2012-2014 годы)"</t>
  </si>
  <si>
    <t>Резервные фонды исполнительных органов государственной власти субъектов Россйской Федерации</t>
  </si>
  <si>
    <t>Мероприятия в сфере культуры и искусства, проводимые в рамках государственной программы Архангельской области "Культура Русского севера (2013-2015 годы)"</t>
  </si>
  <si>
    <t>от 20 декабря 2012 № 116</t>
  </si>
  <si>
    <t>Обеспечение мероприятий по капитальному ремонту многоквартирных домов, переселение граждан из аварийного жилищного фонда и модернизации систем коммунальной инфраструктуры за счет средств, поступивших от государственной корпрации - Фонда содействия реформированию жилищно-коммунального хозяйства</t>
  </si>
  <si>
    <t xml:space="preserve"> -     </t>
  </si>
  <si>
    <t>Обеспечение мероприятий по капитальному ремонту многоквартирных домов, переселение граждан из аварийного жилищного фонда и модернизации систем коммунальной инфраструктуры за счет средств бюджетов</t>
  </si>
  <si>
    <t>Межбюджетные трансферты бюджетам поселений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</si>
  <si>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</si>
  <si>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</si>
  <si>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Приложение № 6</t>
  </si>
  <si>
    <t>от 24 декабря  2013  № 217</t>
  </si>
  <si>
    <t>Итого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</si>
</sst>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  <numFmt numFmtId="167" formatCode="#,##0.000"/>
    <numFmt numFmtId="168" formatCode="_-* #,##0.00_р_._-;\-* #,##0.00_р_._-;_-* &quot;-&quot;?_р_._-;_-@_-"/>
    <numFmt numFmtId="169" formatCode="_-* #,##0.0_р_._-;\-* #,##0.0_р_._-;_-* &quot;-&quot;??_р_._-;_-@_-"/>
    <numFmt numFmtId="170" formatCode="_-* #,##0.000_р_._-;\-* #,##0.000_р_._-;_-* &quot;-&quot;??_р_._-;_-@_-"/>
    <numFmt numFmtId="171" formatCode="#,##0.000_ ;\-#,##0.000\ "/>
    <numFmt numFmtId="172" formatCode="_-* #,##0_р_._-;\-* #,##0_р_._-;_-* &quot;-&quot;??_р_._-;_-@_-"/>
    <numFmt numFmtId="173" formatCode="_-* #,##0.000_р_._-;\-* #,##0.000_р_._-;_-* &quot;-&quot;???_р_._-;_-@_-"/>
    <numFmt numFmtId="174" formatCode="_-* #,##0.00_р_._-;\-* #,##0.00_р_._-;_-* &quot;-&quot;???_р_._-;_-@_-"/>
    <numFmt numFmtId="175" formatCode="_-* #,##0_р_._-;\-* #,##0_р_._-;_-* &quot;-&quot;???_р_._-;_-@_-"/>
    <numFmt numFmtId="176" formatCode="000"/>
    <numFmt numFmtId="177" formatCode="0000"/>
    <numFmt numFmtId="178" formatCode="0000000"/>
    <numFmt numFmtId="179" formatCode="_-* #,##0.0000_р_._-;\-* #,##0.0000_р_._-;_-* &quot;-&quot;??_р_._-;_-@_-"/>
    <numFmt numFmtId="180" formatCode="#,##0.0000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_-* #,##0.0_р_._-;\-* #,##0.0_р_._-;_-* &quot;-&quot;???_р_._-;_-@_-"/>
    <numFmt numFmtId="187" formatCode="0.0"/>
    <numFmt numFmtId="188" formatCode="_-* #,##0.00000_р_._-;\-* #,##0.00000_р_._-;_-* &quot;-&quot;??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8"/>
      <name val="Times New Roman Cyr"/>
      <family val="1"/>
    </font>
    <font>
      <sz val="6"/>
      <name val="Times New Roman Cyr"/>
      <family val="1"/>
    </font>
    <font>
      <sz val="11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b/>
      <sz val="16"/>
      <name val="Arial Cyr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4"/>
      <name val="Times New Roman"/>
      <family val="1"/>
    </font>
    <font>
      <sz val="14"/>
      <name val="Arial Cyr"/>
      <family val="2"/>
    </font>
    <font>
      <sz val="14"/>
      <name val="Arial"/>
      <family val="2"/>
    </font>
    <font>
      <b/>
      <sz val="14"/>
      <name val="Arial Cyr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1" fontId="3" fillId="0" borderId="0" xfId="0" applyFont="1" applyAlignment="1" applyProtection="1">
      <alignment/>
      <protection locked="0"/>
    </xf>
    <xf numFmtId="1" fontId="5" fillId="0" borderId="0" xfId="0" applyFont="1" applyBorder="1" applyAlignment="1" applyProtection="1">
      <alignment horizontal="center" vertical="center"/>
      <protection locked="0"/>
    </xf>
    <xf numFmtId="1" fontId="11" fillId="0" borderId="0" xfId="0" applyFont="1" applyBorder="1" applyAlignment="1" applyProtection="1">
      <alignment horizontal="right" vertical="center"/>
      <protection locked="0"/>
    </xf>
    <xf numFmtId="1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169" fontId="10" fillId="0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Fill="1" applyAlignment="1" applyProtection="1">
      <alignment/>
      <protection locked="0"/>
    </xf>
    <xf numFmtId="1" fontId="13" fillId="0" borderId="1" xfId="0" applyFont="1" applyFill="1" applyBorder="1" applyAlignment="1" applyProtection="1">
      <alignment horizontal="center" vertical="center"/>
      <protection locked="0"/>
    </xf>
    <xf numFmtId="1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" fontId="9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14" fillId="0" borderId="1" xfId="0" applyFont="1" applyFill="1" applyBorder="1" applyAlignment="1" applyProtection="1">
      <alignment horizontal="center" vertical="center"/>
      <protection locked="0"/>
    </xf>
    <xf numFmtId="170" fontId="15" fillId="0" borderId="3" xfId="20" applyNumberFormat="1" applyFont="1" applyFill="1" applyBorder="1" applyAlignment="1" applyProtection="1">
      <alignment horizontal="center" vertical="center"/>
      <protection locked="0"/>
    </xf>
    <xf numFmtId="169" fontId="15" fillId="0" borderId="3" xfId="20" applyNumberFormat="1" applyFont="1" applyFill="1" applyBorder="1" applyAlignment="1" applyProtection="1">
      <alignment horizontal="center" vertical="center"/>
      <protection locked="0"/>
    </xf>
    <xf numFmtId="165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6" fillId="3" borderId="3" xfId="0" applyFont="1" applyFill="1" applyBorder="1" applyAlignment="1" applyProtection="1">
      <alignment horizontal="left" vertical="center" wrapText="1"/>
      <protection locked="0"/>
    </xf>
    <xf numFmtId="165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3" xfId="0" applyFont="1" applyFill="1" applyBorder="1" applyAlignment="1" applyProtection="1">
      <alignment horizontal="left" vertical="center" wrapText="1"/>
      <protection locked="0"/>
    </xf>
    <xf numFmtId="165" fontId="15" fillId="0" borderId="3" xfId="20" applyNumberFormat="1" applyFont="1" applyFill="1" applyBorder="1" applyAlignment="1" applyProtection="1">
      <alignment horizontal="center" vertical="center"/>
      <protection locked="0"/>
    </xf>
    <xf numFmtId="170" fontId="15" fillId="0" borderId="3" xfId="20" applyNumberFormat="1" applyFont="1" applyFill="1" applyBorder="1" applyAlignment="1" applyProtection="1">
      <alignment horizontal="center" vertical="center"/>
      <protection locked="0"/>
    </xf>
    <xf numFmtId="165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horizontal="left" vertical="center" wrapText="1"/>
      <protection locked="0"/>
    </xf>
    <xf numFmtId="165" fontId="16" fillId="3" borderId="3" xfId="21" applyNumberFormat="1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165" fontId="15" fillId="0" borderId="3" xfId="21" applyNumberFormat="1" applyFont="1" applyFill="1" applyBorder="1" applyAlignment="1" applyProtection="1">
      <alignment horizontal="center" vertical="center"/>
      <protection locked="0"/>
    </xf>
    <xf numFmtId="169" fontId="15" fillId="0" borderId="3" xfId="20" applyNumberFormat="1" applyFont="1" applyFill="1" applyBorder="1" applyAlignment="1" applyProtection="1">
      <alignment horizontal="center" vertical="center"/>
      <protection locked="0"/>
    </xf>
    <xf numFmtId="165" fontId="15" fillId="0" borderId="3" xfId="20" applyNumberFormat="1" applyFont="1" applyFill="1" applyBorder="1" applyAlignment="1" applyProtection="1">
      <alignment horizontal="center" vertical="center"/>
      <protection locked="0"/>
    </xf>
    <xf numFmtId="169" fontId="15" fillId="0" borderId="3" xfId="21" applyNumberFormat="1" applyFont="1" applyFill="1" applyBorder="1" applyAlignment="1" applyProtection="1">
      <alignment horizontal="center" vertical="center"/>
      <protection locked="0"/>
    </xf>
    <xf numFmtId="165" fontId="15" fillId="0" borderId="3" xfId="21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wrapText="1"/>
    </xf>
    <xf numFmtId="0" fontId="17" fillId="0" borderId="0" xfId="0" applyFont="1" applyFill="1" applyBorder="1" applyAlignment="1" applyProtection="1">
      <alignment vertical="center"/>
      <protection locked="0"/>
    </xf>
    <xf numFmtId="187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5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187" fontId="19" fillId="0" borderId="0" xfId="0" applyNumberFormat="1" applyFont="1" applyFill="1" applyBorder="1" applyAlignment="1" applyProtection="1">
      <alignment vertical="center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4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164" fontId="20" fillId="0" borderId="0" xfId="0" applyNumberFormat="1" applyFont="1" applyFill="1" applyBorder="1" applyAlignment="1" applyProtection="1">
      <alignment/>
      <protection locked="0"/>
    </xf>
    <xf numFmtId="187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1" fillId="0" borderId="3" xfId="0" applyFont="1" applyBorder="1" applyAlignment="1">
      <alignment wrapText="1"/>
    </xf>
    <xf numFmtId="170" fontId="22" fillId="0" borderId="3" xfId="20" applyNumberFormat="1" applyFont="1" applyFill="1" applyBorder="1" applyAlignment="1" applyProtection="1">
      <alignment horizontal="center" vertical="center"/>
      <protection locked="0"/>
    </xf>
    <xf numFmtId="169" fontId="22" fillId="0" borderId="3" xfId="20" applyNumberFormat="1" applyFont="1" applyFill="1" applyBorder="1" applyAlignment="1" applyProtection="1">
      <alignment horizontal="center" vertical="center"/>
      <protection locked="0"/>
    </xf>
    <xf numFmtId="187" fontId="23" fillId="0" borderId="3" xfId="20" applyNumberFormat="1" applyFont="1" applyFill="1" applyBorder="1" applyAlignment="1" applyProtection="1">
      <alignment horizontal="center" vertical="center"/>
      <protection locked="0"/>
    </xf>
    <xf numFmtId="165" fontId="22" fillId="0" borderId="3" xfId="20" applyNumberFormat="1" applyFont="1" applyFill="1" applyBorder="1" applyAlignment="1" applyProtection="1">
      <alignment horizontal="center" vertical="center"/>
      <protection locked="0"/>
    </xf>
    <xf numFmtId="165" fontId="22" fillId="2" borderId="4" xfId="0" applyNumberFormat="1" applyFont="1" applyFill="1" applyBorder="1" applyAlignment="1" applyProtection="1">
      <alignment horizontal="center" vertical="center" wrapText="1"/>
      <protection locked="0"/>
    </xf>
    <xf numFmtId="187" fontId="23" fillId="0" borderId="3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wrapText="1"/>
    </xf>
    <xf numFmtId="0" fontId="21" fillId="0" borderId="5" xfId="0" applyNumberFormat="1" applyFont="1" applyBorder="1" applyAlignment="1">
      <alignment wrapText="1"/>
    </xf>
    <xf numFmtId="0" fontId="24" fillId="3" borderId="5" xfId="0" applyFont="1" applyFill="1" applyBorder="1" applyAlignment="1" applyProtection="1">
      <alignment horizontal="left" vertical="center" wrapText="1"/>
      <protection locked="0"/>
    </xf>
    <xf numFmtId="165" fontId="24" fillId="3" borderId="3" xfId="21" applyNumberFormat="1" applyFont="1" applyFill="1" applyBorder="1" applyAlignment="1" applyProtection="1">
      <alignment horizontal="center" vertical="center"/>
      <protection locked="0"/>
    </xf>
    <xf numFmtId="165" fontId="24" fillId="3" borderId="4" xfId="21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165" fontId="22" fillId="0" borderId="3" xfId="21" applyNumberFormat="1" applyFont="1" applyFill="1" applyBorder="1" applyAlignment="1" applyProtection="1">
      <alignment horizontal="center" vertical="center"/>
      <protection locked="0"/>
    </xf>
    <xf numFmtId="0" fontId="25" fillId="0" borderId="6" xfId="0" applyFont="1" applyBorder="1" applyAlignment="1">
      <alignment vertical="center" wrapText="1"/>
    </xf>
    <xf numFmtId="170" fontId="22" fillId="0" borderId="3" xfId="20" applyNumberFormat="1" applyFont="1" applyFill="1" applyBorder="1" applyAlignment="1" applyProtection="1">
      <alignment horizontal="center" vertical="center"/>
      <protection locked="0"/>
    </xf>
    <xf numFmtId="169" fontId="22" fillId="0" borderId="3" xfId="20" applyNumberFormat="1" applyFont="1" applyFill="1" applyBorder="1" applyAlignment="1" applyProtection="1">
      <alignment horizontal="center" vertical="center"/>
      <protection locked="0"/>
    </xf>
    <xf numFmtId="165" fontId="22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" xfId="20" applyNumberFormat="1" applyFont="1" applyFill="1" applyBorder="1" applyAlignment="1" applyProtection="1">
      <alignment horizontal="center" vertical="center"/>
      <protection locked="0"/>
    </xf>
    <xf numFmtId="0" fontId="22" fillId="0" borderId="6" xfId="18" applyFont="1" applyFill="1" applyBorder="1" applyAlignment="1">
      <alignment vertical="top" wrapText="1"/>
      <protection/>
    </xf>
    <xf numFmtId="0" fontId="24" fillId="3" borderId="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1" fontId="12" fillId="0" borderId="7" xfId="0" applyFont="1" applyFill="1" applyBorder="1" applyAlignment="1" applyProtection="1">
      <alignment horizontal="center" wrapText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Ведомственная структур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1"/>
  <sheetViews>
    <sheetView tabSelected="1" view="pageBreakPreview" zoomScale="60" zoomScaleNormal="70" workbookViewId="0" topLeftCell="A1">
      <pane xSplit="1" ySplit="9" topLeftCell="L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8" sqref="R8"/>
    </sheetView>
  </sheetViews>
  <sheetFormatPr defaultColWidth="9.00390625" defaultRowHeight="12.75"/>
  <cols>
    <col min="1" max="1" width="66.75390625" style="15" customWidth="1"/>
    <col min="2" max="2" width="17.125" style="15" customWidth="1"/>
    <col min="3" max="3" width="16.75390625" style="15" customWidth="1"/>
    <col min="4" max="4" width="16.25390625" style="15" customWidth="1"/>
    <col min="5" max="5" width="16.875" style="15" customWidth="1"/>
    <col min="6" max="6" width="17.25390625" style="15" customWidth="1"/>
    <col min="7" max="7" width="20.875" style="15" customWidth="1"/>
    <col min="8" max="8" width="17.25390625" style="15" customWidth="1"/>
    <col min="9" max="9" width="19.125" style="15" customWidth="1"/>
    <col min="10" max="10" width="18.75390625" style="15" customWidth="1"/>
    <col min="11" max="11" width="21.875" style="15" customWidth="1"/>
    <col min="12" max="13" width="16.25390625" style="15" customWidth="1"/>
    <col min="14" max="14" width="19.625" style="15" customWidth="1"/>
    <col min="15" max="15" width="21.25390625" style="15" customWidth="1"/>
    <col min="16" max="16" width="16.25390625" style="15" customWidth="1"/>
    <col min="17" max="17" width="17.875" style="15" customWidth="1"/>
    <col min="18" max="18" width="22.25390625" style="15" customWidth="1"/>
    <col min="19" max="19" width="16.625" style="15" customWidth="1"/>
    <col min="20" max="20" width="8.375" style="15" customWidth="1"/>
    <col min="21" max="16384" width="9.125" style="15" customWidth="1"/>
  </cols>
  <sheetData>
    <row r="1" spans="1:17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76" t="s">
        <v>65</v>
      </c>
      <c r="P1" s="77"/>
      <c r="Q1" s="77"/>
    </row>
    <row r="2" spans="15:17" ht="15">
      <c r="O2" s="76" t="s">
        <v>7</v>
      </c>
      <c r="P2" s="77"/>
      <c r="Q2" s="77"/>
    </row>
    <row r="3" spans="15:17" ht="15">
      <c r="O3" s="76" t="s">
        <v>66</v>
      </c>
      <c r="P3" s="77"/>
      <c r="Q3" s="77"/>
    </row>
    <row r="5" spans="15:17" ht="15">
      <c r="O5" s="76" t="s">
        <v>44</v>
      </c>
      <c r="P5" s="77"/>
      <c r="Q5" s="77"/>
    </row>
    <row r="6" spans="15:17" ht="15">
      <c r="O6" s="76" t="s">
        <v>7</v>
      </c>
      <c r="P6" s="77"/>
      <c r="Q6" s="77"/>
    </row>
    <row r="7" spans="9:17" ht="15.75">
      <c r="I7" s="1"/>
      <c r="O7" s="76" t="s">
        <v>58</v>
      </c>
      <c r="P7" s="77"/>
      <c r="Q7" s="77"/>
    </row>
    <row r="8" spans="1:20" ht="34.5" customHeight="1">
      <c r="A8" s="78" t="s">
        <v>47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11" t="s">
        <v>6</v>
      </c>
      <c r="R8" s="2"/>
      <c r="S8" s="2"/>
      <c r="T8" s="2"/>
    </row>
    <row r="9" spans="1:24" ht="33.75" customHeight="1" thickBot="1">
      <c r="A9" s="12" t="s">
        <v>0</v>
      </c>
      <c r="B9" s="20" t="s">
        <v>9</v>
      </c>
      <c r="C9" s="20" t="s">
        <v>10</v>
      </c>
      <c r="D9" s="20" t="s">
        <v>11</v>
      </c>
      <c r="E9" s="20" t="s">
        <v>12</v>
      </c>
      <c r="F9" s="20" t="s">
        <v>13</v>
      </c>
      <c r="G9" s="20" t="s">
        <v>14</v>
      </c>
      <c r="H9" s="20" t="s">
        <v>15</v>
      </c>
      <c r="I9" s="20" t="s">
        <v>16</v>
      </c>
      <c r="J9" s="20" t="s">
        <v>17</v>
      </c>
      <c r="K9" s="20" t="s">
        <v>18</v>
      </c>
      <c r="L9" s="20" t="s">
        <v>19</v>
      </c>
      <c r="M9" s="20" t="s">
        <v>20</v>
      </c>
      <c r="N9" s="20" t="s">
        <v>21</v>
      </c>
      <c r="O9" s="20" t="s">
        <v>22</v>
      </c>
      <c r="P9" s="20" t="s">
        <v>23</v>
      </c>
      <c r="Q9" s="13" t="s">
        <v>67</v>
      </c>
      <c r="R9" s="3"/>
      <c r="S9" s="3"/>
      <c r="T9" s="3"/>
      <c r="U9" s="16"/>
      <c r="V9" s="16"/>
      <c r="W9" s="16"/>
      <c r="X9" s="16"/>
    </row>
    <row r="10" spans="1:24" ht="48" customHeight="1">
      <c r="A10" s="24" t="s">
        <v>2</v>
      </c>
      <c r="B10" s="25">
        <f>B11+B12</f>
        <v>512</v>
      </c>
      <c r="C10" s="25">
        <f>C11+C12</f>
        <v>1328.9</v>
      </c>
      <c r="D10" s="25">
        <f aca="true" t="shared" si="0" ref="D10:P10">D11+D12</f>
        <v>1516.1999999999998</v>
      </c>
      <c r="E10" s="25">
        <f t="shared" si="0"/>
        <v>1497</v>
      </c>
      <c r="F10" s="25">
        <f t="shared" si="0"/>
        <v>401.5</v>
      </c>
      <c r="G10" s="25">
        <f t="shared" si="0"/>
        <v>784.8</v>
      </c>
      <c r="H10" s="25">
        <f t="shared" si="0"/>
        <v>559.5</v>
      </c>
      <c r="I10" s="25">
        <f t="shared" si="0"/>
        <v>0</v>
      </c>
      <c r="J10" s="25">
        <f t="shared" si="0"/>
        <v>322.9</v>
      </c>
      <c r="K10" s="25">
        <f t="shared" si="0"/>
        <v>0</v>
      </c>
      <c r="L10" s="25">
        <f t="shared" si="0"/>
        <v>1086.5</v>
      </c>
      <c r="M10" s="25">
        <f t="shared" si="0"/>
        <v>1726.9</v>
      </c>
      <c r="N10" s="25">
        <f t="shared" si="0"/>
        <v>760.2</v>
      </c>
      <c r="O10" s="25">
        <f t="shared" si="0"/>
        <v>343.4</v>
      </c>
      <c r="P10" s="25">
        <f t="shared" si="0"/>
        <v>2400.3</v>
      </c>
      <c r="Q10" s="26">
        <f>SUM(B10:P10)</f>
        <v>13240.100000000002</v>
      </c>
      <c r="R10" s="4"/>
      <c r="S10" s="4"/>
      <c r="T10" s="3"/>
      <c r="U10" s="16"/>
      <c r="V10" s="16"/>
      <c r="W10" s="16"/>
      <c r="X10" s="16"/>
    </row>
    <row r="11" spans="1:23" ht="48" customHeight="1">
      <c r="A11" s="27" t="s">
        <v>25</v>
      </c>
      <c r="B11" s="28">
        <v>252.9</v>
      </c>
      <c r="C11" s="28">
        <v>656.4</v>
      </c>
      <c r="D11" s="28">
        <v>748.9</v>
      </c>
      <c r="E11" s="28">
        <v>739.5</v>
      </c>
      <c r="F11" s="28">
        <v>198.3</v>
      </c>
      <c r="G11" s="28">
        <v>387.7</v>
      </c>
      <c r="H11" s="28">
        <v>276.4</v>
      </c>
      <c r="I11" s="29">
        <v>0</v>
      </c>
      <c r="J11" s="28">
        <v>159.5</v>
      </c>
      <c r="K11" s="29">
        <v>0</v>
      </c>
      <c r="L11" s="28">
        <v>536.7</v>
      </c>
      <c r="M11" s="28">
        <v>853</v>
      </c>
      <c r="N11" s="28">
        <v>375.5</v>
      </c>
      <c r="O11" s="28">
        <v>169.6</v>
      </c>
      <c r="P11" s="28">
        <v>1185.7</v>
      </c>
      <c r="Q11" s="30">
        <f aca="true" t="shared" si="1" ref="Q11:Q48">SUM(B11:P11)</f>
        <v>6540.1</v>
      </c>
      <c r="R11" s="17"/>
      <c r="S11" s="17"/>
      <c r="T11" s="5"/>
      <c r="U11" s="6"/>
      <c r="V11" s="6"/>
      <c r="W11" s="6"/>
    </row>
    <row r="12" spans="1:23" ht="66" customHeight="1">
      <c r="A12" s="27" t="s">
        <v>24</v>
      </c>
      <c r="B12" s="28">
        <v>259.1</v>
      </c>
      <c r="C12" s="28">
        <v>672.5</v>
      </c>
      <c r="D12" s="28">
        <v>767.3</v>
      </c>
      <c r="E12" s="28">
        <v>757.5</v>
      </c>
      <c r="F12" s="28">
        <v>203.2</v>
      </c>
      <c r="G12" s="28">
        <v>397.1</v>
      </c>
      <c r="H12" s="28">
        <v>283.1</v>
      </c>
      <c r="I12" s="28">
        <v>0</v>
      </c>
      <c r="J12" s="28">
        <v>163.4</v>
      </c>
      <c r="K12" s="28">
        <v>0</v>
      </c>
      <c r="L12" s="28">
        <v>549.8</v>
      </c>
      <c r="M12" s="28">
        <v>873.9</v>
      </c>
      <c r="N12" s="28">
        <v>384.7</v>
      </c>
      <c r="O12" s="28">
        <v>173.8</v>
      </c>
      <c r="P12" s="28">
        <v>1214.6</v>
      </c>
      <c r="Q12" s="30">
        <f t="shared" si="1"/>
        <v>6700</v>
      </c>
      <c r="R12" s="17"/>
      <c r="S12" s="17"/>
      <c r="T12" s="5"/>
      <c r="U12" s="6"/>
      <c r="V12" s="6"/>
      <c r="W12" s="6"/>
    </row>
    <row r="13" spans="1:18" s="7" customFormat="1" ht="39.75" customHeight="1">
      <c r="A13" s="31" t="s">
        <v>1</v>
      </c>
      <c r="B13" s="32">
        <f>SUM(B14:B20)+SUM(B21:B41)</f>
        <v>2296.9</v>
      </c>
      <c r="C13" s="32">
        <f aca="true" t="shared" si="2" ref="C13:Q13">SUM(C14:C20)+SUM(C21:C41)</f>
        <v>9571</v>
      </c>
      <c r="D13" s="32">
        <f t="shared" si="2"/>
        <v>2917.4</v>
      </c>
      <c r="E13" s="32">
        <f t="shared" si="2"/>
        <v>3966.3</v>
      </c>
      <c r="F13" s="32">
        <f t="shared" si="2"/>
        <v>2625.1</v>
      </c>
      <c r="G13" s="32">
        <f t="shared" si="2"/>
        <v>3461.3</v>
      </c>
      <c r="H13" s="32">
        <f t="shared" si="2"/>
        <v>2370.1</v>
      </c>
      <c r="I13" s="32">
        <f t="shared" si="2"/>
        <v>11070.1</v>
      </c>
      <c r="J13" s="32">
        <f t="shared" si="2"/>
        <v>1994.3999999999999</v>
      </c>
      <c r="K13" s="32">
        <f t="shared" si="2"/>
        <v>3012.8</v>
      </c>
      <c r="L13" s="32">
        <f t="shared" si="2"/>
        <v>7248.5</v>
      </c>
      <c r="M13" s="32">
        <f t="shared" si="2"/>
        <v>6014.599999999999</v>
      </c>
      <c r="N13" s="32">
        <f t="shared" si="2"/>
        <v>4102.6</v>
      </c>
      <c r="O13" s="32">
        <f t="shared" si="2"/>
        <v>2593.7000000000003</v>
      </c>
      <c r="P13" s="32">
        <f t="shared" si="2"/>
        <v>14632.9</v>
      </c>
      <c r="Q13" s="32">
        <f t="shared" si="2"/>
        <v>77877.7</v>
      </c>
      <c r="R13" s="9"/>
    </row>
    <row r="14" spans="1:18" s="8" customFormat="1" ht="73.5" customHeight="1" hidden="1">
      <c r="A14" s="33" t="s">
        <v>28</v>
      </c>
      <c r="B14" s="34"/>
      <c r="C14" s="34"/>
      <c r="D14" s="34"/>
      <c r="E14" s="34"/>
      <c r="F14" s="34"/>
      <c r="G14" s="34"/>
      <c r="H14" s="34"/>
      <c r="I14" s="34"/>
      <c r="J14" s="34"/>
      <c r="K14" s="28"/>
      <c r="L14" s="34"/>
      <c r="M14" s="34"/>
      <c r="N14" s="34"/>
      <c r="O14" s="34"/>
      <c r="P14" s="34"/>
      <c r="Q14" s="30">
        <f t="shared" si="1"/>
        <v>0</v>
      </c>
      <c r="R14" s="9"/>
    </row>
    <row r="15" spans="1:18" s="8" customFormat="1" ht="62.25" customHeight="1">
      <c r="A15" s="33" t="s">
        <v>38</v>
      </c>
      <c r="B15" s="21">
        <v>0</v>
      </c>
      <c r="C15" s="21">
        <v>0</v>
      </c>
      <c r="D15" s="22">
        <f>35-10.1</f>
        <v>24.9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30</v>
      </c>
      <c r="M15" s="21">
        <v>0</v>
      </c>
      <c r="N15" s="21">
        <v>0</v>
      </c>
      <c r="O15" s="21">
        <v>0</v>
      </c>
      <c r="P15" s="22">
        <v>87.5</v>
      </c>
      <c r="Q15" s="23">
        <f>SUM(B15:P15)</f>
        <v>142.4</v>
      </c>
      <c r="R15" s="9"/>
    </row>
    <row r="16" spans="1:18" s="8" customFormat="1" ht="74.25" customHeight="1">
      <c r="A16" s="33" t="s">
        <v>39</v>
      </c>
      <c r="B16" s="35">
        <v>188</v>
      </c>
      <c r="C16" s="28">
        <v>311.7</v>
      </c>
      <c r="D16" s="28">
        <v>280.5</v>
      </c>
      <c r="E16" s="28">
        <v>459.5</v>
      </c>
      <c r="F16" s="28">
        <v>224</v>
      </c>
      <c r="G16" s="28">
        <v>224.7</v>
      </c>
      <c r="H16" s="28">
        <v>91.7</v>
      </c>
      <c r="I16" s="28">
        <v>2905.2</v>
      </c>
      <c r="J16" s="28">
        <v>65.4</v>
      </c>
      <c r="K16" s="28">
        <v>143</v>
      </c>
      <c r="L16" s="34">
        <v>366.8</v>
      </c>
      <c r="M16" s="28">
        <v>142.2</v>
      </c>
      <c r="N16" s="28">
        <v>114.7</v>
      </c>
      <c r="O16" s="28">
        <v>110.1</v>
      </c>
      <c r="P16" s="34">
        <v>1148.1</v>
      </c>
      <c r="Q16" s="30">
        <f t="shared" si="1"/>
        <v>6775.6</v>
      </c>
      <c r="R16" s="9"/>
    </row>
    <row r="17" spans="1:18" s="8" customFormat="1" ht="85.5" customHeight="1">
      <c r="A17" s="33" t="s">
        <v>42</v>
      </c>
      <c r="B17" s="35">
        <v>13.9</v>
      </c>
      <c r="C17" s="28">
        <v>23.2</v>
      </c>
      <c r="D17" s="28">
        <v>20.8</v>
      </c>
      <c r="E17" s="28">
        <v>33.9</v>
      </c>
      <c r="F17" s="28">
        <v>16.6</v>
      </c>
      <c r="G17" s="28">
        <v>16.6</v>
      </c>
      <c r="H17" s="28">
        <v>6.8</v>
      </c>
      <c r="I17" s="28">
        <v>214.8</v>
      </c>
      <c r="J17" s="28">
        <v>4.9</v>
      </c>
      <c r="K17" s="28">
        <v>10.6</v>
      </c>
      <c r="L17" s="34">
        <v>27.1</v>
      </c>
      <c r="M17" s="28">
        <v>10.5</v>
      </c>
      <c r="N17" s="28">
        <v>8.4</v>
      </c>
      <c r="O17" s="28">
        <v>8.1</v>
      </c>
      <c r="P17" s="34">
        <v>84.9</v>
      </c>
      <c r="Q17" s="30">
        <f t="shared" si="1"/>
        <v>501.1</v>
      </c>
      <c r="R17" s="9"/>
    </row>
    <row r="18" spans="1:18" s="8" customFormat="1" ht="40.5" customHeight="1">
      <c r="A18" s="33" t="s">
        <v>37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35">
        <v>143.7</v>
      </c>
      <c r="Q18" s="30">
        <f t="shared" si="1"/>
        <v>143.7</v>
      </c>
      <c r="R18" s="9"/>
    </row>
    <row r="19" spans="1:18" s="8" customFormat="1" ht="70.5" customHeight="1">
      <c r="A19" s="33" t="s">
        <v>36</v>
      </c>
      <c r="B19" s="29">
        <v>0</v>
      </c>
      <c r="C19" s="28">
        <v>353.1</v>
      </c>
      <c r="D19" s="28">
        <v>176.5</v>
      </c>
      <c r="E19" s="35">
        <v>371.4</v>
      </c>
      <c r="F19" s="29">
        <v>0</v>
      </c>
      <c r="G19" s="29">
        <v>0</v>
      </c>
      <c r="H19" s="29">
        <v>0</v>
      </c>
      <c r="I19" s="28">
        <v>2014.5</v>
      </c>
      <c r="J19" s="29">
        <v>0</v>
      </c>
      <c r="K19" s="28">
        <v>353.1</v>
      </c>
      <c r="L19" s="34">
        <v>410.5</v>
      </c>
      <c r="M19" s="28">
        <v>322.5</v>
      </c>
      <c r="N19" s="28">
        <v>217.8</v>
      </c>
      <c r="O19" s="35">
        <v>19.8</v>
      </c>
      <c r="P19" s="34">
        <v>935.9</v>
      </c>
      <c r="Q19" s="30">
        <f t="shared" si="1"/>
        <v>5175.099999999999</v>
      </c>
      <c r="R19" s="9"/>
    </row>
    <row r="20" spans="1:18" s="8" customFormat="1" ht="37.5" customHeight="1">
      <c r="A20" s="33" t="s">
        <v>27</v>
      </c>
      <c r="B20" s="34">
        <v>1961.2</v>
      </c>
      <c r="C20" s="34">
        <v>3208.7</v>
      </c>
      <c r="D20" s="34">
        <v>1441.9</v>
      </c>
      <c r="E20" s="34">
        <v>1994.7</v>
      </c>
      <c r="F20" s="34">
        <v>2251</v>
      </c>
      <c r="G20" s="34">
        <v>2985.8</v>
      </c>
      <c r="H20" s="34">
        <v>2044</v>
      </c>
      <c r="I20" s="34">
        <v>0</v>
      </c>
      <c r="J20" s="34">
        <v>1801.5</v>
      </c>
      <c r="K20" s="34">
        <v>0</v>
      </c>
      <c r="L20" s="34">
        <v>2557.1</v>
      </c>
      <c r="M20" s="34">
        <v>1523</v>
      </c>
      <c r="N20" s="34">
        <v>3291.9</v>
      </c>
      <c r="O20" s="34">
        <v>2329.8</v>
      </c>
      <c r="P20" s="34">
        <v>4816.9</v>
      </c>
      <c r="Q20" s="30">
        <f t="shared" si="1"/>
        <v>32207.5</v>
      </c>
      <c r="R20" s="9"/>
    </row>
    <row r="21" spans="1:18" s="8" customFormat="1" ht="57" customHeight="1" hidden="1">
      <c r="A21" s="33" t="s">
        <v>29</v>
      </c>
      <c r="B21" s="3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30">
        <f t="shared" si="1"/>
        <v>0</v>
      </c>
      <c r="R21" s="9"/>
    </row>
    <row r="22" spans="1:18" s="8" customFormat="1" ht="63.75" customHeight="1" hidden="1">
      <c r="A22" s="33" t="s">
        <v>32</v>
      </c>
      <c r="B22" s="34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0">
        <f>SUM(B22:P22)</f>
        <v>0</v>
      </c>
      <c r="R22" s="9"/>
    </row>
    <row r="23" spans="1:18" s="8" customFormat="1" ht="73.5" customHeight="1">
      <c r="A23" s="67" t="s">
        <v>30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3">
        <f>6045.9-2825.9-3220</f>
        <v>0</v>
      </c>
      <c r="N23" s="70">
        <v>0</v>
      </c>
      <c r="O23" s="70">
        <v>0</v>
      </c>
      <c r="P23" s="70">
        <v>0</v>
      </c>
      <c r="Q23" s="72">
        <f t="shared" si="1"/>
        <v>0</v>
      </c>
      <c r="R23" s="9"/>
    </row>
    <row r="24" spans="1:18" s="8" customFormat="1" ht="41.25" customHeight="1">
      <c r="A24" s="33" t="s">
        <v>31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2">
        <v>350</v>
      </c>
      <c r="J24" s="21">
        <v>0</v>
      </c>
      <c r="K24" s="21">
        <v>0</v>
      </c>
      <c r="L24" s="21">
        <v>0</v>
      </c>
      <c r="M24" s="36">
        <v>1200</v>
      </c>
      <c r="N24" s="21">
        <v>0</v>
      </c>
      <c r="O24" s="21">
        <v>0</v>
      </c>
      <c r="P24" s="37">
        <v>500</v>
      </c>
      <c r="Q24" s="23">
        <f t="shared" si="1"/>
        <v>2050</v>
      </c>
      <c r="R24" s="9"/>
    </row>
    <row r="25" spans="1:18" s="8" customFormat="1" ht="67.5" customHeight="1">
      <c r="A25" s="33" t="s">
        <v>35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8">
        <v>260</v>
      </c>
      <c r="Q25" s="30">
        <f t="shared" si="1"/>
        <v>260</v>
      </c>
      <c r="R25" s="9"/>
    </row>
    <row r="26" spans="1:18" s="8" customFormat="1" ht="41.25" customHeight="1" hidden="1">
      <c r="A26" s="33" t="s">
        <v>33</v>
      </c>
      <c r="B26" s="3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0">
        <f t="shared" si="1"/>
        <v>0</v>
      </c>
      <c r="R26" s="9"/>
    </row>
    <row r="27" spans="1:18" s="8" customFormat="1" ht="41.25" customHeight="1" hidden="1">
      <c r="A27" s="33" t="s">
        <v>34</v>
      </c>
      <c r="B27" s="34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0">
        <f t="shared" si="1"/>
        <v>0</v>
      </c>
      <c r="R27" s="9"/>
    </row>
    <row r="28" spans="1:18" s="8" customFormat="1" ht="41.25" customHeight="1">
      <c r="A28" s="33" t="s">
        <v>43</v>
      </c>
      <c r="B28" s="34">
        <v>21.4</v>
      </c>
      <c r="C28" s="28">
        <v>21.4</v>
      </c>
      <c r="D28" s="28">
        <v>21.4</v>
      </c>
      <c r="E28" s="28">
        <v>21.4</v>
      </c>
      <c r="F28" s="28">
        <v>21.4</v>
      </c>
      <c r="G28" s="28">
        <v>21.4</v>
      </c>
      <c r="H28" s="28">
        <v>21.4</v>
      </c>
      <c r="I28" s="28">
        <v>21.5</v>
      </c>
      <c r="J28" s="28">
        <v>21.4</v>
      </c>
      <c r="K28" s="29">
        <v>0</v>
      </c>
      <c r="L28" s="28">
        <v>21.5</v>
      </c>
      <c r="M28" s="28">
        <v>21.5</v>
      </c>
      <c r="N28" s="28">
        <v>21.4</v>
      </c>
      <c r="O28" s="28">
        <v>21.4</v>
      </c>
      <c r="P28" s="28">
        <v>21.5</v>
      </c>
      <c r="Q28" s="30">
        <f t="shared" si="1"/>
        <v>300</v>
      </c>
      <c r="R28" s="9"/>
    </row>
    <row r="29" spans="1:18" s="8" customFormat="1" ht="48.75" customHeight="1">
      <c r="A29" s="33" t="s">
        <v>45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8">
        <v>100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f t="shared" si="1"/>
        <v>100</v>
      </c>
      <c r="R29" s="9"/>
    </row>
    <row r="30" spans="1:18" s="8" customFormat="1" ht="108" customHeight="1">
      <c r="A30" s="67" t="s">
        <v>52</v>
      </c>
      <c r="B30" s="70">
        <v>0</v>
      </c>
      <c r="C30" s="70">
        <v>0</v>
      </c>
      <c r="D30" s="73">
        <f>54.7+400.6+267</f>
        <v>722.3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3">
        <f>47.7+368+47.5</f>
        <v>463.2</v>
      </c>
      <c r="M30" s="73">
        <f>38.6+640.2+28.7</f>
        <v>707.5000000000001</v>
      </c>
      <c r="N30" s="70">
        <v>0</v>
      </c>
      <c r="O30" s="70">
        <v>0</v>
      </c>
      <c r="P30" s="73">
        <f>319.2+3651.9+276.8</f>
        <v>4247.9</v>
      </c>
      <c r="Q30" s="72">
        <f t="shared" si="1"/>
        <v>6140.9</v>
      </c>
      <c r="R30" s="9"/>
    </row>
    <row r="31" spans="1:18" s="8" customFormat="1" ht="45.75" customHeight="1">
      <c r="A31" s="33" t="s">
        <v>40</v>
      </c>
      <c r="B31" s="22">
        <v>12.4</v>
      </c>
      <c r="C31" s="36">
        <v>27.7</v>
      </c>
      <c r="D31" s="36">
        <v>4.2</v>
      </c>
      <c r="E31" s="36">
        <v>6.5</v>
      </c>
      <c r="F31" s="36">
        <v>12.1</v>
      </c>
      <c r="G31" s="36">
        <v>12.8</v>
      </c>
      <c r="H31" s="36">
        <v>6.2</v>
      </c>
      <c r="I31" s="36">
        <v>27.6</v>
      </c>
      <c r="J31" s="36">
        <v>1.2</v>
      </c>
      <c r="K31" s="38">
        <v>24.8</v>
      </c>
      <c r="L31" s="36">
        <v>45.8</v>
      </c>
      <c r="M31" s="36">
        <v>9.2</v>
      </c>
      <c r="N31" s="36">
        <v>5.4</v>
      </c>
      <c r="O31" s="36">
        <v>4.5</v>
      </c>
      <c r="P31" s="36">
        <v>16.2</v>
      </c>
      <c r="Q31" s="23">
        <f t="shared" si="1"/>
        <v>216.6</v>
      </c>
      <c r="R31" s="9"/>
    </row>
    <row r="32" spans="1:18" s="8" customFormat="1" ht="32.25" customHeight="1">
      <c r="A32" s="39" t="s">
        <v>49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8">
        <v>140</v>
      </c>
      <c r="M32" s="29">
        <v>0</v>
      </c>
      <c r="N32" s="29">
        <v>0</v>
      </c>
      <c r="O32" s="29">
        <v>0</v>
      </c>
      <c r="P32" s="29">
        <v>0</v>
      </c>
      <c r="Q32" s="30">
        <f t="shared" si="1"/>
        <v>140</v>
      </c>
      <c r="R32" s="9"/>
    </row>
    <row r="33" spans="1:18" s="8" customFormat="1" ht="149.25" customHeight="1">
      <c r="A33" s="40" t="s">
        <v>53</v>
      </c>
      <c r="B33" s="29">
        <v>0</v>
      </c>
      <c r="C33" s="29">
        <v>0</v>
      </c>
      <c r="D33" s="29">
        <v>0</v>
      </c>
      <c r="E33" s="35">
        <v>22</v>
      </c>
      <c r="F33" s="29">
        <v>0</v>
      </c>
      <c r="G33" s="29">
        <v>0</v>
      </c>
      <c r="H33" s="29">
        <v>0</v>
      </c>
      <c r="I33" s="35">
        <v>210</v>
      </c>
      <c r="J33" s="29">
        <v>0</v>
      </c>
      <c r="K33" s="29">
        <v>0</v>
      </c>
      <c r="L33" s="28">
        <v>251.1</v>
      </c>
      <c r="M33" s="35">
        <v>216.9</v>
      </c>
      <c r="N33" s="29">
        <v>0</v>
      </c>
      <c r="O33" s="29">
        <v>0</v>
      </c>
      <c r="P33" s="29">
        <v>190</v>
      </c>
      <c r="Q33" s="30">
        <f t="shared" si="1"/>
        <v>890</v>
      </c>
      <c r="R33" s="9"/>
    </row>
    <row r="34" spans="1:18" s="8" customFormat="1" ht="78.75" customHeight="1">
      <c r="A34" s="55" t="s">
        <v>50</v>
      </c>
      <c r="B34" s="56">
        <v>0</v>
      </c>
      <c r="C34" s="56">
        <v>0</v>
      </c>
      <c r="D34" s="56">
        <v>0</v>
      </c>
      <c r="E34" s="57">
        <f>208+524.9</f>
        <v>732.9</v>
      </c>
      <c r="F34" s="56">
        <v>0</v>
      </c>
      <c r="G34" s="56">
        <v>0</v>
      </c>
      <c r="H34" s="56">
        <v>0</v>
      </c>
      <c r="I34" s="57">
        <f>416+1280-182.5+1618.3+1116.5</f>
        <v>4248.3</v>
      </c>
      <c r="J34" s="56">
        <v>0</v>
      </c>
      <c r="K34" s="58">
        <f>986.5-80.5-0.1</f>
        <v>905.9</v>
      </c>
      <c r="L34" s="59">
        <f>531+640+324+1074.1-184.1</f>
        <v>2385</v>
      </c>
      <c r="M34" s="57">
        <f>500+1334-242.7</f>
        <v>1591.3</v>
      </c>
      <c r="N34" s="56">
        <v>0</v>
      </c>
      <c r="O34" s="56">
        <v>0</v>
      </c>
      <c r="P34" s="57">
        <f>350+952+257.8</f>
        <v>1559.8</v>
      </c>
      <c r="Q34" s="60">
        <f t="shared" si="1"/>
        <v>11423.199999999997</v>
      </c>
      <c r="R34" s="9"/>
    </row>
    <row r="35" spans="1:18" s="8" customFormat="1" ht="102" customHeight="1">
      <c r="A35" s="55" t="s">
        <v>51</v>
      </c>
      <c r="B35" s="56">
        <v>0</v>
      </c>
      <c r="C35" s="57">
        <v>186.8</v>
      </c>
      <c r="D35" s="56">
        <v>0</v>
      </c>
      <c r="E35" s="57">
        <v>74</v>
      </c>
      <c r="F35" s="56">
        <v>0</v>
      </c>
      <c r="G35" s="56">
        <v>0</v>
      </c>
      <c r="H35" s="56">
        <v>0</v>
      </c>
      <c r="I35" s="57">
        <f>164+200+194.2+200</f>
        <v>758.2</v>
      </c>
      <c r="J35" s="56">
        <v>0</v>
      </c>
      <c r="K35" s="58">
        <v>140.9</v>
      </c>
      <c r="L35" s="57">
        <v>350.4</v>
      </c>
      <c r="M35" s="57">
        <v>70</v>
      </c>
      <c r="N35" s="57">
        <v>132.5</v>
      </c>
      <c r="O35" s="56">
        <v>0</v>
      </c>
      <c r="P35" s="57">
        <f>70+98</f>
        <v>168</v>
      </c>
      <c r="Q35" s="60">
        <f t="shared" si="1"/>
        <v>1880.8000000000002</v>
      </c>
      <c r="R35" s="9"/>
    </row>
    <row r="36" spans="1:18" s="8" customFormat="1" ht="46.5" customHeight="1">
      <c r="A36" s="55" t="s">
        <v>54</v>
      </c>
      <c r="B36" s="61">
        <v>100</v>
      </c>
      <c r="C36" s="58">
        <v>200</v>
      </c>
      <c r="D36" s="61">
        <v>200</v>
      </c>
      <c r="E36" s="58">
        <v>200</v>
      </c>
      <c r="F36" s="58">
        <v>100</v>
      </c>
      <c r="G36" s="58">
        <v>200</v>
      </c>
      <c r="H36" s="58">
        <v>100</v>
      </c>
      <c r="I36" s="58">
        <v>200</v>
      </c>
      <c r="J36" s="58">
        <v>100</v>
      </c>
      <c r="K36" s="58">
        <v>200</v>
      </c>
      <c r="L36" s="58">
        <v>200</v>
      </c>
      <c r="M36" s="58">
        <v>200</v>
      </c>
      <c r="N36" s="58">
        <v>100</v>
      </c>
      <c r="O36" s="58">
        <v>100</v>
      </c>
      <c r="P36" s="58">
        <v>200</v>
      </c>
      <c r="Q36" s="60">
        <f t="shared" si="1"/>
        <v>2400</v>
      </c>
      <c r="R36" s="9"/>
    </row>
    <row r="37" spans="1:18" s="8" customFormat="1" ht="77.25" customHeight="1">
      <c r="A37" s="62" t="s">
        <v>57</v>
      </c>
      <c r="B37" s="56">
        <v>0</v>
      </c>
      <c r="C37" s="56">
        <v>0</v>
      </c>
      <c r="D37" s="61">
        <f>35-10.1</f>
        <v>24.9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8">
        <v>52.5</v>
      </c>
      <c r="Q37" s="60">
        <f t="shared" si="1"/>
        <v>77.4</v>
      </c>
      <c r="R37" s="9"/>
    </row>
    <row r="38" spans="1:18" s="8" customFormat="1" ht="61.5" customHeight="1">
      <c r="A38" s="62" t="s">
        <v>56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8">
        <v>120</v>
      </c>
      <c r="J38" s="56">
        <v>0</v>
      </c>
      <c r="K38" s="57">
        <v>1234.5</v>
      </c>
      <c r="L38" s="56">
        <v>0</v>
      </c>
      <c r="M38" s="56">
        <v>0</v>
      </c>
      <c r="N38" s="57">
        <v>210.5</v>
      </c>
      <c r="O38" s="56">
        <v>0</v>
      </c>
      <c r="P38" s="58">
        <f>100+100</f>
        <v>200</v>
      </c>
      <c r="Q38" s="60">
        <f t="shared" si="1"/>
        <v>1765</v>
      </c>
      <c r="R38" s="9"/>
    </row>
    <row r="39" spans="1:18" s="8" customFormat="1" ht="44.25" customHeight="1">
      <c r="A39" s="62" t="s">
        <v>55</v>
      </c>
      <c r="B39" s="56">
        <v>0</v>
      </c>
      <c r="C39" s="56">
        <v>0</v>
      </c>
      <c r="D39" s="56">
        <v>0</v>
      </c>
      <c r="E39" s="58">
        <v>50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60">
        <f t="shared" si="1"/>
        <v>50</v>
      </c>
      <c r="R39" s="9"/>
    </row>
    <row r="40" spans="1:18" s="8" customFormat="1" ht="139.5" customHeight="1">
      <c r="A40" s="63" t="s">
        <v>59</v>
      </c>
      <c r="B40" s="56" t="s">
        <v>60</v>
      </c>
      <c r="C40" s="57">
        <v>4593</v>
      </c>
      <c r="D40" s="56" t="s">
        <v>60</v>
      </c>
      <c r="E40" s="58" t="s">
        <v>60</v>
      </c>
      <c r="F40" s="56" t="s">
        <v>60</v>
      </c>
      <c r="G40" s="56" t="s">
        <v>60</v>
      </c>
      <c r="H40" s="56" t="s">
        <v>60</v>
      </c>
      <c r="I40" s="56" t="s">
        <v>60</v>
      </c>
      <c r="J40" s="56" t="s">
        <v>60</v>
      </c>
      <c r="K40" s="56" t="s">
        <v>60</v>
      </c>
      <c r="L40" s="56" t="s">
        <v>60</v>
      </c>
      <c r="M40" s="56" t="s">
        <v>60</v>
      </c>
      <c r="N40" s="56" t="s">
        <v>60</v>
      </c>
      <c r="O40" s="56" t="s">
        <v>60</v>
      </c>
      <c r="P40" s="56" t="s">
        <v>60</v>
      </c>
      <c r="Q40" s="60">
        <v>4593</v>
      </c>
      <c r="R40" s="9"/>
    </row>
    <row r="41" spans="1:18" s="8" customFormat="1" ht="99" customHeight="1">
      <c r="A41" s="62" t="s">
        <v>61</v>
      </c>
      <c r="B41" s="56" t="s">
        <v>60</v>
      </c>
      <c r="C41" s="57">
        <v>645.4</v>
      </c>
      <c r="D41" s="56" t="s">
        <v>60</v>
      </c>
      <c r="E41" s="58" t="s">
        <v>60</v>
      </c>
      <c r="F41" s="56" t="s">
        <v>60</v>
      </c>
      <c r="G41" s="56" t="s">
        <v>60</v>
      </c>
      <c r="H41" s="56" t="s">
        <v>60</v>
      </c>
      <c r="I41" s="56" t="s">
        <v>60</v>
      </c>
      <c r="J41" s="56" t="s">
        <v>60</v>
      </c>
      <c r="K41" s="56" t="s">
        <v>60</v>
      </c>
      <c r="L41" s="56" t="s">
        <v>60</v>
      </c>
      <c r="M41" s="56" t="s">
        <v>60</v>
      </c>
      <c r="N41" s="56" t="s">
        <v>60</v>
      </c>
      <c r="O41" s="56" t="s">
        <v>60</v>
      </c>
      <c r="P41" s="56" t="s">
        <v>60</v>
      </c>
      <c r="Q41" s="60">
        <v>645.4</v>
      </c>
      <c r="R41" s="9"/>
    </row>
    <row r="42" spans="1:18" s="7" customFormat="1" ht="49.5" customHeight="1">
      <c r="A42" s="64" t="s">
        <v>3</v>
      </c>
      <c r="B42" s="65">
        <f>B43+B44+B45+B46</f>
        <v>139.2</v>
      </c>
      <c r="C42" s="65">
        <f aca="true" t="shared" si="3" ref="C42:P42">C43+C44+C45+C46</f>
        <v>366.4</v>
      </c>
      <c r="D42" s="65">
        <f t="shared" si="3"/>
        <v>646.4</v>
      </c>
      <c r="E42" s="65">
        <f t="shared" si="3"/>
        <v>689.2</v>
      </c>
      <c r="F42" s="65">
        <f t="shared" si="3"/>
        <v>139.2</v>
      </c>
      <c r="G42" s="65">
        <f t="shared" si="3"/>
        <v>2068.4</v>
      </c>
      <c r="H42" s="65">
        <f t="shared" si="3"/>
        <v>1139.2</v>
      </c>
      <c r="I42" s="65">
        <f t="shared" si="3"/>
        <v>755.7</v>
      </c>
      <c r="J42" s="65">
        <f t="shared" si="3"/>
        <v>139.2</v>
      </c>
      <c r="K42" s="65">
        <f t="shared" si="3"/>
        <v>139.2</v>
      </c>
      <c r="L42" s="65">
        <f>L43+L44+L45+L46</f>
        <v>1016.4</v>
      </c>
      <c r="M42" s="65">
        <f t="shared" si="3"/>
        <v>366.4</v>
      </c>
      <c r="N42" s="65">
        <f t="shared" si="3"/>
        <v>739.2</v>
      </c>
      <c r="O42" s="65">
        <f t="shared" si="3"/>
        <v>139.2</v>
      </c>
      <c r="P42" s="65">
        <f t="shared" si="3"/>
        <v>366.4</v>
      </c>
      <c r="Q42" s="66">
        <f>SUM(B42:P42)</f>
        <v>8849.699999999999</v>
      </c>
      <c r="R42" s="9"/>
    </row>
    <row r="43" spans="1:18" s="8" customFormat="1" ht="66.75" customHeight="1">
      <c r="A43" s="67" t="s">
        <v>8</v>
      </c>
      <c r="B43" s="68">
        <v>76.7</v>
      </c>
      <c r="C43" s="68">
        <v>303.9</v>
      </c>
      <c r="D43" s="68">
        <v>303.9</v>
      </c>
      <c r="E43" s="68">
        <v>76.7</v>
      </c>
      <c r="F43" s="68">
        <v>76.7</v>
      </c>
      <c r="G43" s="68">
        <v>76.7</v>
      </c>
      <c r="H43" s="68">
        <v>76.7</v>
      </c>
      <c r="I43" s="56">
        <v>0</v>
      </c>
      <c r="J43" s="68">
        <v>76.7</v>
      </c>
      <c r="K43" s="68">
        <v>76.7</v>
      </c>
      <c r="L43" s="68">
        <v>303.9</v>
      </c>
      <c r="M43" s="68">
        <v>303.9</v>
      </c>
      <c r="N43" s="68">
        <v>76.7</v>
      </c>
      <c r="O43" s="68">
        <v>76.7</v>
      </c>
      <c r="P43" s="68">
        <v>303.9</v>
      </c>
      <c r="Q43" s="60">
        <f>SUM(B43:P43)</f>
        <v>2209.8000000000006</v>
      </c>
      <c r="R43" s="9"/>
    </row>
    <row r="44" spans="1:18" s="8" customFormat="1" ht="40.5" customHeight="1">
      <c r="A44" s="67" t="s">
        <v>26</v>
      </c>
      <c r="B44" s="68">
        <v>62.5</v>
      </c>
      <c r="C44" s="68">
        <v>62.5</v>
      </c>
      <c r="D44" s="68">
        <v>62.5</v>
      </c>
      <c r="E44" s="68">
        <v>62.5</v>
      </c>
      <c r="F44" s="68">
        <v>62.5</v>
      </c>
      <c r="G44" s="68">
        <v>62.5</v>
      </c>
      <c r="H44" s="68">
        <v>62.5</v>
      </c>
      <c r="I44" s="68">
        <v>62.5</v>
      </c>
      <c r="J44" s="68">
        <v>62.5</v>
      </c>
      <c r="K44" s="68">
        <v>62.5</v>
      </c>
      <c r="L44" s="68">
        <v>62.5</v>
      </c>
      <c r="M44" s="68">
        <v>62.5</v>
      </c>
      <c r="N44" s="68">
        <v>62.5</v>
      </c>
      <c r="O44" s="68">
        <v>62.5</v>
      </c>
      <c r="P44" s="68">
        <v>62.5</v>
      </c>
      <c r="Q44" s="60">
        <f>SUM(B44:P44)</f>
        <v>937.5</v>
      </c>
      <c r="R44" s="9"/>
    </row>
    <row r="45" spans="1:18" s="8" customFormat="1" ht="70.5" customHeight="1">
      <c r="A45" s="69" t="s">
        <v>64</v>
      </c>
      <c r="B45" s="70">
        <v>0</v>
      </c>
      <c r="C45" s="70">
        <v>0</v>
      </c>
      <c r="D45" s="70">
        <v>0</v>
      </c>
      <c r="E45" s="70">
        <v>0</v>
      </c>
      <c r="F45" s="70">
        <v>0</v>
      </c>
      <c r="G45" s="71">
        <v>425.5</v>
      </c>
      <c r="H45" s="70">
        <v>0</v>
      </c>
      <c r="I45" s="71">
        <v>693.2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2">
        <f>SUM(B45:P45)</f>
        <v>1118.7</v>
      </c>
      <c r="R45" s="9"/>
    </row>
    <row r="46" spans="1:18" s="8" customFormat="1" ht="81" customHeight="1">
      <c r="A46" s="67" t="s">
        <v>41</v>
      </c>
      <c r="B46" s="70">
        <v>0</v>
      </c>
      <c r="C46" s="70">
        <v>0</v>
      </c>
      <c r="D46" s="71">
        <v>280</v>
      </c>
      <c r="E46" s="73">
        <f>559.2-9.2</f>
        <v>550</v>
      </c>
      <c r="F46" s="70">
        <v>0</v>
      </c>
      <c r="G46" s="73">
        <f>1500+9.2+274.5-280</f>
        <v>1503.7</v>
      </c>
      <c r="H46" s="73">
        <v>1000</v>
      </c>
      <c r="I46" s="70">
        <v>0</v>
      </c>
      <c r="J46" s="70">
        <v>0</v>
      </c>
      <c r="K46" s="70">
        <v>0</v>
      </c>
      <c r="L46" s="73">
        <v>650</v>
      </c>
      <c r="M46" s="70">
        <v>0</v>
      </c>
      <c r="N46" s="73">
        <v>600</v>
      </c>
      <c r="O46" s="70">
        <v>0</v>
      </c>
      <c r="P46" s="70">
        <v>0</v>
      </c>
      <c r="Q46" s="72">
        <f>SUM(B46:P46)</f>
        <v>4583.7</v>
      </c>
      <c r="R46" s="9"/>
    </row>
    <row r="47" spans="1:18" s="7" customFormat="1" ht="49.5" customHeight="1">
      <c r="A47" s="64" t="s">
        <v>4</v>
      </c>
      <c r="B47" s="65">
        <f>B48+B49</f>
        <v>0</v>
      </c>
      <c r="C47" s="65">
        <f>C48+C49</f>
        <v>791.1</v>
      </c>
      <c r="D47" s="65">
        <f aca="true" t="shared" si="4" ref="D47:O47">D48+D49</f>
        <v>155.7</v>
      </c>
      <c r="E47" s="65">
        <f t="shared" si="4"/>
        <v>97.6</v>
      </c>
      <c r="F47" s="65">
        <f t="shared" si="4"/>
        <v>127.6</v>
      </c>
      <c r="G47" s="65">
        <f t="shared" si="4"/>
        <v>784.2</v>
      </c>
      <c r="H47" s="65">
        <f t="shared" si="4"/>
        <v>391.3</v>
      </c>
      <c r="I47" s="65">
        <f t="shared" si="4"/>
        <v>0</v>
      </c>
      <c r="J47" s="65">
        <f t="shared" si="4"/>
        <v>177</v>
      </c>
      <c r="K47" s="65">
        <f t="shared" si="4"/>
        <v>0</v>
      </c>
      <c r="L47" s="65">
        <f t="shared" si="4"/>
        <v>0</v>
      </c>
      <c r="M47" s="65">
        <f t="shared" si="4"/>
        <v>0</v>
      </c>
      <c r="N47" s="65">
        <f t="shared" si="4"/>
        <v>341.3</v>
      </c>
      <c r="O47" s="65">
        <f t="shared" si="4"/>
        <v>182</v>
      </c>
      <c r="P47" s="65">
        <f>P48+P49+P50+P51</f>
        <v>1031.4</v>
      </c>
      <c r="Q47" s="65">
        <f>Q48+Q49+Q50+Q51</f>
        <v>4079.2000000000003</v>
      </c>
      <c r="R47" s="9"/>
    </row>
    <row r="48" spans="1:18" s="8" customFormat="1" ht="111.75" customHeight="1">
      <c r="A48" s="67" t="s">
        <v>46</v>
      </c>
      <c r="B48" s="56">
        <v>0</v>
      </c>
      <c r="C48" s="68">
        <v>691.1</v>
      </c>
      <c r="D48" s="68">
        <v>155.7</v>
      </c>
      <c r="E48" s="68">
        <v>97.6</v>
      </c>
      <c r="F48" s="68">
        <v>127.6</v>
      </c>
      <c r="G48" s="68">
        <v>784.2</v>
      </c>
      <c r="H48" s="68">
        <v>391.3</v>
      </c>
      <c r="I48" s="56">
        <v>0</v>
      </c>
      <c r="J48" s="68">
        <v>177</v>
      </c>
      <c r="K48" s="56">
        <v>0</v>
      </c>
      <c r="L48" s="56">
        <v>0</v>
      </c>
      <c r="M48" s="56">
        <v>0</v>
      </c>
      <c r="N48" s="68">
        <v>341.3</v>
      </c>
      <c r="O48" s="68">
        <v>182</v>
      </c>
      <c r="P48" s="68">
        <v>881.4</v>
      </c>
      <c r="Q48" s="60">
        <f t="shared" si="1"/>
        <v>3829.2000000000003</v>
      </c>
      <c r="R48" s="9"/>
    </row>
    <row r="49" spans="1:18" s="8" customFormat="1" ht="65.25" customHeight="1">
      <c r="A49" s="67" t="s">
        <v>48</v>
      </c>
      <c r="B49" s="56">
        <v>0</v>
      </c>
      <c r="C49" s="68">
        <v>100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60">
        <f>SUM(B49:P49)</f>
        <v>100</v>
      </c>
      <c r="R49" s="9"/>
    </row>
    <row r="50" spans="1:18" s="8" customFormat="1" ht="76.5" customHeight="1">
      <c r="A50" s="74" t="s">
        <v>62</v>
      </c>
      <c r="B50" s="56"/>
      <c r="C50" s="68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7">
        <v>100</v>
      </c>
      <c r="Q50" s="60">
        <f>P50</f>
        <v>100</v>
      </c>
      <c r="R50" s="9"/>
    </row>
    <row r="51" spans="1:18" s="8" customFormat="1" ht="84" customHeight="1">
      <c r="A51" s="74" t="s">
        <v>63</v>
      </c>
      <c r="B51" s="56"/>
      <c r="C51" s="68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7">
        <v>50</v>
      </c>
      <c r="Q51" s="60">
        <f>P51</f>
        <v>50</v>
      </c>
      <c r="R51" s="9"/>
    </row>
    <row r="52" spans="1:18" s="7" customFormat="1" ht="49.5" customHeight="1">
      <c r="A52" s="75" t="s">
        <v>5</v>
      </c>
      <c r="B52" s="65">
        <f aca="true" t="shared" si="5" ref="B52:O52">B10+B13+B42+B47</f>
        <v>2948.1</v>
      </c>
      <c r="C52" s="65">
        <f t="shared" si="5"/>
        <v>12057.4</v>
      </c>
      <c r="D52" s="65">
        <f t="shared" si="5"/>
        <v>5235.7</v>
      </c>
      <c r="E52" s="65">
        <f t="shared" si="5"/>
        <v>6250.1</v>
      </c>
      <c r="F52" s="65">
        <f t="shared" si="5"/>
        <v>3293.3999999999996</v>
      </c>
      <c r="G52" s="65">
        <f t="shared" si="5"/>
        <v>7098.7</v>
      </c>
      <c r="H52" s="65">
        <f t="shared" si="5"/>
        <v>4460.1</v>
      </c>
      <c r="I52" s="65">
        <f t="shared" si="5"/>
        <v>11825.800000000001</v>
      </c>
      <c r="J52" s="65">
        <f t="shared" si="5"/>
        <v>2633.4999999999995</v>
      </c>
      <c r="K52" s="65">
        <f t="shared" si="5"/>
        <v>3152</v>
      </c>
      <c r="L52" s="65">
        <f t="shared" si="5"/>
        <v>9351.4</v>
      </c>
      <c r="M52" s="65">
        <f t="shared" si="5"/>
        <v>8107.9</v>
      </c>
      <c r="N52" s="65">
        <f t="shared" si="5"/>
        <v>5943.3</v>
      </c>
      <c r="O52" s="65">
        <f t="shared" si="5"/>
        <v>3258.3</v>
      </c>
      <c r="P52" s="65">
        <f>P10+P13+P42+P47</f>
        <v>18431.000000000004</v>
      </c>
      <c r="Q52" s="66">
        <f>SUM(B52:P52)</f>
        <v>104046.7</v>
      </c>
      <c r="R52" s="9"/>
    </row>
    <row r="53" spans="1:17" s="10" customFormat="1" ht="34.5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7" s="18" customFormat="1" ht="12.7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3"/>
    </row>
    <row r="55" spans="1:17" s="18" customFormat="1" ht="12.7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3"/>
    </row>
    <row r="56" spans="1:17" s="10" customFormat="1" ht="38.25" customHeight="1">
      <c r="A56" s="41"/>
      <c r="B56" s="46"/>
      <c r="C56" s="46"/>
      <c r="D56" s="42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7"/>
    </row>
    <row r="57" spans="1:17" s="18" customFormat="1" ht="12.7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3"/>
    </row>
    <row r="58" spans="1:17" s="10" customFormat="1" ht="42" customHeight="1">
      <c r="A58" s="41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9"/>
    </row>
    <row r="59" spans="1:17" s="18" customFormat="1" ht="12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3"/>
    </row>
    <row r="60" spans="1:17" s="19" customFormat="1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1"/>
    </row>
    <row r="61" spans="1:17" s="19" customFormat="1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1"/>
    </row>
    <row r="62" spans="1:17" s="19" customFormat="1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s="19" customFormat="1" ht="15">
      <c r="A63" s="50"/>
      <c r="B63" s="50"/>
      <c r="C63" s="50"/>
      <c r="D63" s="50"/>
      <c r="E63" s="50"/>
      <c r="F63" s="50"/>
      <c r="G63" s="50"/>
      <c r="H63" s="52"/>
      <c r="I63" s="50"/>
      <c r="J63" s="53"/>
      <c r="K63" s="50"/>
      <c r="L63" s="50"/>
      <c r="M63" s="50"/>
      <c r="N63" s="50"/>
      <c r="O63" s="50"/>
      <c r="P63" s="50"/>
      <c r="Q63" s="50"/>
    </row>
    <row r="64" spans="1:17" s="19" customFormat="1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s="19" customFormat="1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s="19" customFormat="1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s="19" customFormat="1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s="19" customFormat="1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s="19" customFormat="1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s="19" customFormat="1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s="19" customFormat="1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s="19" customFormat="1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s="19" customFormat="1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s="19" customFormat="1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s="19" customFormat="1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s="19" customFormat="1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s="19" customFormat="1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s="19" customFormat="1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s="19" customFormat="1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s="19" customFormat="1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s="19" customFormat="1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</row>
    <row r="83" spans="1:17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</row>
    <row r="84" spans="1:17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</row>
    <row r="85" spans="1:17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</row>
    <row r="86" spans="1:17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</row>
    <row r="87" spans="1:17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</row>
    <row r="88" spans="1:17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1:17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</row>
    <row r="90" spans="1:17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</row>
    <row r="91" spans="1:17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</row>
    <row r="92" spans="1:17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</row>
    <row r="93" spans="1:17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1:17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</row>
    <row r="95" spans="1:17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</row>
    <row r="96" spans="1:17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</row>
    <row r="97" spans="1:17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</row>
    <row r="98" spans="1:17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</row>
    <row r="99" spans="1:17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</row>
    <row r="100" spans="1:17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1:17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</row>
    <row r="102" spans="1:17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</row>
    <row r="103" spans="1:17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</row>
    <row r="104" spans="1:17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</row>
    <row r="105" spans="1:17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</row>
    <row r="106" spans="1:17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</row>
    <row r="107" spans="1:17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</row>
    <row r="108" spans="1:17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</row>
    <row r="109" spans="1:17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</row>
    <row r="110" spans="1:17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</row>
    <row r="111" spans="1:17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</row>
    <row r="112" spans="1:17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1:17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</row>
    <row r="114" spans="1:17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</row>
    <row r="115" spans="1:17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</row>
    <row r="116" spans="1:17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1:17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</row>
    <row r="118" spans="1:17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</row>
    <row r="119" spans="1:17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</row>
    <row r="120" spans="1:17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</row>
    <row r="122" spans="1:17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</row>
    <row r="123" spans="1:17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7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</row>
    <row r="125" spans="1:17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</row>
    <row r="126" spans="1:17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</row>
    <row r="127" spans="1:17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</row>
    <row r="128" spans="1:17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</row>
    <row r="129" spans="1:17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</row>
    <row r="130" spans="1:17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</row>
    <row r="131" spans="1:17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</row>
    <row r="132" spans="1:17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</row>
    <row r="133" spans="1:17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</row>
    <row r="134" spans="1:17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</row>
    <row r="135" spans="1:17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</row>
    <row r="136" spans="1:17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</row>
    <row r="137" spans="1:17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</row>
    <row r="138" spans="1:17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</row>
    <row r="139" spans="1:17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</row>
    <row r="140" spans="1:17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</row>
    <row r="141" spans="1:17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</row>
    <row r="142" spans="1:17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</row>
    <row r="143" spans="1:17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</row>
    <row r="144" spans="1:17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</row>
    <row r="145" spans="1:17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</row>
    <row r="146" spans="1:17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</row>
    <row r="147" spans="1:17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</row>
    <row r="148" spans="1:17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</row>
    <row r="149" spans="1:17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</row>
    <row r="150" spans="1:17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1:17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</row>
    <row r="152" spans="1:17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</row>
    <row r="153" spans="1:17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</row>
    <row r="154" spans="1:17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</row>
    <row r="155" spans="1:17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</row>
    <row r="156" spans="1:17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</row>
    <row r="157" spans="1:17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</row>
    <row r="158" spans="1:17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</row>
    <row r="159" spans="1:17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</row>
    <row r="160" spans="1:17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</row>
    <row r="161" spans="1:17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</row>
    <row r="162" spans="1:17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</row>
    <row r="163" spans="1:17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</row>
    <row r="164" spans="1:17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</row>
    <row r="165" spans="1:17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</row>
    <row r="166" spans="1:17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</row>
    <row r="167" spans="1:17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</row>
    <row r="168" spans="1:17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</row>
    <row r="169" spans="1:17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</row>
    <row r="170" spans="1:17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</row>
    <row r="171" spans="1:17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</row>
    <row r="172" spans="1:17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</row>
    <row r="173" spans="1:17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</row>
    <row r="174" spans="1:17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</row>
    <row r="175" spans="1:17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</row>
    <row r="176" spans="1:17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</row>
    <row r="177" spans="1:17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</row>
    <row r="178" spans="1:17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</row>
    <row r="179" spans="1:17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</row>
    <row r="180" spans="1:17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</row>
    <row r="181" spans="1:17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</row>
    <row r="182" spans="1:17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</row>
    <row r="183" spans="1:17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</row>
    <row r="184" spans="1:17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</row>
    <row r="185" spans="1:17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</row>
    <row r="186" spans="1:17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</row>
    <row r="187" spans="1:17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</row>
    <row r="188" spans="1:17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1:17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</row>
    <row r="190" spans="1:17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</row>
    <row r="191" spans="1:17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</row>
  </sheetData>
  <sheetProtection/>
  <protectedRanges>
    <protectedRange sqref="A1:IV65536" name="Диапазон1"/>
  </protectedRanges>
  <mergeCells count="7">
    <mergeCell ref="O7:Q7"/>
    <mergeCell ref="O6:Q6"/>
    <mergeCell ref="A8:P8"/>
    <mergeCell ref="O1:Q1"/>
    <mergeCell ref="O2:Q2"/>
    <mergeCell ref="O3:Q3"/>
    <mergeCell ref="O5:Q5"/>
  </mergeCells>
  <printOptions/>
  <pageMargins left="0.984251968503937" right="0.15748031496062992" top="0.1968503937007874" bottom="0.31496062992125984" header="0.15748031496062992" footer="0.2362204724409449"/>
  <pageSetup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Суровцева Т.В.</dc:creator>
  <cp:keywords/>
  <dc:description/>
  <cp:lastModifiedBy>7bud1</cp:lastModifiedBy>
  <cp:lastPrinted>2013-11-13T12:13:19Z</cp:lastPrinted>
  <dcterms:created xsi:type="dcterms:W3CDTF">2005-09-10T09:08:30Z</dcterms:created>
  <dcterms:modified xsi:type="dcterms:W3CDTF">2013-12-25T07:02:13Z</dcterms:modified>
  <cp:category/>
  <cp:version/>
  <cp:contentType/>
  <cp:contentStatus/>
</cp:coreProperties>
</file>