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<sst xmlns="http://schemas.openxmlformats.org/spreadsheetml/2006/main" count="171" uniqueCount="169">
  <si>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</si>
  <si>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</si>
  <si>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</si>
  <si>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</si>
  <si>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</si>
  <si>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</si>
  <si>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</si>
  <si>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</si>
  <si>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</si>
  <si>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</si>
  <si>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</si>
  <si>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</si>
  <si>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</si>
  <si>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</si>
  <si>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1 05 00000 00 0000 000</t>
  </si>
  <si>
    <t>1 08 00000 00 0000 000</t>
  </si>
  <si>
    <t>1 08 07000 01 0000 110</t>
  </si>
  <si>
    <t>1 11 00000 00 0000 000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</si>
  <si>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</si>
  <si>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</si>
  <si>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</si>
  <si>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</si>
  <si>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</si>
  <si>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</si>
  <si>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</si>
  <si>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>2 02 01000 00 0000 151</t>
  </si>
  <si>
    <t>2 02 02000 00 0000 151</t>
  </si>
  <si>
    <t>2 02 04000 00 0000 151</t>
  </si>
  <si>
    <t>Наименование доходов</t>
  </si>
  <si>
    <t>Код бюджетной классификации Российской Федерации</t>
  </si>
  <si>
    <t>1 11 09000 00 0000 120</t>
  </si>
  <si>
    <t xml:space="preserve">Иные межбюджетные трансферты </t>
  </si>
  <si>
    <t>2 02 03000 00 0000 151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</si>
  <si>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</si>
  <si>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</si>
  <si>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1 14 06000 00 0000 430</t>
  </si>
  <si>
    <t>ГОСУДАРСТВЕННАЯ ПОШЛИНА</t>
  </si>
  <si>
    <t>1 16 27000 01 0000 140</t>
  </si>
  <si>
    <t>2 02 00000 00 0000 000</t>
  </si>
  <si>
    <t>Дотации бюджетам субъектов Российской Федерации и муниципальных образований</t>
  </si>
  <si>
    <t>Прочие поступления от денежных взысканий (штрафов) и иных сумм в возмещение ущерба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</si>
  <si>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</si>
  <si>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</si>
  <si>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</si>
  <si>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</si>
  <si>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</si>
  <si>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Всего доходов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</si>
  <si>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автнономных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</si>
  <si>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</si>
  <si>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Прогнозируемое поступление доходов районного бюджета на 2013 год</t>
  </si>
  <si>
    <t>Единый налог на вмененный доход для отдельных видов деятельности</t>
  </si>
  <si>
    <t>Единый сельскохозяйственный налог</t>
  </si>
  <si>
    <t>1 05 02000 00 0000 110</t>
  </si>
  <si>
    <t>1 05 03000 00 0000 110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</si>
  <si>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</si>
  <si>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</si>
  <si>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</si>
  <si>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</si>
  <si>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1 16 25060 01 0000 140</t>
  </si>
  <si>
    <t>Денежные взыскания (штрафы) за нарушение законодательства в области обеспечение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</si>
  <si>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поставку товаров, выполнение работ, оказание услуг для нужд муниципальных районов</t>
  </si>
  <si>
    <t>1 16 33050 05 0000 140</t>
  </si>
  <si>
    <t>1 16 90050 05 0000 140</t>
  </si>
  <si>
    <t>2 02 01001 05 0000 151</t>
  </si>
  <si>
    <t>из них: дотации бюджетам муниципальных   районов  на выравнивание бюджетной обеспеченности</t>
  </si>
  <si>
    <t>субсидии бюджетам муниципальных районов на капитальный ремонт и ремонт автомобильных дорог общего пользования населенных пунктов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</si>
  <si>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</si>
  <si>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</si>
  <si>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 xml:space="preserve">субсидии бюджетам муниципальных районов на компенсацию расходов на оплату налога на имущество организаций и транспортного налога </t>
  </si>
  <si>
    <t>субсидии бюджетам муниципальных районов на организацию отдыха и оздоровления детей</t>
  </si>
  <si>
    <t>субсидии бюджетам муниципальных районов на обеспечение бесплатным питанием (молоком или кисло молочными напитками) учащихся начальных (1-4) классов</t>
  </si>
  <si>
    <t>субсидии бюджетам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</t>
  </si>
  <si>
    <t xml:space="preserve">субсидии бюджетам муниципальных районов на реализацию долгосрочной целевой программы Архангельской области "Доступная среда на 2011-2015 годы" 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</si>
  <si>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</si>
  <si>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</si>
  <si>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2 02 03026 05 0000 151</t>
  </si>
  <si>
    <t>2 02 03024 05 0000 151</t>
  </si>
  <si>
    <t>в том числе: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из областного фонда компенсаций</t>
  </si>
  <si>
    <t>субвенции бюджетам муниципальных районов на осуществление государственных полномочий в сфере охраны труда</t>
  </si>
  <si>
    <t xml:space="preserve">субвенции бюджетам муниципальных районов на осуществление государственных полномочий по созданию комиссий по делам несовершеннолетних и защите их прав </t>
  </si>
  <si>
    <t>субвенции бюджетам муниципальных районов на осуществление государственных полномочий в сфере административных правонарушений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</si>
  <si>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</si>
  <si>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Прочие субвенции бюджетам муниципальных районов</t>
  </si>
  <si>
    <t>2 02 03999 05 0000 151</t>
  </si>
  <si>
    <t>из них: субвенции бюджетам муниципальных районов на реализацию основных общеобразовательных программ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</si>
  <si>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</si>
  <si>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</si>
  <si>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</si>
  <si>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субвенции бюджетам муниципальных районов на осуществление государственных полномочий по формированию торгового реестра</t>
  </si>
  <si>
    <t>субвенции бюджетам муниципальных районов на выполнение передаваемых полномочий субъектов Российской Федерации</t>
  </si>
  <si>
    <t>из них: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</si>
  <si>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2 02 04014 05 0000 151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</si>
  <si>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</si>
  <si>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</si>
  <si>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Прочие межбюджетные трансферты, передаваемые бюджетам муниципальных районов</t>
  </si>
  <si>
    <t>2 02 04999 05 0000 151</t>
  </si>
  <si>
    <t>из них: на возмещение убытков, возникающих в результате государственного регулирования розничных цен на топливо печное бытовое(дрова), реализуемое населению для нужд отопления</t>
  </si>
  <si>
    <t>Прочие безвозмездные поступления от других бюджетов бюджетной системы</t>
  </si>
  <si>
    <t>2 02 09000 00 0000 151</t>
  </si>
  <si>
    <t>Прочие безвозмездные поступления в бюджеты муниципальных районов от бюджетов субъектов Российской Федерации</t>
  </si>
  <si>
    <t>2 02 09024 05 0000 151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</si>
  <si>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</si>
  <si>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их них: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</si>
  <si>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субсидии бюджетам муниципальных районов</t>
  </si>
  <si>
    <t>2 02 02999 05 0000 151</t>
  </si>
  <si>
    <t>субсидии бюджетам муниципальных районов на софинансирование строительства, реконструкции, капитального ремонта, ремонта и содержания автомобильных дорог общего пользования местного значения, включая разработку проектной документации</t>
  </si>
  <si>
    <t>из них: субсидии бюджетам муниципальных районов на софинансирование вопросов местного значения</t>
  </si>
  <si>
    <t xml:space="preserve">                     Приложение № 4</t>
  </si>
  <si>
    <t>2 02 03015 05 0000 151</t>
  </si>
  <si>
    <t>субсидии бюджетам муниципальных районов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</si>
  <si>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</si>
  <si>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</si>
  <si>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</si>
  <si>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</si>
  <si>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</si>
  <si>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</si>
  <si>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</si>
  <si>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</si>
  <si>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</si>
  <si>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</si>
  <si>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субсидии бюджетам муниципальных районов на 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</si>
  <si>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</si>
  <si>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2 02 02085 05 0000 151</t>
  </si>
  <si>
    <t>2 02 03119 05 0000 151</t>
  </si>
  <si>
    <t>субвенции бюджетам муниципальных районов на обеспечение жилыми помещениями детей-сирот, детей, оставшихся под опекой (попечительством), не имеющих закрепленного жилого помещения</t>
  </si>
  <si>
    <t>субвенции бюджетам муниципальных районов на 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</si>
  <si>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Иные межбюджетные трансферты, передаваемые бюджетам муниципальных районов</t>
  </si>
  <si>
    <t xml:space="preserve">субсидии бюджетам муниципальных районов на реализацию долгосрочной целевой программы Архангельской области "Строительство и капитальный ремонт образовательных учреждений в Архангельской области на 2012-2016 годы" </t>
  </si>
  <si>
    <t xml:space="preserve">субсидии бюджетам муниципальных районов на реализацию долгосрочной целевой программы Архангельской области "Государственная поддержка социально некоммерческих организаций на 2011-2012 годы" </t>
  </si>
  <si>
    <t>резервные фонды исполнительных органов государственной власти</t>
  </si>
  <si>
    <t xml:space="preserve">субсидии бюджетам муниципальных районов на реализацию долгосрочной целевой программы Архангельской области "Развитие массового жилищного строительства в Архангельской области на 2010-2013 годы" </t>
  </si>
  <si>
    <t xml:space="preserve">субсидии бюджетам муниципальных районов на реализацию долгосрочной целевой программы Архангельской области "Культура Русского Севера (2013-2015 годы)" </t>
  </si>
  <si>
    <t>субсидии бюджетам муниципальных районов на реализацию долгосрочной целевой программы Архангельской области "Молодежь Поморья (2012-2014 годы)</t>
  </si>
  <si>
    <t>субсидии бюджетам муниципальных районов 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2013 год</t>
  </si>
  <si>
    <t xml:space="preserve">субсидии бюджетам муниципальных районов на реализацию долгосрочной целевой программы Архангельской области "Спорт Беломорья на 2011-2014 годы" 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</si>
  <si>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</si>
  <si>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</si>
  <si>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хозяцства</t>
  </si>
  <si>
    <t>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</si>
  <si>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</si>
  <si>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2 02 02089 05 0004 151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</si>
  <si>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</si>
  <si>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2 02 02150 05 0000 151</t>
  </si>
  <si>
    <t>субсидии бюджетам муниципальных районов на обеспечение жильем молодых семей</t>
  </si>
  <si>
    <t>2 02 02008 05 0000 151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</si>
  <si>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</si>
  <si>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</si>
  <si>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реализацию федеральных целевых программ</t>
  </si>
  <si>
    <t>2 02 02051 05 0000 151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</si>
  <si>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</si>
  <si>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2 02 01009 05 0000 151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</si>
  <si>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</si>
  <si>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2 02 02009 05 0000 151</t>
  </si>
  <si>
    <t>2 02 04053 05 0000 151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</si>
  <si>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</si>
  <si>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</si>
  <si>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</si>
  <si>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Налог, взимаемый в связи с применением патентной системы налогообложения</t>
  </si>
  <si>
    <t>1 05 04000 00 0000 110</t>
  </si>
  <si>
    <t>субсидии бюджетам муниципальных районов на реализацию долгосрочной целевой программы Архангельской области "Активизация индивидуального жилищного строительства в Архангельской области" на 2009-2014 годы"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</si>
  <si>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</si>
  <si>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</si>
  <si>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1 16 25030 01 0000 000</t>
  </si>
  <si>
    <t xml:space="preserve">                     Приложение № 1</t>
  </si>
  <si>
    <t xml:space="preserve">          от 24 декабря 2013 года  № 217</t>
  </si>
  <si>
    <t xml:space="preserve">             к решению Собрания  депутатов</t>
  </si>
  <si>
    <t xml:space="preserve">          от 20 декабря 2012 года  № 116</t>
  </si>
  <si>
    <t>тыс.руб.</t>
  </si>
  <si>
    <t>Утверждено на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</si>
</sst>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_-* #,##0.000_р_._-;\-* #,##0.000_р_._-;_-* &quot;-&quot;?_р_._-;_-@_-"/>
    <numFmt numFmtId="174" formatCode="[$-FC19]d\ mmmm\ yyyy\ &quot;г.&quot;"/>
    <numFmt numFmtId="175" formatCode="#,##0.0"/>
  </numFmts>
  <fonts count="25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indent="2"/>
    </xf>
    <xf numFmtId="0" fontId="0" fillId="0" borderId="0" xfId="0" applyFill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 indent="1"/>
    </xf>
    <xf numFmtId="165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left" vertical="center" wrapText="1" indent="2"/>
    </xf>
    <xf numFmtId="49" fontId="0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distributed" indent="1"/>
    </xf>
    <xf numFmtId="165" fontId="0" fillId="24" borderId="12" xfId="0" applyNumberFormat="1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0" fillId="24" borderId="13" xfId="0" applyNumberFormat="1" applyFont="1" applyFill="1" applyBorder="1" applyAlignment="1">
      <alignment vertical="center"/>
    </xf>
    <xf numFmtId="0" fontId="0" fillId="24" borderId="15" xfId="0" applyFont="1" applyFill="1" applyBorder="1" applyAlignment="1">
      <alignment/>
    </xf>
    <xf numFmtId="165" fontId="0" fillId="24" borderId="13" xfId="0" applyNumberFormat="1" applyFont="1" applyFill="1" applyBorder="1" applyAlignment="1">
      <alignment horizontal="left" vertical="center" indent="2" readingOrder="1"/>
    </xf>
    <xf numFmtId="165" fontId="2" fillId="24" borderId="10" xfId="0" applyNumberFormat="1" applyFont="1" applyFill="1" applyBorder="1" applyAlignment="1">
      <alignment vertical="center"/>
    </xf>
    <xf numFmtId="0" fontId="0" fillId="24" borderId="12" xfId="0" applyFont="1" applyFill="1" applyBorder="1" applyAlignment="1">
      <alignment horizontal="left" vertical="center" wrapText="1" indent="2"/>
    </xf>
    <xf numFmtId="49" fontId="0" fillId="24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left" vertical="center" wrapText="1" indent="1"/>
    </xf>
    <xf numFmtId="0" fontId="0" fillId="24" borderId="12" xfId="0" applyFill="1" applyBorder="1" applyAlignment="1">
      <alignment horizontal="left" vertical="center" wrapText="1" indent="2"/>
    </xf>
    <xf numFmtId="165" fontId="0" fillId="24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5"/>
  <sheetViews>
    <sheetView tabSelected="1" zoomScalePageLayoutView="0" workbookViewId="0" topLeftCell="A1">
      <selection activeCell="A120" sqref="A120"/>
    </sheetView>
  </sheetViews>
  <sheetFormatPr defaultColWidth="9.00390625" defaultRowHeight="12.75"/>
  <cols>
    <col min="1" max="1" width="47.125" style="6" customWidth="1"/>
    <col min="2" max="2" width="21.75390625" style="6" customWidth="1"/>
    <col min="3" max="3" width="14.875" style="6" customWidth="1"/>
    <col min="4" max="4" width="13.375" style="6" hidden="1" customWidth="1"/>
    <col min="5" max="5" width="28.375" style="6" hidden="1" customWidth="1"/>
    <col min="6" max="16384" width="9.125" style="6" customWidth="1"/>
  </cols>
  <sheetData>
    <row r="2" spans="2:3" ht="12.75">
      <c r="B2" s="27" t="s">
        <v>163</v>
      </c>
      <c r="C2" s="23"/>
    </row>
    <row r="3" spans="2:3" ht="12.75">
      <c r="B3" s="27" t="s">
        <v>165</v>
      </c>
      <c r="C3" s="23"/>
    </row>
    <row r="4" spans="2:3" ht="12.75">
      <c r="B4" s="27" t="s">
        <v>164</v>
      </c>
      <c r="C4" s="23"/>
    </row>
    <row r="5" spans="2:3" ht="12.75">
      <c r="B5" s="27"/>
      <c r="C5" s="23"/>
    </row>
    <row r="6" spans="2:3" ht="12.75">
      <c r="B6" s="27" t="s">
        <v>107</v>
      </c>
      <c r="C6" s="23"/>
    </row>
    <row r="7" spans="2:3" ht="12.75">
      <c r="B7" s="27" t="s">
        <v>165</v>
      </c>
      <c r="C7" s="23"/>
    </row>
    <row r="8" spans="2:3" ht="12.75">
      <c r="B8" s="27" t="s">
        <v>166</v>
      </c>
      <c r="C8" s="23"/>
    </row>
    <row r="9" ht="12.75">
      <c r="B9" s="27"/>
    </row>
    <row r="10" spans="1:3" ht="32.25" customHeight="1">
      <c r="A10" s="52" t="s">
        <v>49</v>
      </c>
      <c r="B10" s="52"/>
      <c r="C10" s="52"/>
    </row>
    <row r="11" spans="1:3" ht="15">
      <c r="A11" s="7"/>
      <c r="C11" s="51" t="s">
        <v>167</v>
      </c>
    </row>
    <row r="12" spans="1:4" ht="51">
      <c r="A12" s="1" t="s">
        <v>28</v>
      </c>
      <c r="B12" s="1" t="s">
        <v>29</v>
      </c>
      <c r="C12" s="24" t="s">
        <v>168</v>
      </c>
      <c r="D12" s="47"/>
    </row>
    <row r="13" spans="1:3" ht="12.75">
      <c r="A13" s="2">
        <v>1</v>
      </c>
      <c r="B13" s="2">
        <v>2</v>
      </c>
      <c r="C13" s="25">
        <v>3</v>
      </c>
    </row>
    <row r="14" spans="1:3" ht="12.75">
      <c r="A14" s="10"/>
      <c r="B14" s="11"/>
      <c r="C14" s="10"/>
    </row>
    <row r="15" spans="1:5" ht="21" customHeight="1">
      <c r="A15" s="12" t="s">
        <v>41</v>
      </c>
      <c r="B15" s="13" t="s">
        <v>11</v>
      </c>
      <c r="C15" s="14">
        <f>C17+C20+C25+C29+C34+C37+C41</f>
        <v>98058.9</v>
      </c>
      <c r="E15" s="6">
        <f>SUM(D17:D46)</f>
        <v>0</v>
      </c>
    </row>
    <row r="16" spans="1:3" ht="12.75">
      <c r="A16" s="12"/>
      <c r="B16" s="13"/>
      <c r="C16" s="15"/>
    </row>
    <row r="17" spans="1:3" ht="15.75" customHeight="1">
      <c r="A17" s="16" t="s">
        <v>8</v>
      </c>
      <c r="B17" s="17" t="s">
        <v>12</v>
      </c>
      <c r="C17" s="15">
        <f>C18</f>
        <v>78337.9</v>
      </c>
    </row>
    <row r="18" spans="1:3" ht="16.5" customHeight="1">
      <c r="A18" s="18" t="s">
        <v>0</v>
      </c>
      <c r="B18" s="17" t="s">
        <v>13</v>
      </c>
      <c r="C18" s="15">
        <f>77770+567.9</f>
        <v>78337.9</v>
      </c>
    </row>
    <row r="19" spans="1:3" ht="12.75">
      <c r="A19" s="18"/>
      <c r="B19" s="17"/>
      <c r="C19" s="15"/>
    </row>
    <row r="20" spans="1:3" ht="16.5" customHeight="1">
      <c r="A20" s="29" t="s">
        <v>1</v>
      </c>
      <c r="B20" s="17" t="s">
        <v>14</v>
      </c>
      <c r="C20" s="15">
        <f>C21+C22+C23</f>
        <v>11398</v>
      </c>
    </row>
    <row r="21" spans="1:3" ht="29.25" customHeight="1">
      <c r="A21" s="18" t="s">
        <v>50</v>
      </c>
      <c r="B21" s="17" t="s">
        <v>52</v>
      </c>
      <c r="C21" s="15">
        <v>11260</v>
      </c>
    </row>
    <row r="22" spans="1:3" ht="16.5" customHeight="1">
      <c r="A22" s="18" t="s">
        <v>51</v>
      </c>
      <c r="B22" s="17" t="s">
        <v>53</v>
      </c>
      <c r="C22" s="15">
        <v>28</v>
      </c>
    </row>
    <row r="23" spans="1:3" ht="27" customHeight="1">
      <c r="A23" s="18" t="s">
        <v>157</v>
      </c>
      <c r="B23" s="17" t="s">
        <v>158</v>
      </c>
      <c r="C23" s="15">
        <v>110</v>
      </c>
    </row>
    <row r="24" spans="1:3" ht="12.75">
      <c r="A24" s="18"/>
      <c r="B24" s="17"/>
      <c r="C24" s="15"/>
    </row>
    <row r="25" spans="1:3" ht="16.5" customHeight="1">
      <c r="A25" s="29" t="s">
        <v>36</v>
      </c>
      <c r="B25" s="17" t="s">
        <v>15</v>
      </c>
      <c r="C25" s="15">
        <f>C26+C27</f>
        <v>1500</v>
      </c>
    </row>
    <row r="26" spans="1:3" ht="42.75" customHeight="1">
      <c r="A26" s="18" t="s">
        <v>54</v>
      </c>
      <c r="B26" s="17" t="s">
        <v>55</v>
      </c>
      <c r="C26" s="15">
        <v>990</v>
      </c>
    </row>
    <row r="27" spans="1:3" ht="42.75" customHeight="1">
      <c r="A27" s="18" t="s">
        <v>7</v>
      </c>
      <c r="B27" s="17" t="s">
        <v>16</v>
      </c>
      <c r="C27" s="15">
        <v>510</v>
      </c>
    </row>
    <row r="28" spans="1:3" ht="12.75">
      <c r="A28" s="18"/>
      <c r="B28" s="17"/>
      <c r="C28" s="15"/>
    </row>
    <row r="29" spans="1:3" ht="42.75" customHeight="1">
      <c r="A29" s="16" t="s">
        <v>3</v>
      </c>
      <c r="B29" s="17" t="s">
        <v>17</v>
      </c>
      <c r="C29" s="15">
        <f>SUM(C30:C32)</f>
        <v>2118</v>
      </c>
    </row>
    <row r="30" spans="1:3" ht="93" customHeight="1">
      <c r="A30" s="18" t="s">
        <v>42</v>
      </c>
      <c r="B30" s="17" t="s">
        <v>18</v>
      </c>
      <c r="C30" s="15">
        <v>1613</v>
      </c>
    </row>
    <row r="31" spans="1:3" ht="30.75" customHeight="1">
      <c r="A31" s="18" t="s">
        <v>4</v>
      </c>
      <c r="B31" s="17" t="s">
        <v>19</v>
      </c>
      <c r="C31" s="15">
        <f>115+290</f>
        <v>405</v>
      </c>
    </row>
    <row r="32" spans="1:3" ht="93" customHeight="1">
      <c r="A32" s="18" t="s">
        <v>43</v>
      </c>
      <c r="B32" s="17" t="s">
        <v>30</v>
      </c>
      <c r="C32" s="15">
        <v>100</v>
      </c>
    </row>
    <row r="33" spans="1:3" ht="12.75">
      <c r="A33" s="18"/>
      <c r="B33" s="17"/>
      <c r="C33" s="15"/>
    </row>
    <row r="34" spans="1:3" ht="30" customHeight="1">
      <c r="A34" s="29" t="s">
        <v>9</v>
      </c>
      <c r="B34" s="17" t="s">
        <v>20</v>
      </c>
      <c r="C34" s="15">
        <f>SUM(C35:C35)</f>
        <v>1600</v>
      </c>
    </row>
    <row r="35" spans="1:3" ht="30" customHeight="1">
      <c r="A35" s="18" t="s">
        <v>2</v>
      </c>
      <c r="B35" s="17" t="s">
        <v>21</v>
      </c>
      <c r="C35" s="15">
        <f>550+745+305</f>
        <v>1600</v>
      </c>
    </row>
    <row r="36" spans="1:3" ht="12.75">
      <c r="A36" s="18"/>
      <c r="B36" s="17"/>
      <c r="C36" s="15"/>
    </row>
    <row r="37" spans="1:3" ht="30.75" customHeight="1">
      <c r="A37" s="29" t="s">
        <v>10</v>
      </c>
      <c r="B37" s="17" t="s">
        <v>22</v>
      </c>
      <c r="C37" s="15">
        <f>C38+C39</f>
        <v>1505</v>
      </c>
    </row>
    <row r="38" spans="1:3" ht="85.5" customHeight="1">
      <c r="A38" s="18" t="s">
        <v>47</v>
      </c>
      <c r="B38" s="17" t="s">
        <v>48</v>
      </c>
      <c r="C38" s="15">
        <f>150+371.4+16.6+217</f>
        <v>755</v>
      </c>
    </row>
    <row r="39" spans="1:3" ht="62.25" customHeight="1">
      <c r="A39" s="18" t="s">
        <v>44</v>
      </c>
      <c r="B39" s="17" t="s">
        <v>35</v>
      </c>
      <c r="C39" s="15">
        <f>75+364.6+115+145.4+50</f>
        <v>750</v>
      </c>
    </row>
    <row r="40" spans="1:3" ht="12.75">
      <c r="A40" s="18"/>
      <c r="B40" s="17"/>
      <c r="C40" s="15"/>
    </row>
    <row r="41" spans="1:3" ht="18" customHeight="1">
      <c r="A41" s="29" t="s">
        <v>5</v>
      </c>
      <c r="B41" s="17" t="s">
        <v>23</v>
      </c>
      <c r="C41" s="15">
        <f>SUM(C42:C46)</f>
        <v>1600</v>
      </c>
    </row>
    <row r="42" spans="1:3" ht="38.25">
      <c r="A42" s="18" t="s">
        <v>56</v>
      </c>
      <c r="B42" s="17" t="s">
        <v>162</v>
      </c>
      <c r="C42" s="15">
        <v>200</v>
      </c>
    </row>
    <row r="43" spans="1:3" ht="28.5" customHeight="1">
      <c r="A43" s="18" t="s">
        <v>57</v>
      </c>
      <c r="B43" s="17" t="s">
        <v>58</v>
      </c>
      <c r="C43" s="15">
        <v>80</v>
      </c>
    </row>
    <row r="44" spans="1:3" ht="71.25" customHeight="1">
      <c r="A44" s="18" t="s">
        <v>59</v>
      </c>
      <c r="B44" s="17" t="s">
        <v>37</v>
      </c>
      <c r="C44" s="15">
        <v>240</v>
      </c>
    </row>
    <row r="45" spans="1:4" ht="66" customHeight="1">
      <c r="A45" s="18" t="s">
        <v>60</v>
      </c>
      <c r="B45" s="17" t="s">
        <v>61</v>
      </c>
      <c r="C45" s="15"/>
      <c r="D45" s="6">
        <v>-100</v>
      </c>
    </row>
    <row r="46" spans="1:4" ht="30" customHeight="1">
      <c r="A46" s="18" t="s">
        <v>40</v>
      </c>
      <c r="B46" s="17" t="s">
        <v>62</v>
      </c>
      <c r="C46" s="15">
        <f>980+100</f>
        <v>1080</v>
      </c>
      <c r="D46" s="6">
        <v>100</v>
      </c>
    </row>
    <row r="47" spans="1:3" ht="12.75">
      <c r="A47" s="18"/>
      <c r="B47" s="17"/>
      <c r="C47" s="15"/>
    </row>
    <row r="48" spans="1:5" ht="21.75" customHeight="1">
      <c r="A48" s="12" t="s">
        <v>6</v>
      </c>
      <c r="B48" s="13" t="s">
        <v>24</v>
      </c>
      <c r="C48" s="14">
        <f>C50+C120+C122</f>
        <v>925464.9849999998</v>
      </c>
      <c r="E48" s="6">
        <f>SUM(D49:D123)</f>
        <v>9570.384999999998</v>
      </c>
    </row>
    <row r="49" spans="1:3" ht="12.75">
      <c r="A49" s="16"/>
      <c r="B49" s="17"/>
      <c r="C49" s="15"/>
    </row>
    <row r="50" spans="1:5" ht="44.25" customHeight="1">
      <c r="A50" s="16" t="s">
        <v>45</v>
      </c>
      <c r="B50" s="17" t="s">
        <v>38</v>
      </c>
      <c r="C50" s="15">
        <f>C51+C56+C89+C106+C116</f>
        <v>926850.6849999998</v>
      </c>
      <c r="E50" s="34"/>
    </row>
    <row r="51" spans="1:3" ht="35.25" customHeight="1">
      <c r="A51" s="18" t="s">
        <v>39</v>
      </c>
      <c r="B51" s="17" t="s">
        <v>25</v>
      </c>
      <c r="C51" s="15">
        <f>SUM(C52:C54)</f>
        <v>105995.1</v>
      </c>
    </row>
    <row r="52" spans="1:3" ht="40.5" customHeight="1">
      <c r="A52" s="19" t="s">
        <v>64</v>
      </c>
      <c r="B52" s="17" t="s">
        <v>63</v>
      </c>
      <c r="C52" s="15">
        <v>71353.5</v>
      </c>
    </row>
    <row r="53" spans="1:3" ht="40.5" customHeight="1">
      <c r="A53" s="19" t="s">
        <v>135</v>
      </c>
      <c r="B53" s="17" t="s">
        <v>136</v>
      </c>
      <c r="C53" s="15">
        <v>32217.6</v>
      </c>
    </row>
    <row r="54" spans="1:3" ht="44.25" customHeight="1">
      <c r="A54" s="19" t="s">
        <v>149</v>
      </c>
      <c r="B54" s="17" t="s">
        <v>150</v>
      </c>
      <c r="C54" s="15">
        <v>2424</v>
      </c>
    </row>
    <row r="55" spans="1:3" ht="12.75">
      <c r="A55" s="19"/>
      <c r="B55" s="17"/>
      <c r="C55" s="15"/>
    </row>
    <row r="56" spans="1:4" ht="47.25" customHeight="1">
      <c r="A56" s="20" t="s">
        <v>33</v>
      </c>
      <c r="B56" s="21" t="s">
        <v>26</v>
      </c>
      <c r="C56" s="38">
        <f>SUM(C57:C66)</f>
        <v>202745.985</v>
      </c>
      <c r="D56" s="38"/>
    </row>
    <row r="57" spans="1:4" ht="34.5" customHeight="1">
      <c r="A57" s="49" t="s">
        <v>143</v>
      </c>
      <c r="B57" s="46" t="s">
        <v>144</v>
      </c>
      <c r="C57" s="38">
        <f>333</f>
        <v>333</v>
      </c>
      <c r="D57" s="38"/>
    </row>
    <row r="58" spans="1:4" ht="57" customHeight="1">
      <c r="A58" s="49" t="s">
        <v>151</v>
      </c>
      <c r="B58" s="46" t="s">
        <v>152</v>
      </c>
      <c r="C58" s="38">
        <f>174.5+194.2</f>
        <v>368.7</v>
      </c>
      <c r="D58" s="50"/>
    </row>
    <row r="59" spans="1:4" ht="34.5" customHeight="1">
      <c r="A59" s="49" t="s">
        <v>147</v>
      </c>
      <c r="B59" s="46" t="s">
        <v>148</v>
      </c>
      <c r="C59" s="38">
        <f>216.1+450</f>
        <v>666.1</v>
      </c>
      <c r="D59" s="50">
        <v>450</v>
      </c>
    </row>
    <row r="60" spans="1:4" ht="54.75" customHeight="1">
      <c r="A60" s="19" t="s">
        <v>74</v>
      </c>
      <c r="B60" s="17" t="s">
        <v>73</v>
      </c>
      <c r="C60" s="38"/>
      <c r="D60" s="39">
        <v>-3220</v>
      </c>
    </row>
    <row r="61" spans="1:4" ht="54.75" customHeight="1">
      <c r="A61" s="19" t="s">
        <v>121</v>
      </c>
      <c r="B61" s="17" t="s">
        <v>122</v>
      </c>
      <c r="C61" s="38">
        <f>700+2322+1586-93.419-98.696</f>
        <v>4415.885</v>
      </c>
      <c r="D61" s="39">
        <v>-192.115</v>
      </c>
    </row>
    <row r="62" spans="1:4" ht="105" customHeight="1">
      <c r="A62" s="45" t="s">
        <v>137</v>
      </c>
      <c r="B62" s="46" t="s">
        <v>138</v>
      </c>
      <c r="C62" s="38">
        <v>4593</v>
      </c>
      <c r="D62" s="50"/>
    </row>
    <row r="63" spans="1:4" ht="81.75" customHeight="1">
      <c r="A63" s="45" t="s">
        <v>139</v>
      </c>
      <c r="B63" s="46" t="s">
        <v>140</v>
      </c>
      <c r="C63" s="38">
        <v>645.4</v>
      </c>
      <c r="D63" s="50"/>
    </row>
    <row r="64" spans="1:4" ht="42" customHeight="1">
      <c r="A64" s="45" t="s">
        <v>146</v>
      </c>
      <c r="B64" s="46" t="s">
        <v>145</v>
      </c>
      <c r="C64" s="38">
        <v>23395</v>
      </c>
      <c r="D64" s="50"/>
    </row>
    <row r="65" spans="1:4" ht="56.25" customHeight="1">
      <c r="A65" s="45" t="s">
        <v>141</v>
      </c>
      <c r="B65" s="46" t="s">
        <v>142</v>
      </c>
      <c r="C65" s="38">
        <v>11648</v>
      </c>
      <c r="D65" s="50">
        <v>932.3</v>
      </c>
    </row>
    <row r="66" spans="1:4" ht="36" customHeight="1">
      <c r="A66" s="19" t="s">
        <v>103</v>
      </c>
      <c r="B66" s="17" t="s">
        <v>104</v>
      </c>
      <c r="C66" s="38">
        <f>SUM(C67:C87)</f>
        <v>156680.9</v>
      </c>
      <c r="D66" s="39"/>
    </row>
    <row r="67" spans="1:4" ht="42" customHeight="1">
      <c r="A67" s="19" t="s">
        <v>106</v>
      </c>
      <c r="B67" s="17"/>
      <c r="C67" s="38">
        <v>55537.6</v>
      </c>
      <c r="D67" s="39"/>
    </row>
    <row r="68" spans="1:4" ht="66.75" customHeight="1">
      <c r="A68" s="26" t="s">
        <v>71</v>
      </c>
      <c r="B68" s="28"/>
      <c r="C68" s="38">
        <v>673</v>
      </c>
      <c r="D68" s="39"/>
    </row>
    <row r="69" spans="1:4" ht="57" customHeight="1">
      <c r="A69" s="26" t="s">
        <v>70</v>
      </c>
      <c r="B69" s="28"/>
      <c r="C69" s="38">
        <f>1106+100</f>
        <v>1206</v>
      </c>
      <c r="D69" s="39">
        <v>100</v>
      </c>
    </row>
    <row r="70" spans="1:4" ht="36" customHeight="1">
      <c r="A70" s="26" t="s">
        <v>69</v>
      </c>
      <c r="B70" s="28"/>
      <c r="C70" s="38">
        <v>4930.7</v>
      </c>
      <c r="D70" s="39"/>
    </row>
    <row r="71" spans="1:4" ht="47.25" customHeight="1">
      <c r="A71" s="26" t="s">
        <v>68</v>
      </c>
      <c r="B71" s="28"/>
      <c r="C71" s="38">
        <f>7892.8+277.7</f>
        <v>8170.5</v>
      </c>
      <c r="D71" s="39"/>
    </row>
    <row r="72" spans="1:4" ht="107.25" customHeight="1">
      <c r="A72" s="26" t="s">
        <v>67</v>
      </c>
      <c r="B72" s="28"/>
      <c r="C72" s="38">
        <v>97.8</v>
      </c>
      <c r="D72" s="39"/>
    </row>
    <row r="73" spans="1:4" ht="54.75" customHeight="1">
      <c r="A73" s="26" t="s">
        <v>72</v>
      </c>
      <c r="B73" s="28"/>
      <c r="C73" s="38">
        <v>41</v>
      </c>
      <c r="D73" s="39"/>
    </row>
    <row r="74" spans="1:4" ht="83.25" customHeight="1">
      <c r="A74" s="26" t="s">
        <v>105</v>
      </c>
      <c r="B74" s="28"/>
      <c r="C74" s="38">
        <v>6775.6</v>
      </c>
      <c r="D74" s="39"/>
    </row>
    <row r="75" spans="1:4" ht="71.25" customHeight="1">
      <c r="A75" s="26" t="s">
        <v>66</v>
      </c>
      <c r="B75" s="28"/>
      <c r="C75" s="38">
        <v>5175.1</v>
      </c>
      <c r="D75" s="39"/>
    </row>
    <row r="76" spans="1:4" ht="45" customHeight="1">
      <c r="A76" s="26" t="s">
        <v>65</v>
      </c>
      <c r="B76" s="28"/>
      <c r="C76" s="38">
        <v>143.7</v>
      </c>
      <c r="D76" s="39"/>
    </row>
    <row r="77" spans="1:4" ht="96.75" customHeight="1">
      <c r="A77" s="26" t="s">
        <v>133</v>
      </c>
      <c r="B77" s="28"/>
      <c r="C77" s="38">
        <f>20686.8+1719.2</f>
        <v>22406</v>
      </c>
      <c r="D77" s="39">
        <v>1719.2</v>
      </c>
    </row>
    <row r="78" spans="1:4" ht="126" customHeight="1">
      <c r="A78" s="26" t="s">
        <v>109</v>
      </c>
      <c r="B78" s="28"/>
      <c r="C78" s="38">
        <f>35900+2300</f>
        <v>38200</v>
      </c>
      <c r="D78" s="39"/>
    </row>
    <row r="79" spans="1:4" ht="137.25" customHeight="1">
      <c r="A79" s="26" t="s">
        <v>120</v>
      </c>
      <c r="B79" s="28"/>
      <c r="C79" s="38">
        <v>4000</v>
      </c>
      <c r="D79" s="39"/>
    </row>
    <row r="80" spans="1:4" ht="62.25" customHeight="1">
      <c r="A80" s="26" t="s">
        <v>132</v>
      </c>
      <c r="B80" s="28"/>
      <c r="C80" s="38">
        <v>250</v>
      </c>
      <c r="D80" s="39"/>
    </row>
    <row r="81" spans="1:4" ht="72" customHeight="1">
      <c r="A81" s="26" t="s">
        <v>128</v>
      </c>
      <c r="B81" s="28"/>
      <c r="C81" s="38">
        <v>1158.8</v>
      </c>
      <c r="D81" s="39"/>
    </row>
    <row r="82" spans="1:4" ht="81.75" customHeight="1">
      <c r="A82" s="26" t="s">
        <v>127</v>
      </c>
      <c r="B82" s="28"/>
      <c r="C82" s="38">
        <v>3000</v>
      </c>
      <c r="D82" s="39"/>
    </row>
    <row r="83" spans="1:4" ht="69" customHeight="1">
      <c r="A83" s="26" t="s">
        <v>130</v>
      </c>
      <c r="B83" s="28"/>
      <c r="C83" s="38">
        <v>437</v>
      </c>
      <c r="D83" s="39"/>
    </row>
    <row r="84" spans="1:4" ht="60.75" customHeight="1">
      <c r="A84" s="26" t="s">
        <v>131</v>
      </c>
      <c r="B84" s="28"/>
      <c r="C84" s="38">
        <f>500+250</f>
        <v>750</v>
      </c>
      <c r="D84" s="39"/>
    </row>
    <row r="85" spans="1:4" ht="60.75" customHeight="1">
      <c r="A85" s="26" t="s">
        <v>134</v>
      </c>
      <c r="B85" s="28"/>
      <c r="C85" s="38">
        <v>861</v>
      </c>
      <c r="D85" s="39"/>
    </row>
    <row r="86" spans="1:4" ht="37.5" customHeight="1">
      <c r="A86" s="26" t="s">
        <v>129</v>
      </c>
      <c r="B86" s="28"/>
      <c r="C86" s="38">
        <f>925.5+700+1234.5</f>
        <v>2860</v>
      </c>
      <c r="D86" s="39">
        <f>700+1234.5</f>
        <v>1934.5</v>
      </c>
    </row>
    <row r="87" spans="1:4" ht="76.5" customHeight="1">
      <c r="A87" s="26" t="s">
        <v>159</v>
      </c>
      <c r="B87" s="28"/>
      <c r="C87" s="38">
        <v>7.1</v>
      </c>
      <c r="D87" s="39">
        <v>7.1</v>
      </c>
    </row>
    <row r="88" spans="1:4" ht="12.75">
      <c r="A88" s="19"/>
      <c r="B88" s="17"/>
      <c r="C88" s="38"/>
      <c r="D88" s="39"/>
    </row>
    <row r="89" spans="1:4" ht="33.75" customHeight="1">
      <c r="A89" s="20" t="s">
        <v>34</v>
      </c>
      <c r="B89" s="21" t="s">
        <v>32</v>
      </c>
      <c r="C89" s="38">
        <f>C90+C92+C100+C101+C103+C91+C102</f>
        <v>592985.5999999999</v>
      </c>
      <c r="D89" s="39"/>
    </row>
    <row r="90" spans="1:4" ht="53.25" customHeight="1">
      <c r="A90" s="20" t="s">
        <v>90</v>
      </c>
      <c r="B90" s="17" t="s">
        <v>108</v>
      </c>
      <c r="C90" s="38">
        <f>2210.4-0.6</f>
        <v>2209.8</v>
      </c>
      <c r="D90" s="39"/>
    </row>
    <row r="91" spans="1:4" ht="43.5" customHeight="1">
      <c r="A91" s="18" t="s">
        <v>119</v>
      </c>
      <c r="B91" s="17" t="s">
        <v>118</v>
      </c>
      <c r="C91" s="38">
        <f>5800-533.3</f>
        <v>5266.7</v>
      </c>
      <c r="D91" s="39">
        <v>-533.3</v>
      </c>
    </row>
    <row r="92" spans="1:4" ht="45" customHeight="1">
      <c r="A92" s="18" t="s">
        <v>89</v>
      </c>
      <c r="B92" s="17" t="s">
        <v>76</v>
      </c>
      <c r="C92" s="38">
        <f>SUM(C93:C99)</f>
        <v>12146.6</v>
      </c>
      <c r="D92" s="39"/>
    </row>
    <row r="93" spans="1:4" ht="80.25" customHeight="1">
      <c r="A93" s="19" t="s">
        <v>77</v>
      </c>
      <c r="B93" s="17"/>
      <c r="C93" s="38">
        <v>6540.1</v>
      </c>
      <c r="D93" s="39"/>
    </row>
    <row r="94" spans="1:4" ht="41.25" customHeight="1">
      <c r="A94" s="19" t="s">
        <v>78</v>
      </c>
      <c r="B94" s="17"/>
      <c r="C94" s="38">
        <v>308.6</v>
      </c>
      <c r="D94" s="39"/>
    </row>
    <row r="95" spans="1:4" ht="53.25" customHeight="1">
      <c r="A95" s="19" t="s">
        <v>79</v>
      </c>
      <c r="B95" s="17"/>
      <c r="C95" s="38">
        <v>1234.4</v>
      </c>
      <c r="D95" s="39"/>
    </row>
    <row r="96" spans="1:4" ht="53.25" customHeight="1">
      <c r="A96" s="19" t="s">
        <v>85</v>
      </c>
      <c r="B96" s="17"/>
      <c r="C96" s="38">
        <v>3086</v>
      </c>
      <c r="D96" s="39"/>
    </row>
    <row r="97" spans="1:4" ht="47.25" customHeight="1">
      <c r="A97" s="19" t="s">
        <v>80</v>
      </c>
      <c r="B97" s="17"/>
      <c r="C97" s="38">
        <v>937.5</v>
      </c>
      <c r="D97" s="39"/>
    </row>
    <row r="98" spans="1:4" ht="78.75" customHeight="1">
      <c r="A98" s="19" t="s">
        <v>81</v>
      </c>
      <c r="B98" s="17"/>
      <c r="C98" s="38">
        <v>15</v>
      </c>
      <c r="D98" s="39"/>
    </row>
    <row r="99" spans="1:4" ht="47.25" customHeight="1">
      <c r="A99" s="19" t="s">
        <v>88</v>
      </c>
      <c r="B99" s="17"/>
      <c r="C99" s="38">
        <v>25</v>
      </c>
      <c r="D99" s="39"/>
    </row>
    <row r="100" spans="1:4" ht="68.25" customHeight="1">
      <c r="A100" s="19" t="s">
        <v>124</v>
      </c>
      <c r="B100" s="17" t="s">
        <v>75</v>
      </c>
      <c r="C100" s="38">
        <v>4583.7</v>
      </c>
      <c r="D100" s="39"/>
    </row>
    <row r="101" spans="1:4" ht="83.25" customHeight="1">
      <c r="A101" s="19" t="s">
        <v>86</v>
      </c>
      <c r="B101" s="17" t="s">
        <v>87</v>
      </c>
      <c r="C101" s="38">
        <f>8169-1169</f>
        <v>7000</v>
      </c>
      <c r="D101" s="39">
        <v>-1169</v>
      </c>
    </row>
    <row r="102" spans="1:5" ht="80.25" customHeight="1">
      <c r="A102" s="19" t="s">
        <v>125</v>
      </c>
      <c r="B102" s="17" t="s">
        <v>123</v>
      </c>
      <c r="C102" s="38">
        <v>1118.7</v>
      </c>
      <c r="D102" s="39"/>
      <c r="E102" s="37"/>
    </row>
    <row r="103" spans="1:4" s="5" customFormat="1" ht="33" customHeight="1">
      <c r="A103" s="19" t="s">
        <v>82</v>
      </c>
      <c r="B103" s="17" t="s">
        <v>83</v>
      </c>
      <c r="C103" s="38">
        <f>C104</f>
        <v>560660.1</v>
      </c>
      <c r="D103" s="40"/>
    </row>
    <row r="104" spans="1:4" s="5" customFormat="1" ht="39.75" customHeight="1">
      <c r="A104" s="19" t="s">
        <v>84</v>
      </c>
      <c r="B104" s="17"/>
      <c r="C104" s="38">
        <f>500597.4+5079.1+42253.7+12729.9</f>
        <v>560660.1</v>
      </c>
      <c r="D104" s="40">
        <v>12729.9</v>
      </c>
    </row>
    <row r="105" spans="1:4" ht="12.75">
      <c r="A105" s="22"/>
      <c r="B105" s="17"/>
      <c r="C105" s="38"/>
      <c r="D105" s="39"/>
    </row>
    <row r="106" spans="1:4" ht="18.75" customHeight="1">
      <c r="A106" s="20" t="s">
        <v>31</v>
      </c>
      <c r="B106" s="21" t="s">
        <v>27</v>
      </c>
      <c r="C106" s="38">
        <f>SUM(C107:C114)</f>
        <v>24992.3</v>
      </c>
      <c r="D106" s="39"/>
    </row>
    <row r="107" spans="1:4" ht="71.25" customHeight="1">
      <c r="A107" s="30" t="s">
        <v>102</v>
      </c>
      <c r="B107" s="17" t="s">
        <v>91</v>
      </c>
      <c r="C107" s="38">
        <f>27685-3220</f>
        <v>24465</v>
      </c>
      <c r="D107" s="39">
        <v>-3220</v>
      </c>
    </row>
    <row r="108" spans="1:4" ht="58.5" customHeight="1">
      <c r="A108" s="30" t="s">
        <v>92</v>
      </c>
      <c r="B108" s="17" t="s">
        <v>93</v>
      </c>
      <c r="C108" s="38">
        <v>172.5</v>
      </c>
      <c r="D108" s="39"/>
    </row>
    <row r="109" spans="1:4" ht="31.5" customHeight="1" hidden="1">
      <c r="A109" s="30" t="s">
        <v>94</v>
      </c>
      <c r="B109" s="17" t="s">
        <v>95</v>
      </c>
      <c r="C109" s="41"/>
      <c r="D109" s="39"/>
    </row>
    <row r="110" spans="1:4" ht="38.25" customHeight="1" hidden="1">
      <c r="A110" s="19" t="s">
        <v>96</v>
      </c>
      <c r="B110" s="17"/>
      <c r="C110" s="41"/>
      <c r="D110" s="39"/>
    </row>
    <row r="111" spans="1:4" ht="94.5" customHeight="1">
      <c r="A111" s="18" t="s">
        <v>161</v>
      </c>
      <c r="B111" s="17" t="s">
        <v>160</v>
      </c>
      <c r="C111" s="41">
        <v>31.8</v>
      </c>
      <c r="D111" s="39">
        <v>31.8</v>
      </c>
    </row>
    <row r="112" spans="1:4" ht="64.5" customHeight="1">
      <c r="A112" s="48" t="s">
        <v>155</v>
      </c>
      <c r="B112" s="17" t="s">
        <v>154</v>
      </c>
      <c r="C112" s="41">
        <v>100</v>
      </c>
      <c r="D112" s="39"/>
    </row>
    <row r="113" spans="1:4" ht="72.75" customHeight="1">
      <c r="A113" s="48" t="s">
        <v>156</v>
      </c>
      <c r="B113" s="17" t="s">
        <v>153</v>
      </c>
      <c r="C113" s="41">
        <v>100</v>
      </c>
      <c r="D113" s="39"/>
    </row>
    <row r="114" spans="1:4" ht="38.25" customHeight="1">
      <c r="A114" s="18" t="s">
        <v>126</v>
      </c>
      <c r="B114" s="17" t="s">
        <v>95</v>
      </c>
      <c r="C114" s="41">
        <f>86+37</f>
        <v>123</v>
      </c>
      <c r="D114" s="39"/>
    </row>
    <row r="115" spans="1:4" ht="12.75" customHeight="1">
      <c r="A115" s="19"/>
      <c r="B115" s="17"/>
      <c r="C115" s="41"/>
      <c r="D115" s="39"/>
    </row>
    <row r="116" spans="1:4" ht="38.25" customHeight="1">
      <c r="A116" s="31" t="s">
        <v>97</v>
      </c>
      <c r="B116" s="32" t="s">
        <v>98</v>
      </c>
      <c r="C116" s="41">
        <f>C117</f>
        <v>131.7</v>
      </c>
      <c r="D116" s="39"/>
    </row>
    <row r="117" spans="1:4" ht="38.25" customHeight="1">
      <c r="A117" s="33" t="s">
        <v>99</v>
      </c>
      <c r="B117" s="17" t="s">
        <v>100</v>
      </c>
      <c r="C117" s="41">
        <f>C118</f>
        <v>131.7</v>
      </c>
      <c r="D117" s="39"/>
    </row>
    <row r="118" spans="1:4" ht="63.75">
      <c r="A118" s="19" t="s">
        <v>101</v>
      </c>
      <c r="B118" s="17"/>
      <c r="C118" s="41">
        <v>131.7</v>
      </c>
      <c r="D118" s="39"/>
    </row>
    <row r="119" spans="1:4" ht="12.75">
      <c r="A119" s="35"/>
      <c r="B119" s="36"/>
      <c r="C119" s="42"/>
      <c r="D119" s="39"/>
    </row>
    <row r="120" spans="1:4" ht="63.75">
      <c r="A120" s="33" t="s">
        <v>110</v>
      </c>
      <c r="B120" s="32" t="s">
        <v>111</v>
      </c>
      <c r="C120" s="41">
        <f>C121</f>
        <v>3876.7</v>
      </c>
      <c r="D120" s="39"/>
    </row>
    <row r="121" spans="1:4" ht="60" customHeight="1">
      <c r="A121" s="33" t="s">
        <v>112</v>
      </c>
      <c r="B121" s="17" t="s">
        <v>113</v>
      </c>
      <c r="C121" s="41">
        <v>3876.7</v>
      </c>
      <c r="D121" s="39">
        <v>0.2</v>
      </c>
    </row>
    <row r="122" spans="1:4" ht="51">
      <c r="A122" s="33" t="s">
        <v>114</v>
      </c>
      <c r="B122" s="32" t="s">
        <v>115</v>
      </c>
      <c r="C122" s="43">
        <f>C123</f>
        <v>-5262.4</v>
      </c>
      <c r="D122" s="39"/>
    </row>
    <row r="123" spans="1:4" ht="51">
      <c r="A123" s="33" t="s">
        <v>116</v>
      </c>
      <c r="B123" s="17" t="s">
        <v>117</v>
      </c>
      <c r="C123" s="43">
        <v>-5262.4</v>
      </c>
      <c r="D123" s="39">
        <v>-0.2</v>
      </c>
    </row>
    <row r="124" spans="1:5" ht="26.25" customHeight="1">
      <c r="A124" s="8" t="s">
        <v>46</v>
      </c>
      <c r="B124" s="4"/>
      <c r="C124" s="44">
        <f>C15+C48</f>
        <v>1023523.8849999998</v>
      </c>
      <c r="D124" s="39">
        <f>SUM(D14:D123)</f>
        <v>9570.384999999998</v>
      </c>
      <c r="E124" s="34"/>
    </row>
    <row r="125" spans="1:2" ht="12.75">
      <c r="A125" s="9"/>
      <c r="B125" s="3"/>
    </row>
  </sheetData>
  <sheetProtection/>
  <mergeCells count="1">
    <mergeCell ref="A10:C10"/>
  </mergeCells>
  <printOptions/>
  <pageMargins left="0.7086614173228347" right="0.7086614173228347" top="0.7480314960629921" bottom="0.7480314960629921" header="0.31496062992125984" footer="0.31496062992125984"/>
  <pageSetup fitToHeight="58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7bud1</cp:lastModifiedBy>
  <cp:lastPrinted>2013-12-25T11:59:02Z</cp:lastPrinted>
  <dcterms:created xsi:type="dcterms:W3CDTF">2004-09-13T07:20:24Z</dcterms:created>
  <dcterms:modified xsi:type="dcterms:W3CDTF">2013-12-25T11:59:05Z</dcterms:modified>
  <cp:category/>
  <cp:version/>
  <cp:contentType/>
  <cp:contentStatus/>
</cp:coreProperties>
</file>