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структура'!$A$1:$N$554</definedName>
    <definedName name="_xlnm.Print_Area" localSheetId="2">'программы'!$B$1:$L$438</definedName>
    <definedName name="_xlnm.Print_Area" localSheetId="0">'РП'!$A$1:$N$59</definedName>
  </definedNames>
  <calcPr fullCalcOnLoad="1"/>
</workbook>
</file>

<file path=xl/sharedStrings.xml><?xml version="1.0" encoding="utf-8"?>
<sst xmlns="http://schemas.openxmlformats.org/spreadsheetml/2006/main" count="8084" uniqueCount="378">
  <si>
    <t>Поддержка малого и среднего предпринимательства</t>
  </si>
  <si>
    <t>8028</t>
  </si>
  <si>
    <t>Выравнивание бюджетной обеспеченности поселений</t>
  </si>
  <si>
    <t>7801</t>
  </si>
  <si>
    <t>Дотации</t>
  </si>
  <si>
    <t>510</t>
  </si>
  <si>
    <t>8030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</si>
  <si>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</si>
  <si>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</si>
  <si>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</si>
  <si>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</si>
  <si>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</si>
  <si>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</si>
  <si>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</si>
  <si>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</si>
  <si>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</si>
  <si>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67</t>
  </si>
  <si>
    <t>73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</si>
  <si>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</si>
  <si>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</si>
  <si>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>Выплата муниципальной доплаты к пенсии</t>
  </si>
  <si>
    <t>Осуществление государственных полномочий по формированию торгового реестра</t>
  </si>
  <si>
    <t xml:space="preserve">Развитие территориального общественного самоуправления Архангельской области 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</si>
  <si>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</si>
  <si>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</si>
  <si>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</si>
  <si>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</si>
  <si>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</si>
  <si>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</si>
  <si>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</si>
  <si>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</si>
  <si>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</si>
  <si>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</si>
  <si>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</si>
  <si>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</si>
  <si>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</si>
  <si>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</si>
  <si>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</si>
  <si>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</si>
  <si>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</si>
  <si>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</si>
  <si>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</si>
  <si>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</si>
  <si>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</si>
  <si>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</si>
  <si>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</si>
  <si>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</si>
  <si>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</si>
  <si>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</si>
  <si>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</si>
  <si>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</si>
  <si>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</si>
  <si>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</si>
  <si>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</si>
  <si>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</si>
  <si>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</si>
  <si>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</si>
  <si>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</si>
  <si>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</si>
  <si>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</si>
  <si>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</si>
  <si>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</si>
  <si>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</si>
  <si>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</si>
  <si>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</si>
  <si>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</si>
  <si>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</si>
  <si>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</si>
  <si>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</si>
  <si>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</si>
  <si>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</si>
  <si>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</si>
  <si>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</si>
  <si>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</si>
  <si>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</si>
  <si>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</si>
  <si>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</si>
  <si>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</si>
  <si>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</si>
  <si>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</si>
  <si>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</si>
  <si>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</si>
  <si>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</si>
  <si>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</si>
  <si>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</si>
  <si>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</si>
  <si>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7842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</si>
  <si>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</si>
  <si>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</si>
  <si>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</si>
  <si>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</si>
  <si>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</si>
  <si>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</si>
  <si>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</si>
  <si>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</si>
  <si>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</si>
  <si>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</si>
  <si>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</si>
  <si>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</si>
  <si>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</si>
  <si>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</si>
  <si>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</si>
  <si>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</si>
  <si>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</si>
  <si>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</si>
  <si>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</si>
  <si>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</si>
  <si>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</si>
  <si>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</si>
  <si>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</si>
  <si>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</si>
  <si>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</si>
  <si>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</si>
  <si>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</si>
  <si>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</si>
  <si>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</si>
  <si>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</si>
  <si>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</si>
  <si>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</si>
  <si>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</si>
  <si>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</si>
  <si>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</si>
  <si>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</si>
  <si>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</si>
  <si>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</si>
  <si>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</si>
  <si>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</si>
  <si>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</si>
  <si>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</si>
  <si>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</si>
  <si>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</si>
  <si>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</si>
  <si>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</si>
  <si>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</si>
  <si>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</si>
  <si>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</si>
  <si>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</si>
  <si>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</si>
  <si>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</si>
  <si>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</si>
  <si>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</si>
  <si>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</si>
  <si>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</si>
  <si>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</si>
  <si>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</si>
  <si>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</si>
  <si>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</si>
  <si>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</si>
  <si>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</si>
  <si>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</si>
  <si>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</si>
  <si>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</si>
  <si>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</si>
  <si>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</si>
  <si>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</si>
  <si>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</si>
  <si>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</si>
  <si>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</si>
  <si>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</si>
  <si>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</si>
  <si>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</si>
  <si>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</si>
  <si>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</si>
  <si>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</si>
  <si>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</si>
  <si>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</si>
  <si>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</si>
  <si>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</si>
  <si>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</si>
  <si>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</si>
  <si>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</si>
  <si>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</si>
  <si>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</si>
  <si>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</si>
  <si>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</si>
  <si>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</si>
  <si>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</si>
  <si>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</si>
  <si>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</si>
  <si>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</si>
  <si>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</si>
  <si>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</si>
  <si>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</si>
  <si>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</si>
  <si>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</si>
  <si>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</si>
  <si>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</si>
  <si>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</si>
  <si>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</si>
  <si>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</si>
  <si>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Вид рас-хо-дов</t>
  </si>
  <si>
    <t>2</t>
  </si>
  <si>
    <t>3</t>
  </si>
  <si>
    <t>0</t>
  </si>
  <si>
    <t>0000</t>
  </si>
  <si>
    <t>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</si>
  <si>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</si>
  <si>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</si>
  <si>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</si>
  <si>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810</t>
  </si>
  <si>
    <t>Мероприятия в области сельского хозяйства</t>
  </si>
  <si>
    <t>8023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</si>
  <si>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</si>
  <si>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</si>
  <si>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</si>
  <si>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</si>
  <si>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</si>
  <si>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</si>
  <si>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</si>
  <si>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</si>
  <si>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</si>
  <si>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</si>
  <si>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</si>
  <si>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</si>
  <si>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</si>
  <si>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</si>
  <si>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</si>
  <si>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</si>
  <si>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Сумма, тыс. рублей</t>
  </si>
  <si>
    <t>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</si>
  <si>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</si>
  <si>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</si>
  <si>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</si>
  <si>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</si>
  <si>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</si>
  <si>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</si>
  <si>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Муниципальная программа "Управление муниципальными финансами Пинежского муниципального района (2015 -2017 годы)"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</si>
  <si>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</si>
  <si>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</si>
  <si>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</si>
  <si>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 xml:space="preserve">Мероприятия по проведению оздоровительной кампании детей </t>
  </si>
  <si>
    <t>630</t>
  </si>
  <si>
    <t>Субсидии некоммерческим организациям (за исключением государственных (муниципальных) учреждений)</t>
  </si>
  <si>
    <t>16</t>
  </si>
  <si>
    <t>Муниципальная программа "Развитие земельно-имущественных отношений в муниципальном образовании "Пинежский муниципальный район" на 2015-2017 годы"</t>
  </si>
  <si>
    <t>Поправки</t>
  </si>
  <si>
    <t xml:space="preserve">Развитие территориального общественного самоуправления в Архангельской области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</si>
  <si>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</si>
  <si>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7833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</si>
  <si>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</si>
  <si>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</si>
  <si>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</si>
  <si>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</si>
  <si>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400</t>
  </si>
  <si>
    <t>410</t>
  </si>
  <si>
    <t xml:space="preserve">Бюджетные инвестиции </t>
  </si>
  <si>
    <t>Выравнивание бюджетной обеспеченности поселений за счет средств районного бюджета</t>
  </si>
  <si>
    <t>Благоустройство</t>
  </si>
  <si>
    <t>Сумма, тыс.рублей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</si>
  <si>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</si>
  <si>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</si>
  <si>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S832</t>
  </si>
  <si>
    <t xml:space="preserve">Мероприятия по проведению оздоровительной кампании детей (районный бюджет) </t>
  </si>
  <si>
    <t>S833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</si>
  <si>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(районный бюджет)</t>
  </si>
  <si>
    <t>71</t>
  </si>
  <si>
    <t>8044</t>
  </si>
  <si>
    <t>Осуществление части полномочий района по организации дорожной деятельности</t>
  </si>
  <si>
    <t>Непрограммные расходы в области дорожного хозяйства</t>
  </si>
  <si>
    <t>Реализация мероприятий федеральной целевой программы "Устойчивое развитие сельских территорий на 2014 – 2017 годы и на период до 2020 года" (районный бюджет)</t>
  </si>
  <si>
    <t>Мероприятия  подпрограммы "Обеспечение жильем молодых семей" федеральной целевой программы "Жилище" на 2015 – 2020 годы (районный бюджет)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</si>
  <si>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</si>
  <si>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</si>
  <si>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</si>
  <si>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S842</t>
  </si>
  <si>
    <t>Развитие территориального общественного самоуправления в Архангельской области (районный бюджет)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</si>
  <si>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</si>
  <si>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8053</t>
  </si>
  <si>
    <t>Организация сбора, транспортировки и утилизации отходов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</si>
  <si>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 за счет средств муниципального дорожного фонда</t>
  </si>
  <si>
    <t>L020</t>
  </si>
  <si>
    <t>L018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</si>
  <si>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</si>
  <si>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</si>
  <si>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</si>
  <si>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</si>
  <si>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</si>
  <si>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</si>
  <si>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</si>
  <si>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</si>
  <si>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</si>
  <si>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</si>
  <si>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</si>
  <si>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Распределение бюджетных ассигнований на 2017 год по разделам и подразделам классификации расходов бюджетов</t>
  </si>
  <si>
    <t>Ведомственная структура расходов районного бюджета на 2017 год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</si>
  <si>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2017 год 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</si>
  <si>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</si>
  <si>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</si>
  <si>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</si>
  <si>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Муниципальная программа "Развитие общего образования и воспитания детей в Пинежском муниципальном районе на 2017-2019 годы"</t>
  </si>
  <si>
    <t>S841</t>
  </si>
  <si>
    <t>Реализация муниципальных программ поддержки социально ориентированных некоммерческих организаций (районный бюджет)</t>
  </si>
  <si>
    <t xml:space="preserve">8055 </t>
  </si>
  <si>
    <t>8055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</si>
  <si>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</si>
  <si>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8056</t>
  </si>
  <si>
    <t>Муниципальная программа "Управление муниципальными финансами Пинежского муниципального района (2015-2017 годы)"</t>
  </si>
  <si>
    <t>8057</t>
  </si>
  <si>
    <t>Муниципальная программа "Профилактика правонарушений на территории Пинежского муниципального района на 2017-2019 годы"</t>
  </si>
  <si>
    <t>Подпрограмма "Профилактика безнадзорности и правонарушений несовершеннолетних на 2017-2019 годы"</t>
  </si>
  <si>
    <t>17</t>
  </si>
  <si>
    <t>Муниципальная программа "Обеспечение безопасности людей на водных объектах на территории Пинежского района на 2017-2019 годы"</t>
  </si>
  <si>
    <t>18</t>
  </si>
  <si>
    <t>Муниципальная программа "Развитие физической культуры и спорта в Пинежском муниципальном районе на 2017-2019 годы"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</si>
  <si>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2017-2020 годы"</t>
  </si>
  <si>
    <t>Муниципальная 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 на 2017-2020 годы"</t>
  </si>
  <si>
    <t>Мероприятия в сфере жилищного хозяйства</t>
  </si>
  <si>
    <t>8040</t>
  </si>
  <si>
    <t>Мероприятия по обеспечению безопасности людей на водных объектах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</si>
  <si>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2017-2019 годы"</t>
  </si>
  <si>
    <t>Предоставление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</si>
  <si>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по предоставлению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</si>
  <si>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</si>
  <si>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 xml:space="preserve">Развитие территорий вновь образованных муниципальных образований поселений 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</si>
  <si>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</si>
  <si>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</si>
  <si>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сферы культуры и туризма в Пинежском муниципальном районе"на 2017-2019 г.г."</t>
  </si>
  <si>
    <t>Муниципальная программа "Развитие сферы культуры и туризма в Пинежском муниципальном районе" на 2017-2019 г.г."</t>
  </si>
  <si>
    <t>Муниципальная программа "Молодёжь Пинежья на 2017-2019 годы"</t>
  </si>
  <si>
    <t>Муниципальная программа "Обеспечение жильём молодых семей на 2014-2017 годы"</t>
  </si>
  <si>
    <t>Мероприятия  подпрограммы "Обеспечение жильём молодых семей" федеральной целевой программы "Жилище" на 2015 – 2020 годы (районный бюджет)</t>
  </si>
  <si>
    <t xml:space="preserve">Межбюджетные трансферты общего характера бюджетам бюджетной системы Российской Федерации </t>
  </si>
  <si>
    <t>Разработка проекта "Пристрой к зданию Карпогорской средней школы № 118 на 12 классов (300 учащихся 2-4 кл.)"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</si>
  <si>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</si>
  <si>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</si>
  <si>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8014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</si>
  <si>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</si>
  <si>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8054</t>
  </si>
  <si>
    <t>от 20 декабря 2016 года № 39</t>
  </si>
  <si>
    <t xml:space="preserve">к решению Собрания депутатов </t>
  </si>
  <si>
    <t xml:space="preserve">    к решению Собрания депутатов </t>
  </si>
  <si>
    <t xml:space="preserve">    от 20 декабря 2016 года № 39</t>
  </si>
  <si>
    <t xml:space="preserve">     Приложение № 6 </t>
  </si>
  <si>
    <t xml:space="preserve">Приложение № 8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</si>
  <si>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</si>
  <si>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</si>
  <si>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69</t>
  </si>
  <si>
    <t>7839</t>
  </si>
  <si>
    <t>Непрограммные расходы в области образования</t>
  </si>
  <si>
    <t>L558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</si>
  <si>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(районный бюджет)</t>
  </si>
  <si>
    <t>Другие вопросы в области физической культуры и спорта</t>
  </si>
  <si>
    <t xml:space="preserve">     Приложение № 3 </t>
  </si>
  <si>
    <t xml:space="preserve">Приложение № 5 </t>
  </si>
  <si>
    <t>Мероприятия по реализации молодежной политики в муниципальных образованиях</t>
  </si>
  <si>
    <t>7853</t>
  </si>
  <si>
    <t>7836</t>
  </si>
  <si>
    <t>L519</t>
  </si>
  <si>
    <t>R519</t>
  </si>
  <si>
    <t>R558</t>
  </si>
  <si>
    <t>Общественно значимые культурные мероприятия в рамках проекта "ЛЮБО-ДОРОГО"</t>
  </si>
  <si>
    <t>Поддержка отрасли культуры (районный бюджет)</t>
  </si>
  <si>
    <t>R018</t>
  </si>
  <si>
    <t>7851</t>
  </si>
  <si>
    <t>R555</t>
  </si>
  <si>
    <t>Реализация мероприятий по обеспечению жильем молодых семей (районный бюджет)</t>
  </si>
  <si>
    <t xml:space="preserve">Реализация мероприятий по обеспечению жильем молодых семей </t>
  </si>
  <si>
    <t xml:space="preserve">Реализация мероприятий федеральной целевой программы "Устойчивое развитие сельских территорий на 2014 – 2017 годы и на период до 2020 года" 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</si>
  <si>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</si>
  <si>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</t>
  </si>
  <si>
    <t xml:space="preserve">Поддержка отрасли культуры </t>
  </si>
  <si>
    <t>R097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</si>
  <si>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</si>
  <si>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Сумма изменений, тыс.рублей</t>
  </si>
  <si>
    <t>утвержено, тыс.рублей</t>
  </si>
  <si>
    <t>S851</t>
  </si>
  <si>
    <t>Подпрограмма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</t>
  </si>
  <si>
    <t>Подпрограмма "Формирование современной городской среды МО "Пинежский район" на 2017 год"</t>
  </si>
  <si>
    <t>8004</t>
  </si>
  <si>
    <t>Софинансирование мероприятий по проведению проверки достоверности определения сметной стоимости мероприятий по благоустройству территорий муниципальных образований поселений</t>
  </si>
  <si>
    <t xml:space="preserve">от 26 мая 2017 года № 73 </t>
  </si>
  <si>
    <t xml:space="preserve">    от 26 мая 2017 года № 73</t>
  </si>
  <si>
    <t xml:space="preserve">        к решению Собрания депутатов </t>
  </si>
  <si>
    <t xml:space="preserve">                 Приложение № 7 </t>
  </si>
  <si>
    <t xml:space="preserve">                             Приложение № 4 </t>
  </si>
  <si>
    <t xml:space="preserve">                 к решению Собрания депутатов </t>
  </si>
  <si>
    <t xml:space="preserve">                               от 26 мая 2017 года № 73</t>
  </si>
  <si>
    <t xml:space="preserve">                       от 20 декабря 2016 года № 39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</si>
</sst>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10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2"/>
    </font>
    <font>
      <sz val="7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10"/>
      <color indexed="53"/>
      <name val="Arial"/>
      <family val="2"/>
    </font>
    <font>
      <sz val="16"/>
      <color indexed="53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i/>
      <sz val="14"/>
      <color indexed="8"/>
      <name val="Arial"/>
      <family val="2"/>
    </font>
    <font>
      <sz val="9"/>
      <color indexed="8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sz val="10"/>
      <color theme="0"/>
      <name val="Arial Cyr"/>
      <family val="0"/>
    </font>
    <font>
      <sz val="7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"/>
      <family val="2"/>
    </font>
    <font>
      <b/>
      <sz val="14"/>
      <color theme="1"/>
      <name val="Arial Cyr"/>
      <family val="2"/>
    </font>
    <font>
      <b/>
      <sz val="11"/>
      <color theme="1"/>
      <name val="Arial Cyr"/>
      <family val="2"/>
    </font>
    <font>
      <sz val="12"/>
      <color theme="1"/>
      <name val="Arial Cyr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Cyr"/>
      <family val="2"/>
    </font>
    <font>
      <b/>
      <sz val="14"/>
      <color theme="1"/>
      <name val="Arial"/>
      <family val="2"/>
    </font>
    <font>
      <sz val="11"/>
      <color theme="1" tint="0.04998999834060669"/>
      <name val="Times New Roman"/>
      <family val="1"/>
    </font>
    <font>
      <sz val="7"/>
      <color theme="1"/>
      <name val="Arial"/>
      <family val="2"/>
    </font>
    <font>
      <sz val="9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0" borderId="0">
      <alignment/>
      <protection/>
    </xf>
    <xf numFmtId="0" fontId="33" fillId="34" borderId="1" applyNumberFormat="0" applyAlignment="0" applyProtection="0"/>
    <xf numFmtId="0" fontId="34" fillId="35" borderId="2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14" borderId="0" applyNumberFormat="0" applyBorder="0" applyAlignment="0" applyProtection="0"/>
    <xf numFmtId="0" fontId="32" fillId="4" borderId="7" applyNumberFormat="0" applyFont="0" applyAlignment="0" applyProtection="0"/>
    <xf numFmtId="0" fontId="43" fillId="34" borderId="8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20" fillId="37" borderId="0">
      <alignment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20" fillId="0" borderId="0">
      <alignment horizontal="right"/>
      <protection/>
    </xf>
    <xf numFmtId="0" fontId="20" fillId="37" borderId="10">
      <alignment/>
      <protection/>
    </xf>
    <xf numFmtId="0" fontId="20" fillId="0" borderId="11">
      <alignment horizontal="center" vertical="center" wrapText="1"/>
      <protection/>
    </xf>
    <xf numFmtId="0" fontId="20" fillId="37" borderId="12">
      <alignment/>
      <protection/>
    </xf>
    <xf numFmtId="49" fontId="20" fillId="0" borderId="11">
      <alignment horizontal="left" vertical="top" wrapText="1" indent="2"/>
      <protection/>
    </xf>
    <xf numFmtId="49" fontId="20" fillId="0" borderId="11">
      <alignment horizontal="center" vertical="top" shrinkToFit="1"/>
      <protection/>
    </xf>
    <xf numFmtId="4" fontId="20" fillId="0" borderId="11">
      <alignment horizontal="right" vertical="top" shrinkToFit="1"/>
      <protection/>
    </xf>
    <xf numFmtId="10" fontId="20" fillId="0" borderId="11">
      <alignment horizontal="right" vertical="top" shrinkToFit="1"/>
      <protection/>
    </xf>
    <xf numFmtId="0" fontId="20" fillId="37" borderId="12">
      <alignment shrinkToFit="1"/>
      <protection/>
    </xf>
    <xf numFmtId="0" fontId="23" fillId="0" borderId="11">
      <alignment horizontal="left"/>
      <protection/>
    </xf>
    <xf numFmtId="4" fontId="23" fillId="4" borderId="11">
      <alignment horizontal="right" vertical="top" shrinkToFit="1"/>
      <protection/>
    </xf>
    <xf numFmtId="10" fontId="23" fillId="4" borderId="11">
      <alignment horizontal="right" vertical="top" shrinkToFit="1"/>
      <protection/>
    </xf>
    <xf numFmtId="0" fontId="20" fillId="37" borderId="13">
      <alignment/>
      <protection/>
    </xf>
    <xf numFmtId="0" fontId="20" fillId="0" borderId="0">
      <alignment horizontal="left" wrapText="1"/>
      <protection/>
    </xf>
    <xf numFmtId="0" fontId="23" fillId="0" borderId="11">
      <alignment vertical="top" wrapText="1"/>
      <protection/>
    </xf>
    <xf numFmtId="4" fontId="23" fillId="38" borderId="11">
      <alignment horizontal="right" vertical="top" shrinkToFit="1"/>
      <protection/>
    </xf>
    <xf numFmtId="10" fontId="23" fillId="38" borderId="11">
      <alignment horizontal="right" vertical="top" shrinkToFit="1"/>
      <protection/>
    </xf>
    <xf numFmtId="0" fontId="20" fillId="37" borderId="12">
      <alignment horizontal="center"/>
      <protection/>
    </xf>
    <xf numFmtId="0" fontId="20" fillId="37" borderId="12">
      <alignment horizontal="left"/>
      <protection/>
    </xf>
    <xf numFmtId="0" fontId="20" fillId="37" borderId="13">
      <alignment horizontal="center"/>
      <protection/>
    </xf>
    <xf numFmtId="0" fontId="20" fillId="37" borderId="13">
      <alignment horizontal="left"/>
      <protection/>
    </xf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45" borderId="14" applyNumberFormat="0" applyAlignment="0" applyProtection="0"/>
    <xf numFmtId="0" fontId="72" fillId="46" borderId="15" applyNumberFormat="0" applyAlignment="0" applyProtection="0"/>
    <xf numFmtId="0" fontId="73" fillId="46" borderId="1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6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47" borderId="20" applyNumberFormat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81" fillId="5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83" fillId="0" borderId="22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5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49" fontId="0" fillId="0" borderId="0" xfId="125" applyNumberFormat="1" applyFont="1" applyFill="1" applyAlignment="1">
      <alignment horizontal="center" vertical="center"/>
      <protection/>
    </xf>
    <xf numFmtId="0" fontId="0" fillId="0" borderId="0" xfId="125" applyFont="1" applyFill="1">
      <alignment/>
      <protection/>
    </xf>
    <xf numFmtId="0" fontId="0" fillId="0" borderId="0" xfId="125" applyFont="1" applyFill="1" applyAlignment="1">
      <alignment vertical="center"/>
      <protection/>
    </xf>
    <xf numFmtId="49" fontId="0" fillId="0" borderId="0" xfId="125" applyNumberFormat="1" applyFont="1" applyFill="1">
      <alignment/>
      <protection/>
    </xf>
    <xf numFmtId="0" fontId="13" fillId="0" borderId="0" xfId="125" applyFont="1" applyFill="1">
      <alignment/>
      <protection/>
    </xf>
    <xf numFmtId="0" fontId="14" fillId="0" borderId="0" xfId="125" applyFont="1" applyFill="1">
      <alignment/>
      <protection/>
    </xf>
    <xf numFmtId="49" fontId="2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14" fillId="0" borderId="0" xfId="0" applyFont="1" applyFill="1" applyAlignment="1">
      <alignment/>
    </xf>
    <xf numFmtId="49" fontId="13" fillId="0" borderId="23" xfId="125" applyNumberFormat="1" applyFont="1" applyFill="1" applyBorder="1" applyAlignment="1">
      <alignment horizontal="center" vertical="center" wrapText="1"/>
      <protection/>
    </xf>
    <xf numFmtId="49" fontId="15" fillId="0" borderId="24" xfId="125" applyNumberFormat="1" applyFont="1" applyFill="1" applyBorder="1" applyAlignment="1">
      <alignment horizontal="center" vertical="center" wrapText="1"/>
      <protection/>
    </xf>
    <xf numFmtId="49" fontId="17" fillId="0" borderId="24" xfId="125" applyNumberFormat="1" applyFont="1" applyFill="1" applyBorder="1" applyAlignment="1">
      <alignment horizontal="center" vertical="center" wrapText="1"/>
      <protection/>
    </xf>
    <xf numFmtId="49" fontId="18" fillId="0" borderId="24" xfId="125" applyNumberFormat="1" applyFont="1" applyFill="1" applyBorder="1" applyAlignment="1">
      <alignment horizontal="center" vertical="center" wrapText="1"/>
      <protection/>
    </xf>
    <xf numFmtId="49" fontId="19" fillId="0" borderId="24" xfId="125" applyNumberFormat="1" applyFont="1" applyFill="1" applyBorder="1" applyAlignment="1">
      <alignment horizontal="center" vertical="center" wrapText="1"/>
      <protection/>
    </xf>
    <xf numFmtId="49" fontId="14" fillId="0" borderId="24" xfId="125" applyNumberFormat="1" applyFont="1" applyFill="1" applyBorder="1" applyAlignment="1">
      <alignment horizontal="center" vertical="center"/>
      <protection/>
    </xf>
    <xf numFmtId="49" fontId="13" fillId="0" borderId="24" xfId="125" applyNumberFormat="1" applyFont="1" applyFill="1" applyBorder="1" applyAlignment="1">
      <alignment horizontal="center" vertical="center"/>
      <protection/>
    </xf>
    <xf numFmtId="49" fontId="2" fillId="0" borderId="24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25" xfId="125" applyNumberFormat="1" applyFont="1" applyFill="1" applyBorder="1" applyAlignment="1">
      <alignment horizontal="center" vertical="center" wrapText="1"/>
      <protection/>
    </xf>
    <xf numFmtId="0" fontId="9" fillId="0" borderId="26" xfId="125" applyFont="1" applyFill="1" applyBorder="1" applyAlignment="1">
      <alignment horizontal="center" vertical="center" wrapText="1"/>
      <protection/>
    </xf>
    <xf numFmtId="187" fontId="7" fillId="0" borderId="27" xfId="0" applyNumberFormat="1" applyFont="1" applyFill="1" applyBorder="1" applyAlignment="1">
      <alignment horizontal="center" vertical="center"/>
    </xf>
    <xf numFmtId="187" fontId="0" fillId="0" borderId="27" xfId="0" applyNumberFormat="1" applyFill="1" applyBorder="1" applyAlignment="1">
      <alignment horizontal="center" vertical="center"/>
    </xf>
    <xf numFmtId="187" fontId="5" fillId="0" borderId="27" xfId="0" applyNumberFormat="1" applyFont="1" applyFill="1" applyBorder="1" applyAlignment="1">
      <alignment horizontal="center" vertical="center"/>
    </xf>
    <xf numFmtId="187" fontId="22" fillId="0" borderId="27" xfId="0" applyNumberFormat="1" applyFont="1" applyFill="1" applyBorder="1" applyAlignment="1">
      <alignment horizontal="center" vertical="center"/>
    </xf>
    <xf numFmtId="187" fontId="11" fillId="0" borderId="27" xfId="0" applyNumberFormat="1" applyFont="1" applyFill="1" applyBorder="1" applyAlignment="1">
      <alignment horizontal="center" vertical="center"/>
    </xf>
    <xf numFmtId="187" fontId="23" fillId="0" borderId="27" xfId="0" applyNumberFormat="1" applyFont="1" applyFill="1" applyBorder="1" applyAlignment="1">
      <alignment horizontal="center" vertical="center"/>
    </xf>
    <xf numFmtId="187" fontId="20" fillId="0" borderId="2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11" fillId="0" borderId="0" xfId="0" applyFont="1" applyAlignment="1">
      <alignment/>
    </xf>
    <xf numFmtId="0" fontId="11" fillId="0" borderId="28" xfId="125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center"/>
    </xf>
    <xf numFmtId="0" fontId="20" fillId="34" borderId="29" xfId="0" applyFont="1" applyFill="1" applyBorder="1" applyAlignment="1">
      <alignment horizontal="center" vertical="distributed"/>
    </xf>
    <xf numFmtId="187" fontId="11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187" fontId="7" fillId="0" borderId="33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187" fontId="0" fillId="0" borderId="34" xfId="0" applyNumberForma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7" fontId="7" fillId="0" borderId="29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/>
    </xf>
    <xf numFmtId="187" fontId="27" fillId="0" borderId="33" xfId="0" applyNumberFormat="1" applyFont="1" applyFill="1" applyBorder="1" applyAlignment="1">
      <alignment horizontal="center" vertical="center"/>
    </xf>
    <xf numFmtId="187" fontId="25" fillId="0" borderId="27" xfId="0" applyNumberFormat="1" applyFont="1" applyFill="1" applyBorder="1" applyAlignment="1">
      <alignment horizontal="center" vertical="center"/>
    </xf>
    <xf numFmtId="187" fontId="27" fillId="0" borderId="27" xfId="0" applyNumberFormat="1" applyFont="1" applyFill="1" applyBorder="1" applyAlignment="1">
      <alignment horizontal="center" vertical="center"/>
    </xf>
    <xf numFmtId="187" fontId="26" fillId="0" borderId="27" xfId="0" applyNumberFormat="1" applyFont="1" applyFill="1" applyBorder="1" applyAlignment="1">
      <alignment horizontal="center" vertical="center"/>
    </xf>
    <xf numFmtId="187" fontId="27" fillId="0" borderId="27" xfId="0" applyNumberFormat="1" applyFont="1" applyFill="1" applyBorder="1" applyAlignment="1">
      <alignment horizontal="center" vertical="center"/>
    </xf>
    <xf numFmtId="187" fontId="25" fillId="0" borderId="27" xfId="0" applyNumberFormat="1" applyFont="1" applyFill="1" applyBorder="1" applyAlignment="1">
      <alignment horizontal="center" vertical="center"/>
    </xf>
    <xf numFmtId="187" fontId="25" fillId="0" borderId="34" xfId="0" applyNumberFormat="1" applyFont="1" applyFill="1" applyBorder="1" applyAlignment="1">
      <alignment horizontal="center" vertical="center"/>
    </xf>
    <xf numFmtId="187" fontId="27" fillId="0" borderId="2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5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11" fillId="0" borderId="28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left" vertical="center" wrapText="1"/>
    </xf>
    <xf numFmtId="0" fontId="11" fillId="0" borderId="28" xfId="0" applyFont="1" applyBorder="1" applyAlignment="1">
      <alignment/>
    </xf>
    <xf numFmtId="0" fontId="11" fillId="0" borderId="40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86" fillId="0" borderId="0" xfId="125" applyNumberFormat="1" applyFont="1" applyFill="1" applyBorder="1" applyAlignment="1">
      <alignment horizontal="center" vertical="center" wrapText="1"/>
      <protection/>
    </xf>
    <xf numFmtId="0" fontId="86" fillId="0" borderId="0" xfId="125" applyFont="1" applyFill="1" applyBorder="1" applyAlignment="1">
      <alignment horizontal="center" vertical="center" wrapText="1"/>
      <protection/>
    </xf>
    <xf numFmtId="0" fontId="86" fillId="0" borderId="51" xfId="125" applyFont="1" applyFill="1" applyBorder="1" applyAlignment="1">
      <alignment horizontal="center" vertical="center" wrapText="1"/>
      <protection/>
    </xf>
    <xf numFmtId="49" fontId="86" fillId="0" borderId="52" xfId="125" applyNumberFormat="1" applyFont="1" applyFill="1" applyBorder="1" applyAlignment="1">
      <alignment horizontal="center" vertical="center" wrapText="1"/>
      <protection/>
    </xf>
    <xf numFmtId="187" fontId="87" fillId="0" borderId="51" xfId="125" applyNumberFormat="1" applyFont="1" applyFill="1" applyBorder="1" applyAlignment="1">
      <alignment vertical="center"/>
      <protection/>
    </xf>
    <xf numFmtId="0" fontId="0" fillId="0" borderId="53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125" applyFont="1" applyFill="1">
      <alignment/>
      <protection/>
    </xf>
    <xf numFmtId="49" fontId="0" fillId="0" borderId="0" xfId="125" applyNumberFormat="1" applyFont="1" applyFill="1">
      <alignment/>
      <protection/>
    </xf>
    <xf numFmtId="0" fontId="0" fillId="0" borderId="0" xfId="0" applyFont="1" applyBorder="1" applyAlignment="1">
      <alignment/>
    </xf>
    <xf numFmtId="49" fontId="86" fillId="0" borderId="54" xfId="125" applyNumberFormat="1" applyFont="1" applyFill="1" applyBorder="1" applyAlignment="1">
      <alignment horizontal="center" vertical="center" wrapText="1"/>
      <protection/>
    </xf>
    <xf numFmtId="49" fontId="88" fillId="0" borderId="0" xfId="125" applyNumberFormat="1" applyFont="1" applyFill="1" applyBorder="1" applyAlignment="1">
      <alignment horizontal="center" vertical="distributed"/>
      <protection/>
    </xf>
    <xf numFmtId="49" fontId="89" fillId="0" borderId="0" xfId="125" applyNumberFormat="1" applyFont="1" applyFill="1" applyBorder="1" applyAlignment="1">
      <alignment horizontal="center" vertical="distributed"/>
      <protection/>
    </xf>
    <xf numFmtId="49" fontId="89" fillId="0" borderId="0" xfId="125" applyNumberFormat="1" applyFont="1" applyFill="1" applyBorder="1" applyAlignment="1">
      <alignment horizontal="center" vertical="distributed"/>
      <protection/>
    </xf>
    <xf numFmtId="0" fontId="0" fillId="53" borderId="0" xfId="0" applyFont="1" applyFill="1" applyAlignment="1">
      <alignment/>
    </xf>
    <xf numFmtId="0" fontId="0" fillId="53" borderId="0" xfId="0" applyFont="1" applyFill="1" applyBorder="1" applyAlignment="1">
      <alignment horizontal="center" vertical="distributed"/>
    </xf>
    <xf numFmtId="0" fontId="0" fillId="53" borderId="0" xfId="0" applyFont="1" applyFill="1" applyAlignment="1">
      <alignment horizontal="center" vertical="distributed"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 horizontal="center" vertical="center"/>
    </xf>
    <xf numFmtId="0" fontId="0" fillId="53" borderId="0" xfId="125" applyFont="1" applyFill="1">
      <alignment/>
      <protection/>
    </xf>
    <xf numFmtId="49" fontId="0" fillId="53" borderId="0" xfId="125" applyNumberFormat="1" applyFont="1" applyFill="1">
      <alignment/>
      <protection/>
    </xf>
    <xf numFmtId="49" fontId="0" fillId="53" borderId="0" xfId="125" applyNumberFormat="1" applyFont="1" applyFill="1" applyAlignment="1">
      <alignment horizontal="left"/>
      <protection/>
    </xf>
    <xf numFmtId="0" fontId="0" fillId="53" borderId="0" xfId="125" applyFont="1" applyFill="1" applyAlignment="1">
      <alignment vertical="center"/>
      <protection/>
    </xf>
    <xf numFmtId="0" fontId="0" fillId="53" borderId="0" xfId="0" applyFont="1" applyFill="1" applyAlignment="1">
      <alignment/>
    </xf>
    <xf numFmtId="0" fontId="0" fillId="53" borderId="0" xfId="125" applyFont="1" applyFill="1" applyBorder="1" applyAlignment="1">
      <alignment horizontal="center"/>
      <protection/>
    </xf>
    <xf numFmtId="49" fontId="88" fillId="0" borderId="54" xfId="125" applyNumberFormat="1" applyFont="1" applyFill="1" applyBorder="1" applyAlignment="1">
      <alignment horizontal="center" vertical="distributed"/>
      <protection/>
    </xf>
    <xf numFmtId="49" fontId="88" fillId="0" borderId="51" xfId="125" applyNumberFormat="1" applyFont="1" applyFill="1" applyBorder="1" applyAlignment="1">
      <alignment horizontal="center" vertical="distributed"/>
      <protection/>
    </xf>
    <xf numFmtId="49" fontId="88" fillId="0" borderId="0" xfId="125" applyNumberFormat="1" applyFont="1" applyFill="1" applyBorder="1" applyAlignment="1">
      <alignment horizontal="center" vertical="center"/>
      <protection/>
    </xf>
    <xf numFmtId="49" fontId="88" fillId="0" borderId="51" xfId="125" applyNumberFormat="1" applyFont="1" applyFill="1" applyBorder="1" applyAlignment="1">
      <alignment horizontal="center" vertical="center"/>
      <protection/>
    </xf>
    <xf numFmtId="187" fontId="88" fillId="0" borderId="52" xfId="125" applyNumberFormat="1" applyFont="1" applyFill="1" applyBorder="1" applyAlignment="1">
      <alignment vertical="center"/>
      <protection/>
    </xf>
    <xf numFmtId="49" fontId="88" fillId="0" borderId="52" xfId="125" applyNumberFormat="1" applyFont="1" applyFill="1" applyBorder="1" applyAlignment="1">
      <alignment horizontal="center" vertical="center"/>
      <protection/>
    </xf>
    <xf numFmtId="187" fontId="88" fillId="0" borderId="51" xfId="125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 vertical="distributed"/>
    </xf>
    <xf numFmtId="49" fontId="87" fillId="0" borderId="54" xfId="125" applyNumberFormat="1" applyFont="1" applyFill="1" applyBorder="1" applyAlignment="1">
      <alignment horizontal="center" vertical="center" wrapText="1"/>
      <protection/>
    </xf>
    <xf numFmtId="49" fontId="87" fillId="0" borderId="0" xfId="125" applyNumberFormat="1" applyFont="1" applyFill="1" applyBorder="1" applyAlignment="1">
      <alignment horizontal="center" vertical="center" wrapText="1"/>
      <protection/>
    </xf>
    <xf numFmtId="49" fontId="87" fillId="0" borderId="51" xfId="125" applyNumberFormat="1" applyFont="1" applyFill="1" applyBorder="1" applyAlignment="1">
      <alignment horizontal="center" vertical="center" wrapText="1"/>
      <protection/>
    </xf>
    <xf numFmtId="49" fontId="87" fillId="0" borderId="52" xfId="125" applyNumberFormat="1" applyFont="1" applyFill="1" applyBorder="1" applyAlignment="1">
      <alignment horizontal="center" vertical="center" wrapText="1"/>
      <protection/>
    </xf>
    <xf numFmtId="49" fontId="88" fillId="0" borderId="54" xfId="125" applyNumberFormat="1" applyFont="1" applyFill="1" applyBorder="1" applyAlignment="1">
      <alignment horizontal="center" vertical="center"/>
      <protection/>
    </xf>
    <xf numFmtId="49" fontId="89" fillId="0" borderId="0" xfId="125" applyNumberFormat="1" applyFont="1" applyFill="1" applyBorder="1" applyAlignment="1">
      <alignment horizontal="center" vertical="center"/>
      <protection/>
    </xf>
    <xf numFmtId="49" fontId="89" fillId="0" borderId="51" xfId="125" applyNumberFormat="1" applyFont="1" applyFill="1" applyBorder="1" applyAlignment="1">
      <alignment horizontal="center" vertical="center"/>
      <protection/>
    </xf>
    <xf numFmtId="49" fontId="89" fillId="0" borderId="52" xfId="125" applyNumberFormat="1" applyFont="1" applyFill="1" applyBorder="1" applyAlignment="1">
      <alignment horizontal="center" vertical="center"/>
      <protection/>
    </xf>
    <xf numFmtId="49" fontId="88" fillId="0" borderId="54" xfId="125" applyNumberFormat="1" applyFont="1" applyFill="1" applyBorder="1" applyAlignment="1">
      <alignment horizontal="center" vertical="center" wrapText="1"/>
      <protection/>
    </xf>
    <xf numFmtId="49" fontId="88" fillId="0" borderId="0" xfId="125" applyNumberFormat="1" applyFont="1" applyFill="1" applyBorder="1" applyAlignment="1">
      <alignment horizontal="center" vertical="center" wrapText="1"/>
      <protection/>
    </xf>
    <xf numFmtId="49" fontId="88" fillId="0" borderId="52" xfId="125" applyNumberFormat="1" applyFont="1" applyFill="1" applyBorder="1" applyAlignment="1">
      <alignment horizontal="center" vertical="center" wrapText="1"/>
      <protection/>
    </xf>
    <xf numFmtId="49" fontId="88" fillId="0" borderId="54" xfId="125" applyNumberFormat="1" applyFont="1" applyFill="1" applyBorder="1" applyAlignment="1">
      <alignment horizontal="center" vertical="distributed" wrapText="1"/>
      <protection/>
    </xf>
    <xf numFmtId="49" fontId="88" fillId="0" borderId="0" xfId="125" applyNumberFormat="1" applyFont="1" applyFill="1" applyBorder="1" applyAlignment="1">
      <alignment horizontal="center" vertical="distributed" wrapText="1"/>
      <protection/>
    </xf>
    <xf numFmtId="187" fontId="88" fillId="0" borderId="51" xfId="0" applyNumberFormat="1" applyFont="1" applyFill="1" applyBorder="1" applyAlignment="1">
      <alignment vertical="center"/>
    </xf>
    <xf numFmtId="0" fontId="88" fillId="0" borderId="28" xfId="125" applyFont="1" applyFill="1" applyBorder="1" applyAlignment="1">
      <alignment horizontal="left" vertical="center" wrapText="1"/>
      <protection/>
    </xf>
    <xf numFmtId="49" fontId="87" fillId="0" borderId="0" xfId="125" applyNumberFormat="1" applyFont="1" applyFill="1" applyBorder="1" applyAlignment="1">
      <alignment horizontal="center" vertical="center"/>
      <protection/>
    </xf>
    <xf numFmtId="49" fontId="87" fillId="0" borderId="51" xfId="125" applyNumberFormat="1" applyFont="1" applyFill="1" applyBorder="1" applyAlignment="1">
      <alignment horizontal="center" vertical="distributed"/>
      <protection/>
    </xf>
    <xf numFmtId="49" fontId="88" fillId="0" borderId="55" xfId="0" applyNumberFormat="1" applyFont="1" applyFill="1" applyBorder="1" applyAlignment="1">
      <alignment horizontal="center" vertical="center"/>
    </xf>
    <xf numFmtId="49" fontId="88" fillId="0" borderId="56" xfId="0" applyNumberFormat="1" applyFont="1" applyFill="1" applyBorder="1" applyAlignment="1">
      <alignment horizontal="center" vertical="center"/>
    </xf>
    <xf numFmtId="49" fontId="88" fillId="0" borderId="57" xfId="0" applyNumberFormat="1" applyFont="1" applyFill="1" applyBorder="1" applyAlignment="1">
      <alignment horizontal="center" vertical="center"/>
    </xf>
    <xf numFmtId="49" fontId="88" fillId="0" borderId="58" xfId="0" applyNumberFormat="1" applyFont="1" applyFill="1" applyBorder="1" applyAlignment="1">
      <alignment horizontal="center" vertical="center"/>
    </xf>
    <xf numFmtId="187" fontId="88" fillId="0" borderId="57" xfId="0" applyNumberFormat="1" applyFont="1" applyFill="1" applyBorder="1" applyAlignment="1">
      <alignment vertical="center"/>
    </xf>
    <xf numFmtId="49" fontId="87" fillId="0" borderId="59" xfId="125" applyNumberFormat="1" applyFont="1" applyFill="1" applyBorder="1" applyAlignment="1">
      <alignment horizontal="center" vertical="distributed"/>
      <protection/>
    </xf>
    <xf numFmtId="49" fontId="87" fillId="0" borderId="60" xfId="125" applyNumberFormat="1" applyFont="1" applyFill="1" applyBorder="1" applyAlignment="1">
      <alignment horizontal="center" vertical="distributed"/>
      <protection/>
    </xf>
    <xf numFmtId="49" fontId="88" fillId="0" borderId="61" xfId="125" applyNumberFormat="1" applyFont="1" applyFill="1" applyBorder="1" applyAlignment="1">
      <alignment horizontal="center" vertical="center"/>
      <protection/>
    </xf>
    <xf numFmtId="187" fontId="87" fillId="0" borderId="61" xfId="0" applyNumberFormat="1" applyFont="1" applyFill="1" applyBorder="1" applyAlignment="1">
      <alignment vertical="center"/>
    </xf>
    <xf numFmtId="187" fontId="88" fillId="0" borderId="52" xfId="0" applyNumberFormat="1" applyFont="1" applyFill="1" applyBorder="1" applyAlignment="1">
      <alignment vertical="center"/>
    </xf>
    <xf numFmtId="49" fontId="89" fillId="0" borderId="51" xfId="0" applyNumberFormat="1" applyFont="1" applyFill="1" applyBorder="1" applyAlignment="1">
      <alignment horizontal="center" vertical="distributed"/>
    </xf>
    <xf numFmtId="49" fontId="89" fillId="0" borderId="56" xfId="125" applyNumberFormat="1" applyFont="1" applyFill="1" applyBorder="1" applyAlignment="1">
      <alignment horizontal="center" vertical="distributed"/>
      <protection/>
    </xf>
    <xf numFmtId="49" fontId="88" fillId="0" borderId="56" xfId="125" applyNumberFormat="1" applyFont="1" applyFill="1" applyBorder="1" applyAlignment="1">
      <alignment horizontal="center" vertical="distributed"/>
      <protection/>
    </xf>
    <xf numFmtId="49" fontId="89" fillId="0" borderId="56" xfId="125" applyNumberFormat="1" applyFont="1" applyFill="1" applyBorder="1" applyAlignment="1">
      <alignment horizontal="center" vertical="distributed"/>
      <protection/>
    </xf>
    <xf numFmtId="187" fontId="88" fillId="0" borderId="58" xfId="0" applyNumberFormat="1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horizontal="center" vertical="center"/>
    </xf>
    <xf numFmtId="49" fontId="88" fillId="0" borderId="51" xfId="0" applyNumberFormat="1" applyFont="1" applyFill="1" applyBorder="1" applyAlignment="1">
      <alignment horizontal="center" vertical="center"/>
    </xf>
    <xf numFmtId="49" fontId="89" fillId="0" borderId="0" xfId="125" applyNumberFormat="1" applyFont="1" applyFill="1" applyBorder="1" applyAlignment="1">
      <alignment horizontal="center" vertical="center"/>
      <protection/>
    </xf>
    <xf numFmtId="49" fontId="89" fillId="0" borderId="0" xfId="0" applyNumberFormat="1" applyFont="1" applyFill="1" applyBorder="1" applyAlignment="1">
      <alignment horizontal="center" vertical="distributed"/>
    </xf>
    <xf numFmtId="49" fontId="88" fillId="0" borderId="0" xfId="0" applyNumberFormat="1" applyFont="1" applyFill="1" applyBorder="1" applyAlignment="1">
      <alignment horizontal="center" vertical="distributed"/>
    </xf>
    <xf numFmtId="49" fontId="88" fillId="0" borderId="56" xfId="0" applyNumberFormat="1" applyFont="1" applyFill="1" applyBorder="1" applyAlignment="1">
      <alignment horizontal="center" vertical="distributed"/>
    </xf>
    <xf numFmtId="49" fontId="88" fillId="0" borderId="57" xfId="125" applyNumberFormat="1" applyFont="1" applyFill="1" applyBorder="1" applyAlignment="1">
      <alignment horizontal="center" vertical="distributed"/>
      <protection/>
    </xf>
    <xf numFmtId="187" fontId="87" fillId="0" borderId="52" xfId="125" applyNumberFormat="1" applyFont="1" applyFill="1" applyBorder="1" applyAlignment="1">
      <alignment vertical="center"/>
      <protection/>
    </xf>
    <xf numFmtId="49" fontId="89" fillId="0" borderId="56" xfId="125" applyNumberFormat="1" applyFont="1" applyFill="1" applyBorder="1" applyAlignment="1">
      <alignment horizontal="center" vertical="center"/>
      <protection/>
    </xf>
    <xf numFmtId="49" fontId="88" fillId="0" borderId="56" xfId="125" applyNumberFormat="1" applyFont="1" applyFill="1" applyBorder="1" applyAlignment="1">
      <alignment horizontal="center" vertical="center"/>
      <protection/>
    </xf>
    <xf numFmtId="49" fontId="88" fillId="0" borderId="57" xfId="125" applyNumberFormat="1" applyFont="1" applyFill="1" applyBorder="1" applyAlignment="1">
      <alignment horizontal="center" vertical="center"/>
      <protection/>
    </xf>
    <xf numFmtId="187" fontId="88" fillId="0" borderId="58" xfId="125" applyNumberFormat="1" applyFont="1" applyFill="1" applyBorder="1" applyAlignment="1">
      <alignment vertical="center"/>
      <protection/>
    </xf>
    <xf numFmtId="187" fontId="87" fillId="0" borderId="61" xfId="125" applyNumberFormat="1" applyFont="1" applyFill="1" applyBorder="1" applyAlignment="1">
      <alignment vertical="center"/>
      <protection/>
    </xf>
    <xf numFmtId="0" fontId="88" fillId="0" borderId="0" xfId="125" applyFont="1" applyFill="1" applyBorder="1" applyAlignment="1">
      <alignment horizontal="center" vertical="distributed"/>
      <protection/>
    </xf>
    <xf numFmtId="0" fontId="88" fillId="0" borderId="58" xfId="125" applyFont="1" applyFill="1" applyBorder="1">
      <alignment/>
      <protection/>
    </xf>
    <xf numFmtId="0" fontId="88" fillId="0" borderId="56" xfId="125" applyFont="1" applyFill="1" applyBorder="1">
      <alignment/>
      <protection/>
    </xf>
    <xf numFmtId="49" fontId="88" fillId="0" borderId="56" xfId="125" applyNumberFormat="1" applyFont="1" applyFill="1" applyBorder="1">
      <alignment/>
      <protection/>
    </xf>
    <xf numFmtId="0" fontId="88" fillId="0" borderId="57" xfId="125" applyFont="1" applyFill="1" applyBorder="1">
      <alignment/>
      <protection/>
    </xf>
    <xf numFmtId="49" fontId="88" fillId="0" borderId="56" xfId="125" applyNumberFormat="1" applyFont="1" applyFill="1" applyBorder="1" applyAlignment="1">
      <alignment horizontal="center" vertical="distributed" wrapText="1"/>
      <protection/>
    </xf>
    <xf numFmtId="49" fontId="87" fillId="0" borderId="0" xfId="0" applyNumberFormat="1" applyFont="1" applyFill="1" applyBorder="1" applyAlignment="1">
      <alignment horizontal="center" vertical="center"/>
    </xf>
    <xf numFmtId="187" fontId="87" fillId="0" borderId="52" xfId="0" applyNumberFormat="1" applyFont="1" applyFill="1" applyBorder="1" applyAlignment="1">
      <alignment vertical="center"/>
    </xf>
    <xf numFmtId="49" fontId="87" fillId="0" borderId="51" xfId="125" applyNumberFormat="1" applyFont="1" applyFill="1" applyBorder="1" applyAlignment="1">
      <alignment horizontal="center" vertical="center"/>
      <protection/>
    </xf>
    <xf numFmtId="49" fontId="88" fillId="0" borderId="25" xfId="125" applyNumberFormat="1" applyFont="1" applyFill="1" applyBorder="1" applyAlignment="1">
      <alignment horizontal="center" vertical="center"/>
      <protection/>
    </xf>
    <xf numFmtId="49" fontId="88" fillId="0" borderId="59" xfId="125" applyNumberFormat="1" applyFont="1" applyFill="1" applyBorder="1" applyAlignment="1">
      <alignment horizontal="center" vertical="center"/>
      <protection/>
    </xf>
    <xf numFmtId="49" fontId="88" fillId="0" borderId="60" xfId="125" applyNumberFormat="1" applyFont="1" applyFill="1" applyBorder="1" applyAlignment="1">
      <alignment horizontal="center" vertical="center"/>
      <protection/>
    </xf>
    <xf numFmtId="187" fontId="88" fillId="0" borderId="61" xfId="125" applyNumberFormat="1" applyFont="1" applyFill="1" applyBorder="1" applyAlignment="1">
      <alignment vertical="center"/>
      <protection/>
    </xf>
    <xf numFmtId="49" fontId="88" fillId="0" borderId="54" xfId="0" applyNumberFormat="1" applyFont="1" applyFill="1" applyBorder="1" applyAlignment="1">
      <alignment horizontal="center" vertical="center"/>
    </xf>
    <xf numFmtId="0" fontId="90" fillId="0" borderId="28" xfId="0" applyFont="1" applyFill="1" applyBorder="1" applyAlignment="1" applyProtection="1">
      <alignment horizontal="left" vertical="center" wrapText="1"/>
      <protection locked="0"/>
    </xf>
    <xf numFmtId="49" fontId="88" fillId="0" borderId="54" xfId="0" applyNumberFormat="1" applyFont="1" applyFill="1" applyBorder="1" applyAlignment="1">
      <alignment horizontal="center" vertical="distributed"/>
    </xf>
    <xf numFmtId="0" fontId="88" fillId="0" borderId="28" xfId="0" applyFont="1" applyFill="1" applyBorder="1" applyAlignment="1">
      <alignment horizontal="left" vertical="center" wrapText="1"/>
    </xf>
    <xf numFmtId="49" fontId="88" fillId="0" borderId="55" xfId="0" applyNumberFormat="1" applyFont="1" applyFill="1" applyBorder="1" applyAlignment="1">
      <alignment horizontal="center" vertical="distributed"/>
    </xf>
    <xf numFmtId="49" fontId="89" fillId="0" borderId="56" xfId="125" applyNumberFormat="1" applyFont="1" applyFill="1" applyBorder="1" applyAlignment="1">
      <alignment horizontal="center" vertical="center"/>
      <protection/>
    </xf>
    <xf numFmtId="49" fontId="91" fillId="0" borderId="0" xfId="125" applyNumberFormat="1" applyFont="1" applyFill="1" applyBorder="1" applyAlignment="1">
      <alignment horizontal="center" vertical="center"/>
      <protection/>
    </xf>
    <xf numFmtId="49" fontId="91" fillId="0" borderId="0" xfId="125" applyNumberFormat="1" applyFont="1" applyFill="1" applyBorder="1" applyAlignment="1">
      <alignment horizontal="center" vertical="center"/>
      <protection/>
    </xf>
    <xf numFmtId="49" fontId="89" fillId="0" borderId="59" xfId="125" applyNumberFormat="1" applyFont="1" applyFill="1" applyBorder="1" applyAlignment="1">
      <alignment horizontal="center" vertical="center"/>
      <protection/>
    </xf>
    <xf numFmtId="49" fontId="89" fillId="0" borderId="59" xfId="125" applyNumberFormat="1" applyFont="1" applyFill="1" applyBorder="1" applyAlignment="1">
      <alignment horizontal="center" vertical="center"/>
      <protection/>
    </xf>
    <xf numFmtId="49" fontId="88" fillId="0" borderId="59" xfId="125" applyNumberFormat="1" applyFont="1" applyFill="1" applyBorder="1" applyAlignment="1">
      <alignment horizontal="center" vertical="distributed"/>
      <protection/>
    </xf>
    <xf numFmtId="49" fontId="89" fillId="0" borderId="61" xfId="125" applyNumberFormat="1" applyFont="1" applyFill="1" applyBorder="1" applyAlignment="1">
      <alignment horizontal="center" vertical="center"/>
      <protection/>
    </xf>
    <xf numFmtId="49" fontId="87" fillId="0" borderId="0" xfId="125" applyNumberFormat="1" applyFont="1" applyFill="1" applyBorder="1" applyAlignment="1">
      <alignment horizontal="center" vertical="distributed"/>
      <protection/>
    </xf>
    <xf numFmtId="49" fontId="87" fillId="0" borderId="52" xfId="125" applyNumberFormat="1" applyFont="1" applyFill="1" applyBorder="1" applyAlignment="1">
      <alignment horizontal="center" vertical="center"/>
      <protection/>
    </xf>
    <xf numFmtId="49" fontId="88" fillId="0" borderId="52" xfId="0" applyNumberFormat="1" applyFont="1" applyFill="1" applyBorder="1" applyAlignment="1">
      <alignment horizontal="center" vertical="center"/>
    </xf>
    <xf numFmtId="49" fontId="89" fillId="0" borderId="58" xfId="125" applyNumberFormat="1" applyFont="1" applyFill="1" applyBorder="1" applyAlignment="1">
      <alignment horizontal="center" vertical="center"/>
      <protection/>
    </xf>
    <xf numFmtId="49" fontId="87" fillId="0" borderId="60" xfId="125" applyNumberFormat="1" applyFont="1" applyFill="1" applyBorder="1" applyAlignment="1">
      <alignment vertical="center"/>
      <protection/>
    </xf>
    <xf numFmtId="49" fontId="88" fillId="0" borderId="0" xfId="0" applyNumberFormat="1" applyFont="1" applyFill="1" applyBorder="1" applyAlignment="1">
      <alignment horizontal="center" vertical="distributed"/>
    </xf>
    <xf numFmtId="49" fontId="89" fillId="0" borderId="57" xfId="125" applyNumberFormat="1" applyFont="1" applyFill="1" applyBorder="1" applyAlignment="1">
      <alignment horizontal="center" vertical="distributed"/>
      <protection/>
    </xf>
    <xf numFmtId="187" fontId="88" fillId="0" borderId="57" xfId="125" applyNumberFormat="1" applyFont="1" applyFill="1" applyBorder="1" applyAlignment="1">
      <alignment vertical="center"/>
      <protection/>
    </xf>
    <xf numFmtId="49" fontId="87" fillId="0" borderId="0" xfId="125" applyNumberFormat="1" applyFont="1" applyFill="1" applyBorder="1" applyAlignment="1">
      <alignment horizontal="center" vertical="distributed" wrapText="1"/>
      <protection/>
    </xf>
    <xf numFmtId="49" fontId="91" fillId="0" borderId="0" xfId="125" applyNumberFormat="1" applyFont="1" applyFill="1" applyBorder="1" applyAlignment="1">
      <alignment horizontal="center" vertical="distributed"/>
      <protection/>
    </xf>
    <xf numFmtId="49" fontId="87" fillId="0" borderId="54" xfId="125" applyNumberFormat="1" applyFont="1" applyFill="1" applyBorder="1" applyAlignment="1">
      <alignment horizontal="center" vertical="center"/>
      <protection/>
    </xf>
    <xf numFmtId="49" fontId="88" fillId="0" borderId="55" xfId="125" applyNumberFormat="1" applyFont="1" applyFill="1" applyBorder="1" applyAlignment="1">
      <alignment horizontal="center" vertical="center"/>
      <protection/>
    </xf>
    <xf numFmtId="49" fontId="89" fillId="0" borderId="51" xfId="125" applyNumberFormat="1" applyFont="1" applyFill="1" applyBorder="1" applyAlignment="1">
      <alignment horizontal="center" vertical="distributed"/>
      <protection/>
    </xf>
    <xf numFmtId="187" fontId="88" fillId="0" borderId="60" xfId="125" applyNumberFormat="1" applyFont="1" applyFill="1" applyBorder="1" applyAlignment="1">
      <alignment vertical="center"/>
      <protection/>
    </xf>
    <xf numFmtId="49" fontId="88" fillId="0" borderId="55" xfId="125" applyNumberFormat="1" applyFont="1" applyFill="1" applyBorder="1" applyAlignment="1">
      <alignment horizontal="center" vertical="distributed"/>
      <protection/>
    </xf>
    <xf numFmtId="49" fontId="88" fillId="0" borderId="58" xfId="125" applyNumberFormat="1" applyFont="1" applyFill="1" applyBorder="1" applyAlignment="1">
      <alignment horizontal="center" vertical="center"/>
      <protection/>
    </xf>
    <xf numFmtId="49" fontId="87" fillId="0" borderId="0" xfId="0" applyNumberFormat="1" applyFont="1" applyFill="1" applyBorder="1" applyAlignment="1">
      <alignment horizontal="center" vertical="distributed"/>
    </xf>
    <xf numFmtId="49" fontId="88" fillId="0" borderId="59" xfId="0" applyNumberFormat="1" applyFont="1" applyFill="1" applyBorder="1" applyAlignment="1">
      <alignment horizontal="center" vertical="distributed"/>
    </xf>
    <xf numFmtId="49" fontId="88" fillId="0" borderId="60" xfId="125" applyNumberFormat="1" applyFont="1" applyFill="1" applyBorder="1" applyAlignment="1">
      <alignment horizontal="center" vertical="distributed"/>
      <protection/>
    </xf>
    <xf numFmtId="49" fontId="88" fillId="0" borderId="61" xfId="0" applyNumberFormat="1" applyFont="1" applyFill="1" applyBorder="1" applyAlignment="1">
      <alignment horizontal="center" vertical="center"/>
    </xf>
    <xf numFmtId="187" fontId="88" fillId="0" borderId="54" xfId="125" applyNumberFormat="1" applyFont="1" applyFill="1" applyBorder="1" applyAlignment="1">
      <alignment vertical="center"/>
      <protection/>
    </xf>
    <xf numFmtId="187" fontId="88" fillId="0" borderId="25" xfId="125" applyNumberFormat="1" applyFont="1" applyFill="1" applyBorder="1" applyAlignment="1">
      <alignment vertical="center"/>
      <protection/>
    </xf>
    <xf numFmtId="0" fontId="88" fillId="0" borderId="53" xfId="125" applyFont="1" applyFill="1" applyBorder="1" applyAlignment="1">
      <alignment horizontal="left" vertical="distributed" wrapText="1"/>
      <protection/>
    </xf>
    <xf numFmtId="187" fontId="88" fillId="0" borderId="60" xfId="0" applyNumberFormat="1" applyFont="1" applyFill="1" applyBorder="1" applyAlignment="1">
      <alignment vertical="center"/>
    </xf>
    <xf numFmtId="49" fontId="87" fillId="0" borderId="25" xfId="125" applyNumberFormat="1" applyFont="1" applyFill="1" applyBorder="1" applyAlignment="1">
      <alignment horizontal="center" vertical="distributed"/>
      <protection/>
    </xf>
    <xf numFmtId="187" fontId="88" fillId="0" borderId="56" xfId="0" applyNumberFormat="1" applyFont="1" applyFill="1" applyBorder="1" applyAlignment="1">
      <alignment vertical="center"/>
    </xf>
    <xf numFmtId="49" fontId="89" fillId="0" borderId="52" xfId="0" applyNumberFormat="1" applyFont="1" applyFill="1" applyBorder="1" applyAlignment="1">
      <alignment horizontal="center" vertical="distributed"/>
    </xf>
    <xf numFmtId="49" fontId="89" fillId="0" borderId="62" xfId="125" applyNumberFormat="1" applyFont="1" applyFill="1" applyBorder="1" applyAlignment="1">
      <alignment horizontal="center" vertical="center"/>
      <protection/>
    </xf>
    <xf numFmtId="172" fontId="88" fillId="0" borderId="28" xfId="0" applyNumberFormat="1" applyFont="1" applyFill="1" applyBorder="1" applyAlignment="1">
      <alignment horizontal="right" vertical="distributed"/>
    </xf>
    <xf numFmtId="172" fontId="88" fillId="0" borderId="53" xfId="0" applyNumberFormat="1" applyFont="1" applyFill="1" applyBorder="1" applyAlignment="1">
      <alignment horizontal="right" vertical="distributed"/>
    </xf>
    <xf numFmtId="0" fontId="89" fillId="0" borderId="54" xfId="127" applyFont="1" applyFill="1" applyBorder="1" applyAlignment="1">
      <alignment vertical="top" wrapText="1"/>
      <protection/>
    </xf>
    <xf numFmtId="187" fontId="87" fillId="0" borderId="60" xfId="0" applyNumberFormat="1" applyFont="1" applyFill="1" applyBorder="1" applyAlignment="1">
      <alignment vertical="center"/>
    </xf>
    <xf numFmtId="0" fontId="88" fillId="0" borderId="28" xfId="125" applyFont="1" applyFill="1" applyBorder="1" applyAlignment="1">
      <alignment horizontal="left" vertical="distributed" wrapText="1"/>
      <protection/>
    </xf>
    <xf numFmtId="0" fontId="92" fillId="0" borderId="0" xfId="0" applyFont="1" applyAlignment="1">
      <alignment horizontal="left" wrapText="1"/>
    </xf>
    <xf numFmtId="0" fontId="93" fillId="0" borderId="32" xfId="0" applyFont="1" applyFill="1" applyBorder="1" applyAlignment="1">
      <alignment horizontal="center" vertical="center" wrapText="1"/>
    </xf>
    <xf numFmtId="49" fontId="94" fillId="0" borderId="29" xfId="0" applyNumberFormat="1" applyFont="1" applyFill="1" applyBorder="1" applyAlignment="1">
      <alignment horizontal="center" vertical="center"/>
    </xf>
    <xf numFmtId="187" fontId="95" fillId="0" borderId="33" xfId="0" applyNumberFormat="1" applyFont="1" applyFill="1" applyBorder="1" applyAlignment="1">
      <alignment horizontal="center" vertical="center"/>
    </xf>
    <xf numFmtId="187" fontId="96" fillId="0" borderId="27" xfId="0" applyNumberFormat="1" applyFont="1" applyFill="1" applyBorder="1" applyAlignment="1">
      <alignment horizontal="center" vertical="center"/>
    </xf>
    <xf numFmtId="187" fontId="95" fillId="0" borderId="27" xfId="0" applyNumberFormat="1" applyFont="1" applyFill="1" applyBorder="1" applyAlignment="1">
      <alignment horizontal="center" vertical="center"/>
    </xf>
    <xf numFmtId="187" fontId="93" fillId="0" borderId="27" xfId="0" applyNumberFormat="1" applyFont="1" applyFill="1" applyBorder="1" applyAlignment="1">
      <alignment horizontal="center" vertical="center"/>
    </xf>
    <xf numFmtId="187" fontId="95" fillId="0" borderId="27" xfId="0" applyNumberFormat="1" applyFont="1" applyFill="1" applyBorder="1" applyAlignment="1">
      <alignment horizontal="center" vertical="center"/>
    </xf>
    <xf numFmtId="187" fontId="96" fillId="0" borderId="34" xfId="0" applyNumberFormat="1" applyFont="1" applyFill="1" applyBorder="1" applyAlignment="1">
      <alignment horizontal="center" vertical="center"/>
    </xf>
    <xf numFmtId="187" fontId="95" fillId="0" borderId="29" xfId="0" applyNumberFormat="1" applyFont="1" applyFill="1" applyBorder="1" applyAlignment="1">
      <alignment horizontal="center" vertical="center"/>
    </xf>
    <xf numFmtId="187" fontId="88" fillId="0" borderId="51" xfId="125" applyNumberFormat="1" applyFont="1" applyFill="1" applyBorder="1">
      <alignment/>
      <protection/>
    </xf>
    <xf numFmtId="187" fontId="88" fillId="0" borderId="0" xfId="0" applyNumberFormat="1" applyFont="1" applyFill="1" applyBorder="1" applyAlignment="1">
      <alignment vertical="center"/>
    </xf>
    <xf numFmtId="49" fontId="89" fillId="0" borderId="54" xfId="125" applyNumberFormat="1" applyFont="1" applyFill="1" applyBorder="1" applyAlignment="1">
      <alignment horizontal="center" vertical="distributed"/>
      <protection/>
    </xf>
    <xf numFmtId="49" fontId="89" fillId="0" borderId="52" xfId="0" applyNumberFormat="1" applyFont="1" applyFill="1" applyBorder="1" applyAlignment="1">
      <alignment horizontal="center" vertical="center"/>
    </xf>
    <xf numFmtId="0" fontId="88" fillId="0" borderId="0" xfId="125" applyFont="1" applyFill="1" applyBorder="1" applyAlignment="1">
      <alignment horizontal="left" vertical="center" wrapText="1"/>
      <protection/>
    </xf>
    <xf numFmtId="0" fontId="88" fillId="0" borderId="28" xfId="125" applyNumberFormat="1" applyFont="1" applyFill="1" applyBorder="1" applyAlignment="1">
      <alignment horizontal="left" vertical="center" wrapText="1"/>
      <protection/>
    </xf>
    <xf numFmtId="0" fontId="88" fillId="0" borderId="28" xfId="0" applyFont="1" applyFill="1" applyBorder="1" applyAlignment="1">
      <alignment wrapText="1"/>
    </xf>
    <xf numFmtId="0" fontId="89" fillId="0" borderId="28" xfId="0" applyFont="1" applyFill="1" applyBorder="1" applyAlignment="1" applyProtection="1">
      <alignment horizontal="left" vertical="center" wrapText="1"/>
      <protection locked="0"/>
    </xf>
    <xf numFmtId="187" fontId="88" fillId="0" borderId="55" xfId="125" applyNumberFormat="1" applyFont="1" applyFill="1" applyBorder="1" applyAlignment="1">
      <alignment vertical="center"/>
      <protection/>
    </xf>
    <xf numFmtId="49" fontId="91" fillId="0" borderId="0" xfId="125" applyNumberFormat="1" applyFont="1" applyFill="1" applyBorder="1" applyAlignment="1">
      <alignment horizontal="center" vertical="distributed"/>
      <protection/>
    </xf>
    <xf numFmtId="0" fontId="88" fillId="0" borderId="0" xfId="0" applyFont="1" applyFill="1" applyBorder="1" applyAlignment="1">
      <alignment horizontal="center" vertical="center"/>
    </xf>
    <xf numFmtId="0" fontId="88" fillId="0" borderId="56" xfId="0" applyFont="1" applyFill="1" applyBorder="1" applyAlignment="1">
      <alignment horizontal="center" vertical="center"/>
    </xf>
    <xf numFmtId="0" fontId="88" fillId="0" borderId="0" xfId="125" applyFont="1" applyFill="1">
      <alignment/>
      <protection/>
    </xf>
    <xf numFmtId="49" fontId="88" fillId="0" borderId="0" xfId="125" applyNumberFormat="1" applyFont="1" applyFill="1">
      <alignment/>
      <protection/>
    </xf>
    <xf numFmtId="49" fontId="91" fillId="0" borderId="0" xfId="0" applyNumberFormat="1" applyFont="1" applyFill="1" applyBorder="1" applyAlignment="1">
      <alignment horizontal="center" vertical="distributed"/>
    </xf>
    <xf numFmtId="49" fontId="91" fillId="0" borderId="52" xfId="0" applyNumberFormat="1" applyFont="1" applyFill="1" applyBorder="1" applyAlignment="1">
      <alignment horizontal="center" vertical="center"/>
    </xf>
    <xf numFmtId="187" fontId="87" fillId="0" borderId="51" xfId="0" applyNumberFormat="1" applyFont="1" applyFill="1" applyBorder="1" applyAlignment="1">
      <alignment vertical="center"/>
    </xf>
    <xf numFmtId="49" fontId="91" fillId="0" borderId="52" xfId="125" applyNumberFormat="1" applyFont="1" applyFill="1" applyBorder="1" applyAlignment="1">
      <alignment horizontal="center" vertical="center"/>
      <protection/>
    </xf>
    <xf numFmtId="0" fontId="93" fillId="34" borderId="29" xfId="0" applyFont="1" applyFill="1" applyBorder="1" applyAlignment="1">
      <alignment horizontal="center" vertical="distributed"/>
    </xf>
    <xf numFmtId="0" fontId="87" fillId="0" borderId="37" xfId="0" applyFont="1" applyFill="1" applyBorder="1" applyAlignment="1">
      <alignment wrapText="1"/>
    </xf>
    <xf numFmtId="49" fontId="91" fillId="0" borderId="37" xfId="0" applyNumberFormat="1" applyFont="1" applyFill="1" applyBorder="1" applyAlignment="1">
      <alignment horizontal="center" vertical="distributed"/>
    </xf>
    <xf numFmtId="49" fontId="87" fillId="0" borderId="63" xfId="0" applyNumberFormat="1" applyFont="1" applyFill="1" applyBorder="1" applyAlignment="1">
      <alignment horizontal="center" vertical="distributed"/>
    </xf>
    <xf numFmtId="49" fontId="87" fillId="0" borderId="64" xfId="0" applyNumberFormat="1" applyFont="1" applyFill="1" applyBorder="1" applyAlignment="1">
      <alignment horizontal="center" vertical="distributed"/>
    </xf>
    <xf numFmtId="49" fontId="87" fillId="0" borderId="65" xfId="0" applyNumberFormat="1" applyFont="1" applyFill="1" applyBorder="1" applyAlignment="1">
      <alignment horizontal="center" vertical="center"/>
    </xf>
    <xf numFmtId="172" fontId="87" fillId="0" borderId="37" xfId="0" applyNumberFormat="1" applyFont="1" applyFill="1" applyBorder="1" applyAlignment="1">
      <alignment horizontal="right" vertical="distributed"/>
    </xf>
    <xf numFmtId="172" fontId="87" fillId="0" borderId="32" xfId="0" applyNumberFormat="1" applyFont="1" applyFill="1" applyBorder="1" applyAlignment="1">
      <alignment horizontal="right" vertical="distributed"/>
    </xf>
    <xf numFmtId="0" fontId="87" fillId="0" borderId="0" xfId="0" applyFont="1" applyFill="1" applyAlignment="1">
      <alignment/>
    </xf>
    <xf numFmtId="49" fontId="89" fillId="0" borderId="28" xfId="0" applyNumberFormat="1" applyFont="1" applyFill="1" applyBorder="1" applyAlignment="1">
      <alignment horizontal="center" vertical="distributed"/>
    </xf>
    <xf numFmtId="49" fontId="87" fillId="0" borderId="62" xfId="0" applyNumberFormat="1" applyFont="1" applyFill="1" applyBorder="1" applyAlignment="1">
      <alignment horizontal="center" vertical="center"/>
    </xf>
    <xf numFmtId="172" fontId="87" fillId="0" borderId="28" xfId="0" applyNumberFormat="1" applyFont="1" applyFill="1" applyBorder="1" applyAlignment="1">
      <alignment horizontal="right" vertical="distributed"/>
    </xf>
    <xf numFmtId="172" fontId="87" fillId="0" borderId="53" xfId="0" applyNumberFormat="1" applyFont="1" applyFill="1" applyBorder="1" applyAlignment="1">
      <alignment horizontal="right" vertical="distributed"/>
    </xf>
    <xf numFmtId="0" fontId="88" fillId="0" borderId="0" xfId="0" applyFont="1" applyFill="1" applyAlignment="1">
      <alignment/>
    </xf>
    <xf numFmtId="49" fontId="88" fillId="0" borderId="62" xfId="125" applyNumberFormat="1" applyFont="1" applyFill="1" applyBorder="1" applyAlignment="1">
      <alignment horizontal="center" vertical="center"/>
      <protection/>
    </xf>
    <xf numFmtId="172" fontId="88" fillId="0" borderId="28" xfId="125" applyNumberFormat="1" applyFont="1" applyFill="1" applyBorder="1" applyAlignment="1">
      <alignment horizontal="right" vertical="distributed"/>
      <protection/>
    </xf>
    <xf numFmtId="172" fontId="88" fillId="0" borderId="53" xfId="125" applyNumberFormat="1" applyFont="1" applyFill="1" applyBorder="1" applyAlignment="1">
      <alignment horizontal="right" vertical="distributed"/>
      <protection/>
    </xf>
    <xf numFmtId="0" fontId="88" fillId="0" borderId="28" xfId="0" applyFont="1" applyBorder="1" applyAlignment="1">
      <alignment wrapText="1"/>
    </xf>
    <xf numFmtId="49" fontId="89" fillId="0" borderId="62" xfId="0" applyNumberFormat="1" applyFont="1" applyFill="1" applyBorder="1" applyAlignment="1">
      <alignment horizontal="center" vertical="center"/>
    </xf>
    <xf numFmtId="172" fontId="88" fillId="0" borderId="0" xfId="0" applyNumberFormat="1" applyFont="1" applyFill="1" applyBorder="1" applyAlignment="1">
      <alignment horizontal="right" vertical="distributed"/>
    </xf>
    <xf numFmtId="0" fontId="88" fillId="0" borderId="0" xfId="0" applyFont="1" applyAlignment="1">
      <alignment/>
    </xf>
    <xf numFmtId="0" fontId="89" fillId="0" borderId="28" xfId="127" applyFont="1" applyFill="1" applyBorder="1" applyAlignment="1">
      <alignment vertical="top" wrapText="1"/>
      <protection/>
    </xf>
    <xf numFmtId="49" fontId="88" fillId="0" borderId="52" xfId="0" applyNumberFormat="1" applyFont="1" applyFill="1" applyBorder="1" applyAlignment="1">
      <alignment horizontal="center" vertical="distributed"/>
    </xf>
    <xf numFmtId="49" fontId="88" fillId="0" borderId="62" xfId="0" applyNumberFormat="1" applyFont="1" applyFill="1" applyBorder="1" applyAlignment="1">
      <alignment horizontal="center" vertical="center"/>
    </xf>
    <xf numFmtId="49" fontId="88" fillId="0" borderId="62" xfId="125" applyNumberFormat="1" applyFont="1" applyFill="1" applyBorder="1" applyAlignment="1">
      <alignment horizontal="center" vertical="center" wrapText="1"/>
      <protection/>
    </xf>
    <xf numFmtId="49" fontId="88" fillId="0" borderId="62" xfId="0" applyNumberFormat="1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justify"/>
    </xf>
    <xf numFmtId="0" fontId="88" fillId="0" borderId="66" xfId="125" applyFont="1" applyFill="1" applyBorder="1" applyAlignment="1">
      <alignment horizontal="left" vertical="center" wrapText="1"/>
      <protection/>
    </xf>
    <xf numFmtId="49" fontId="89" fillId="0" borderId="66" xfId="0" applyNumberFormat="1" applyFont="1" applyFill="1" applyBorder="1" applyAlignment="1">
      <alignment horizontal="center" vertical="distributed"/>
    </xf>
    <xf numFmtId="49" fontId="88" fillId="0" borderId="58" xfId="0" applyNumberFormat="1" applyFont="1" applyFill="1" applyBorder="1" applyAlignment="1">
      <alignment horizontal="center" vertical="distributed"/>
    </xf>
    <xf numFmtId="49" fontId="88" fillId="0" borderId="56" xfId="0" applyNumberFormat="1" applyFont="1" applyFill="1" applyBorder="1" applyAlignment="1">
      <alignment horizontal="center" vertical="distributed"/>
    </xf>
    <xf numFmtId="49" fontId="89" fillId="0" borderId="67" xfId="125" applyNumberFormat="1" applyFont="1" applyFill="1" applyBorder="1" applyAlignment="1">
      <alignment horizontal="center" vertical="center"/>
      <protection/>
    </xf>
    <xf numFmtId="172" fontId="88" fillId="0" borderId="66" xfId="125" applyNumberFormat="1" applyFont="1" applyFill="1" applyBorder="1" applyAlignment="1">
      <alignment horizontal="right" vertical="distributed"/>
      <protection/>
    </xf>
    <xf numFmtId="172" fontId="88" fillId="0" borderId="68" xfId="125" applyNumberFormat="1" applyFont="1" applyFill="1" applyBorder="1" applyAlignment="1">
      <alignment horizontal="right" vertical="distributed"/>
      <protection/>
    </xf>
    <xf numFmtId="0" fontId="87" fillId="0" borderId="28" xfId="0" applyFont="1" applyFill="1" applyBorder="1" applyAlignment="1">
      <alignment horizontal="left" wrapText="1"/>
    </xf>
    <xf numFmtId="49" fontId="87" fillId="0" borderId="28" xfId="0" applyNumberFormat="1" applyFont="1" applyFill="1" applyBorder="1" applyAlignment="1">
      <alignment horizontal="center" vertical="distributed"/>
    </xf>
    <xf numFmtId="0" fontId="87" fillId="0" borderId="52" xfId="0" applyFont="1" applyFill="1" applyBorder="1" applyAlignment="1">
      <alignment horizontal="center" vertical="distributed"/>
    </xf>
    <xf numFmtId="0" fontId="87" fillId="0" borderId="54" xfId="0" applyFont="1" applyFill="1" applyBorder="1" applyAlignment="1">
      <alignment horizontal="center" vertical="distributed"/>
    </xf>
    <xf numFmtId="0" fontId="87" fillId="0" borderId="0" xfId="0" applyFont="1" applyFill="1" applyBorder="1" applyAlignment="1">
      <alignment horizontal="center" vertical="distributed"/>
    </xf>
    <xf numFmtId="0" fontId="87" fillId="0" borderId="51" xfId="0" applyFont="1" applyFill="1" applyBorder="1" applyAlignment="1">
      <alignment horizontal="center" vertical="distributed"/>
    </xf>
    <xf numFmtId="0" fontId="87" fillId="0" borderId="69" xfId="0" applyFont="1" applyFill="1" applyBorder="1" applyAlignment="1">
      <alignment horizontal="center" vertical="center"/>
    </xf>
    <xf numFmtId="172" fontId="91" fillId="0" borderId="28" xfId="0" applyNumberFormat="1" applyFont="1" applyFill="1" applyBorder="1" applyAlignment="1">
      <alignment horizontal="right" vertical="distributed"/>
    </xf>
    <xf numFmtId="172" fontId="91" fillId="0" borderId="53" xfId="0" applyNumberFormat="1" applyFont="1" applyFill="1" applyBorder="1" applyAlignment="1">
      <alignment horizontal="right" vertical="distributed"/>
    </xf>
    <xf numFmtId="0" fontId="87" fillId="0" borderId="0" xfId="0" applyFont="1" applyAlignment="1">
      <alignment/>
    </xf>
    <xf numFmtId="0" fontId="88" fillId="0" borderId="28" xfId="0" applyFont="1" applyFill="1" applyBorder="1" applyAlignment="1">
      <alignment/>
    </xf>
    <xf numFmtId="49" fontId="88" fillId="0" borderId="51" xfId="0" applyNumberFormat="1" applyFont="1" applyFill="1" applyBorder="1" applyAlignment="1">
      <alignment horizontal="center" vertical="distributed"/>
    </xf>
    <xf numFmtId="49" fontId="88" fillId="0" borderId="69" xfId="0" applyNumberFormat="1" applyFont="1" applyFill="1" applyBorder="1" applyAlignment="1">
      <alignment horizontal="center" vertical="center"/>
    </xf>
    <xf numFmtId="172" fontId="89" fillId="0" borderId="28" xfId="0" applyNumberFormat="1" applyFont="1" applyFill="1" applyBorder="1" applyAlignment="1">
      <alignment horizontal="right" vertical="distributed"/>
    </xf>
    <xf numFmtId="172" fontId="89" fillId="0" borderId="53" xfId="0" applyNumberFormat="1" applyFont="1" applyFill="1" applyBorder="1" applyAlignment="1">
      <alignment horizontal="right" vertical="distributed"/>
    </xf>
    <xf numFmtId="49" fontId="88" fillId="0" borderId="69" xfId="125" applyNumberFormat="1" applyFont="1" applyFill="1" applyBorder="1" applyAlignment="1">
      <alignment horizontal="center" vertical="center"/>
      <protection/>
    </xf>
    <xf numFmtId="49" fontId="88" fillId="0" borderId="28" xfId="0" applyNumberFormat="1" applyFont="1" applyFill="1" applyBorder="1" applyAlignment="1">
      <alignment horizontal="center" vertical="distributed"/>
    </xf>
    <xf numFmtId="49" fontId="88" fillId="0" borderId="69" xfId="125" applyNumberFormat="1" applyFont="1" applyFill="1" applyBorder="1" applyAlignment="1">
      <alignment horizontal="center" vertical="center" wrapText="1"/>
      <protection/>
    </xf>
    <xf numFmtId="49" fontId="89" fillId="0" borderId="54" xfId="0" applyNumberFormat="1" applyFont="1" applyFill="1" applyBorder="1" applyAlignment="1">
      <alignment horizontal="center" vertical="distributed"/>
    </xf>
    <xf numFmtId="49" fontId="89" fillId="0" borderId="69" xfId="0" applyNumberFormat="1" applyFont="1" applyFill="1" applyBorder="1" applyAlignment="1">
      <alignment horizontal="center" vertical="center"/>
    </xf>
    <xf numFmtId="49" fontId="87" fillId="0" borderId="69" xfId="125" applyNumberFormat="1" applyFont="1" applyFill="1" applyBorder="1" applyAlignment="1">
      <alignment horizontal="center" vertical="center"/>
      <protection/>
    </xf>
    <xf numFmtId="49" fontId="89" fillId="0" borderId="69" xfId="125" applyNumberFormat="1" applyFont="1" applyFill="1" applyBorder="1" applyAlignment="1">
      <alignment horizontal="center" vertical="center"/>
      <protection/>
    </xf>
    <xf numFmtId="49" fontId="88" fillId="0" borderId="66" xfId="0" applyNumberFormat="1" applyFont="1" applyFill="1" applyBorder="1" applyAlignment="1">
      <alignment horizontal="center" vertical="distributed"/>
    </xf>
    <xf numFmtId="49" fontId="89" fillId="0" borderId="55" xfId="125" applyNumberFormat="1" applyFont="1" applyFill="1" applyBorder="1" applyAlignment="1">
      <alignment horizontal="center" vertical="distributed"/>
      <protection/>
    </xf>
    <xf numFmtId="49" fontId="89" fillId="0" borderId="70" xfId="125" applyNumberFormat="1" applyFont="1" applyFill="1" applyBorder="1" applyAlignment="1">
      <alignment horizontal="center" vertical="center"/>
      <protection/>
    </xf>
    <xf numFmtId="0" fontId="87" fillId="0" borderId="28" xfId="0" applyFont="1" applyFill="1" applyBorder="1" applyAlignment="1">
      <alignment horizontal="left"/>
    </xf>
    <xf numFmtId="0" fontId="87" fillId="0" borderId="28" xfId="0" applyFont="1" applyFill="1" applyBorder="1" applyAlignment="1">
      <alignment horizontal="center" vertical="distributed"/>
    </xf>
    <xf numFmtId="0" fontId="87" fillId="0" borderId="61" xfId="0" applyFont="1" applyFill="1" applyBorder="1" applyAlignment="1">
      <alignment horizontal="center" vertical="distributed"/>
    </xf>
    <xf numFmtId="0" fontId="87" fillId="0" borderId="60" xfId="0" applyFont="1" applyFill="1" applyBorder="1" applyAlignment="1">
      <alignment horizontal="center" vertical="distributed"/>
    </xf>
    <xf numFmtId="0" fontId="87" fillId="0" borderId="25" xfId="0" applyFont="1" applyFill="1" applyBorder="1" applyAlignment="1">
      <alignment horizontal="center" vertical="distributed"/>
    </xf>
    <xf numFmtId="0" fontId="87" fillId="0" borderId="59" xfId="0" applyFont="1" applyFill="1" applyBorder="1" applyAlignment="1">
      <alignment horizontal="center" vertical="distributed"/>
    </xf>
    <xf numFmtId="0" fontId="88" fillId="0" borderId="28" xfId="0" applyFont="1" applyFill="1" applyBorder="1" applyAlignment="1">
      <alignment horizontal="center" vertical="distributed"/>
    </xf>
    <xf numFmtId="0" fontId="88" fillId="0" borderId="69" xfId="0" applyFont="1" applyFill="1" applyBorder="1" applyAlignment="1">
      <alignment/>
    </xf>
    <xf numFmtId="49" fontId="88" fillId="0" borderId="52" xfId="0" applyNumberFormat="1" applyFont="1" applyBorder="1" applyAlignment="1">
      <alignment horizontal="center" vertical="distributed"/>
    </xf>
    <xf numFmtId="49" fontId="88" fillId="0" borderId="51" xfId="0" applyNumberFormat="1" applyFont="1" applyBorder="1" applyAlignment="1">
      <alignment horizontal="center" vertical="distributed"/>
    </xf>
    <xf numFmtId="0" fontId="88" fillId="0" borderId="28" xfId="0" applyFont="1" applyFill="1" applyBorder="1" applyAlignment="1" applyProtection="1">
      <alignment horizontal="left" vertical="center" wrapText="1"/>
      <protection locked="0"/>
    </xf>
    <xf numFmtId="172" fontId="88" fillId="0" borderId="0" xfId="125" applyNumberFormat="1" applyFont="1" applyFill="1" applyBorder="1" applyAlignment="1">
      <alignment horizontal="right" vertical="distributed"/>
      <protection/>
    </xf>
    <xf numFmtId="0" fontId="88" fillId="0" borderId="28" xfId="0" applyFont="1" applyFill="1" applyBorder="1" applyAlignment="1">
      <alignment horizontal="center" vertical="distributed"/>
    </xf>
    <xf numFmtId="0" fontId="88" fillId="0" borderId="0" xfId="0" applyFont="1" applyAlignment="1">
      <alignment horizontal="center" wrapText="1"/>
    </xf>
    <xf numFmtId="49" fontId="89" fillId="0" borderId="58" xfId="0" applyNumberFormat="1" applyFont="1" applyFill="1" applyBorder="1" applyAlignment="1">
      <alignment horizontal="center" vertical="distributed"/>
    </xf>
    <xf numFmtId="49" fontId="89" fillId="0" borderId="57" xfId="0" applyNumberFormat="1" applyFont="1" applyFill="1" applyBorder="1" applyAlignment="1">
      <alignment horizontal="center" vertical="distributed"/>
    </xf>
    <xf numFmtId="49" fontId="88" fillId="0" borderId="70" xfId="125" applyNumberFormat="1" applyFont="1" applyFill="1" applyBorder="1" applyAlignment="1">
      <alignment horizontal="center" vertical="center"/>
      <protection/>
    </xf>
    <xf numFmtId="0" fontId="87" fillId="0" borderId="28" xfId="0" applyFont="1" applyFill="1" applyBorder="1" applyAlignment="1">
      <alignment wrapText="1"/>
    </xf>
    <xf numFmtId="49" fontId="91" fillId="0" borderId="52" xfId="0" applyNumberFormat="1" applyFont="1" applyFill="1" applyBorder="1" applyAlignment="1">
      <alignment horizontal="center" vertical="distributed"/>
    </xf>
    <xf numFmtId="49" fontId="91" fillId="0" borderId="62" xfId="0" applyNumberFormat="1" applyFont="1" applyFill="1" applyBorder="1" applyAlignment="1">
      <alignment horizontal="center" vertical="center"/>
    </xf>
    <xf numFmtId="49" fontId="89" fillId="0" borderId="52" xfId="0" applyNumberFormat="1" applyFont="1" applyFill="1" applyBorder="1" applyAlignment="1" applyProtection="1">
      <alignment horizontal="center" vertical="distributed"/>
      <protection hidden="1"/>
    </xf>
    <xf numFmtId="49" fontId="88" fillId="0" borderId="67" xfId="125" applyNumberFormat="1" applyFont="1" applyFill="1" applyBorder="1" applyAlignment="1">
      <alignment horizontal="center" vertical="center"/>
      <protection/>
    </xf>
    <xf numFmtId="49" fontId="89" fillId="0" borderId="28" xfId="0" applyNumberFormat="1" applyFont="1" applyFill="1" applyBorder="1" applyAlignment="1">
      <alignment horizontal="center"/>
    </xf>
    <xf numFmtId="49" fontId="89" fillId="0" borderId="52" xfId="0" applyNumberFormat="1" applyFont="1" applyFill="1" applyBorder="1" applyAlignment="1" applyProtection="1">
      <alignment horizontal="center"/>
      <protection hidden="1"/>
    </xf>
    <xf numFmtId="49" fontId="89" fillId="0" borderId="52" xfId="0" applyNumberFormat="1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/>
    </xf>
    <xf numFmtId="0" fontId="88" fillId="0" borderId="28" xfId="125" applyFont="1" applyFill="1" applyBorder="1" applyAlignment="1">
      <alignment wrapText="1"/>
      <protection/>
    </xf>
    <xf numFmtId="0" fontId="88" fillId="0" borderId="28" xfId="125" applyFont="1" applyFill="1" applyBorder="1">
      <alignment/>
      <protection/>
    </xf>
    <xf numFmtId="172" fontId="89" fillId="0" borderId="28" xfId="0" applyNumberFormat="1" applyFont="1" applyFill="1" applyBorder="1" applyAlignment="1">
      <alignment horizontal="right" vertical="distributed"/>
    </xf>
    <xf numFmtId="172" fontId="89" fillId="0" borderId="53" xfId="0" applyNumberFormat="1" applyFont="1" applyFill="1" applyBorder="1" applyAlignment="1">
      <alignment horizontal="right" vertical="distributed"/>
    </xf>
    <xf numFmtId="0" fontId="88" fillId="0" borderId="28" xfId="0" applyFont="1" applyFill="1" applyBorder="1" applyAlignment="1">
      <alignment horizontal="left" wrapText="1"/>
    </xf>
    <xf numFmtId="49" fontId="89" fillId="0" borderId="54" xfId="0" applyNumberFormat="1" applyFont="1" applyFill="1" applyBorder="1" applyAlignment="1">
      <alignment vertical="distributed"/>
    </xf>
    <xf numFmtId="49" fontId="89" fillId="0" borderId="0" xfId="0" applyNumberFormat="1" applyFont="1" applyFill="1" applyBorder="1" applyAlignment="1">
      <alignment vertical="distributed"/>
    </xf>
    <xf numFmtId="0" fontId="88" fillId="0" borderId="66" xfId="0" applyFont="1" applyFill="1" applyBorder="1" applyAlignment="1">
      <alignment horizontal="center" vertical="distributed"/>
    </xf>
    <xf numFmtId="172" fontId="91" fillId="0" borderId="28" xfId="0" applyNumberFormat="1" applyFont="1" applyFill="1" applyBorder="1" applyAlignment="1">
      <alignment horizontal="right" vertical="distributed"/>
    </xf>
    <xf numFmtId="172" fontId="91" fillId="0" borderId="53" xfId="0" applyNumberFormat="1" applyFont="1" applyFill="1" applyBorder="1" applyAlignment="1">
      <alignment horizontal="right" vertical="distributed"/>
    </xf>
    <xf numFmtId="0" fontId="87" fillId="0" borderId="71" xfId="0" applyFont="1" applyFill="1" applyBorder="1" applyAlignment="1">
      <alignment/>
    </xf>
    <xf numFmtId="49" fontId="89" fillId="0" borderId="72" xfId="0" applyNumberFormat="1" applyFont="1" applyFill="1" applyBorder="1" applyAlignment="1">
      <alignment horizontal="center" vertical="distributed"/>
    </xf>
    <xf numFmtId="49" fontId="89" fillId="0" borderId="73" xfId="0" applyNumberFormat="1" applyFont="1" applyFill="1" applyBorder="1" applyAlignment="1">
      <alignment horizontal="center" vertical="distributed"/>
    </xf>
    <xf numFmtId="49" fontId="89" fillId="0" borderId="74" xfId="0" applyNumberFormat="1" applyFont="1" applyFill="1" applyBorder="1" applyAlignment="1">
      <alignment horizontal="center" vertical="distributed"/>
    </xf>
    <xf numFmtId="49" fontId="89" fillId="0" borderId="75" xfId="0" applyNumberFormat="1" applyFont="1" applyFill="1" applyBorder="1" applyAlignment="1">
      <alignment horizontal="center" vertical="center"/>
    </xf>
    <xf numFmtId="172" fontId="97" fillId="0" borderId="71" xfId="0" applyNumberFormat="1" applyFont="1" applyFill="1" applyBorder="1" applyAlignment="1">
      <alignment horizontal="right" vertical="distributed"/>
    </xf>
    <xf numFmtId="172" fontId="97" fillId="0" borderId="30" xfId="0" applyNumberFormat="1" applyFont="1" applyFill="1" applyBorder="1" applyAlignment="1">
      <alignment horizontal="right" vertical="distributed"/>
    </xf>
    <xf numFmtId="0" fontId="88" fillId="0" borderId="0" xfId="0" applyFont="1" applyFill="1" applyBorder="1" applyAlignment="1">
      <alignment horizontal="center" vertical="distributed"/>
    </xf>
    <xf numFmtId="0" fontId="88" fillId="0" borderId="0" xfId="0" applyFont="1" applyFill="1" applyAlignment="1">
      <alignment horizontal="center" vertical="distributed"/>
    </xf>
    <xf numFmtId="0" fontId="88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/>
    </xf>
    <xf numFmtId="49" fontId="99" fillId="0" borderId="0" xfId="0" applyNumberFormat="1" applyFont="1" applyFill="1" applyBorder="1" applyAlignment="1">
      <alignment horizontal="center" vertical="distributed"/>
    </xf>
    <xf numFmtId="0" fontId="100" fillId="0" borderId="0" xfId="0" applyFont="1" applyFill="1" applyBorder="1" applyAlignment="1">
      <alignment horizontal="center" vertical="distributed"/>
    </xf>
    <xf numFmtId="0" fontId="100" fillId="0" borderId="0" xfId="0" applyFont="1" applyFill="1" applyBorder="1" applyAlignment="1">
      <alignment horizontal="center" vertical="center"/>
    </xf>
    <xf numFmtId="172" fontId="87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49" fontId="101" fillId="0" borderId="0" xfId="0" applyNumberFormat="1" applyFont="1" applyFill="1" applyBorder="1" applyAlignment="1">
      <alignment horizontal="center" vertical="distributed"/>
    </xf>
    <xf numFmtId="49" fontId="101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49" fontId="102" fillId="0" borderId="0" xfId="0" applyNumberFormat="1" applyFont="1" applyFill="1" applyBorder="1" applyAlignment="1">
      <alignment horizontal="center" vertical="distributed"/>
    </xf>
    <xf numFmtId="49" fontId="102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distributed"/>
    </xf>
    <xf numFmtId="0" fontId="102" fillId="0" borderId="0" xfId="0" applyFont="1" applyFill="1" applyBorder="1" applyAlignment="1">
      <alignment horizontal="center" vertical="center"/>
    </xf>
    <xf numFmtId="172" fontId="88" fillId="0" borderId="0" xfId="0" applyNumberFormat="1" applyFont="1" applyBorder="1" applyAlignment="1">
      <alignment/>
    </xf>
    <xf numFmtId="0" fontId="101" fillId="0" borderId="0" xfId="0" applyFont="1" applyFill="1" applyBorder="1" applyAlignment="1">
      <alignment horizontal="center" vertical="distributed"/>
    </xf>
    <xf numFmtId="0" fontId="101" fillId="0" borderId="0" xfId="0" applyFont="1" applyFill="1" applyBorder="1" applyAlignment="1">
      <alignment horizontal="center" vertical="center"/>
    </xf>
    <xf numFmtId="2" fontId="99" fillId="0" borderId="0" xfId="0" applyNumberFormat="1" applyFont="1" applyFill="1" applyBorder="1" applyAlignment="1">
      <alignment horizontal="center" vertical="distributed"/>
    </xf>
    <xf numFmtId="2" fontId="101" fillId="0" borderId="0" xfId="0" applyNumberFormat="1" applyFont="1" applyFill="1" applyBorder="1" applyAlignment="1">
      <alignment horizontal="center" vertical="distributed"/>
    </xf>
    <xf numFmtId="2" fontId="101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distributed"/>
    </xf>
    <xf numFmtId="0" fontId="88" fillId="0" borderId="0" xfId="0" applyFont="1" applyAlignment="1">
      <alignment horizontal="center" vertical="distributed"/>
    </xf>
    <xf numFmtId="0" fontId="88" fillId="0" borderId="0" xfId="0" applyFont="1" applyAlignment="1">
      <alignment horizontal="center" vertical="center"/>
    </xf>
    <xf numFmtId="0" fontId="93" fillId="34" borderId="38" xfId="0" applyFont="1" applyFill="1" applyBorder="1" applyAlignment="1">
      <alignment horizontal="center" vertical="distributed"/>
    </xf>
    <xf numFmtId="187" fontId="88" fillId="0" borderId="69" xfId="125" applyNumberFormat="1" applyFont="1" applyFill="1" applyBorder="1">
      <alignment/>
      <protection/>
    </xf>
    <xf numFmtId="0" fontId="103" fillId="0" borderId="28" xfId="125" applyFont="1" applyFill="1" applyBorder="1" applyAlignment="1">
      <alignment horizontal="left" vertical="center" wrapText="1"/>
      <protection/>
    </xf>
    <xf numFmtId="187" fontId="87" fillId="0" borderId="69" xfId="125" applyNumberFormat="1" applyFont="1" applyFill="1" applyBorder="1" applyAlignment="1">
      <alignment vertical="center"/>
      <protection/>
    </xf>
    <xf numFmtId="0" fontId="101" fillId="0" borderId="28" xfId="125" applyFont="1" applyFill="1" applyBorder="1" applyAlignment="1">
      <alignment horizontal="left" vertical="center" wrapText="1"/>
      <protection/>
    </xf>
    <xf numFmtId="0" fontId="87" fillId="0" borderId="28" xfId="125" applyNumberFormat="1" applyFont="1" applyFill="1" applyBorder="1" applyAlignment="1">
      <alignment horizontal="left" vertical="center" wrapText="1"/>
      <protection/>
    </xf>
    <xf numFmtId="187" fontId="88" fillId="0" borderId="69" xfId="125" applyNumberFormat="1" applyFont="1" applyFill="1" applyBorder="1" applyAlignment="1">
      <alignment vertical="center"/>
      <protection/>
    </xf>
    <xf numFmtId="187" fontId="88" fillId="0" borderId="69" xfId="0" applyNumberFormat="1" applyFont="1" applyFill="1" applyBorder="1" applyAlignment="1">
      <alignment vertical="center"/>
    </xf>
    <xf numFmtId="0" fontId="88" fillId="0" borderId="66" xfId="0" applyFont="1" applyFill="1" applyBorder="1" applyAlignment="1">
      <alignment horizontal="left" vertical="center" wrapText="1"/>
    </xf>
    <xf numFmtId="187" fontId="88" fillId="0" borderId="70" xfId="0" applyNumberFormat="1" applyFont="1" applyFill="1" applyBorder="1" applyAlignment="1">
      <alignment vertical="center"/>
    </xf>
    <xf numFmtId="0" fontId="101" fillId="0" borderId="76" xfId="125" applyNumberFormat="1" applyFont="1" applyFill="1" applyBorder="1" applyAlignment="1">
      <alignment horizontal="left" vertical="center" wrapText="1"/>
      <protection/>
    </xf>
    <xf numFmtId="187" fontId="87" fillId="0" borderId="77" xfId="0" applyNumberFormat="1" applyFont="1" applyFill="1" applyBorder="1" applyAlignment="1">
      <alignment vertical="center"/>
    </xf>
    <xf numFmtId="0" fontId="88" fillId="0" borderId="78" xfId="0" applyFont="1" applyFill="1" applyBorder="1" applyAlignment="1">
      <alignment wrapText="1"/>
    </xf>
    <xf numFmtId="187" fontId="88" fillId="0" borderId="62" xfId="0" applyNumberFormat="1" applyFont="1" applyFill="1" applyBorder="1" applyAlignment="1">
      <alignment vertical="center"/>
    </xf>
    <xf numFmtId="0" fontId="88" fillId="0" borderId="78" xfId="125" applyFont="1" applyFill="1" applyBorder="1" applyAlignment="1">
      <alignment horizontal="left" vertical="center" wrapText="1"/>
      <protection/>
    </xf>
    <xf numFmtId="0" fontId="89" fillId="0" borderId="78" xfId="0" applyFont="1" applyFill="1" applyBorder="1" applyAlignment="1" applyProtection="1">
      <alignment horizontal="left" vertical="center" wrapText="1"/>
      <protection locked="0"/>
    </xf>
    <xf numFmtId="0" fontId="87" fillId="0" borderId="78" xfId="125" applyNumberFormat="1" applyFont="1" applyFill="1" applyBorder="1" applyAlignment="1">
      <alignment horizontal="left" vertical="center" wrapText="1"/>
      <protection/>
    </xf>
    <xf numFmtId="187" fontId="87" fillId="0" borderId="62" xfId="0" applyNumberFormat="1" applyFont="1" applyFill="1" applyBorder="1" applyAlignment="1">
      <alignment vertical="center"/>
    </xf>
    <xf numFmtId="0" fontId="104" fillId="0" borderId="78" xfId="0" applyFont="1" applyBorder="1" applyAlignment="1">
      <alignment horizontal="left" wrapText="1"/>
    </xf>
    <xf numFmtId="0" fontId="88" fillId="0" borderId="79" xfId="0" applyFont="1" applyFill="1" applyBorder="1" applyAlignment="1">
      <alignment horizontal="left" vertical="center" wrapText="1"/>
    </xf>
    <xf numFmtId="187" fontId="88" fillId="0" borderId="67" xfId="0" applyNumberFormat="1" applyFont="1" applyFill="1" applyBorder="1" applyAlignment="1">
      <alignment vertical="center"/>
    </xf>
    <xf numFmtId="0" fontId="101" fillId="0" borderId="78" xfId="125" applyNumberFormat="1" applyFont="1" applyFill="1" applyBorder="1" applyAlignment="1">
      <alignment horizontal="left" vertical="center" wrapText="1"/>
      <protection/>
    </xf>
    <xf numFmtId="0" fontId="88" fillId="0" borderId="78" xfId="125" applyNumberFormat="1" applyFont="1" applyFill="1" applyBorder="1" applyAlignment="1">
      <alignment horizontal="left" vertical="center" wrapText="1"/>
      <protection/>
    </xf>
    <xf numFmtId="0" fontId="88" fillId="0" borderId="78" xfId="0" applyFont="1" applyFill="1" applyBorder="1" applyAlignment="1">
      <alignment horizontal="left" wrapText="1"/>
    </xf>
    <xf numFmtId="0" fontId="88" fillId="0" borderId="79" xfId="125" applyFont="1" applyFill="1" applyBorder="1" applyAlignment="1">
      <alignment horizontal="left" vertical="center" wrapText="1"/>
      <protection/>
    </xf>
    <xf numFmtId="0" fontId="88" fillId="0" borderId="76" xfId="125" applyFont="1" applyFill="1" applyBorder="1" applyAlignment="1">
      <alignment horizontal="left" vertical="center" wrapText="1"/>
      <protection/>
    </xf>
    <xf numFmtId="187" fontId="87" fillId="0" borderId="62" xfId="125" applyNumberFormat="1" applyFont="1" applyFill="1" applyBorder="1" applyAlignment="1">
      <alignment vertical="center"/>
      <protection/>
    </xf>
    <xf numFmtId="0" fontId="89" fillId="0" borderId="78" xfId="127" applyFont="1" applyFill="1" applyBorder="1" applyAlignment="1">
      <alignment vertical="top" wrapText="1"/>
      <protection/>
    </xf>
    <xf numFmtId="187" fontId="88" fillId="0" borderId="62" xfId="125" applyNumberFormat="1" applyFont="1" applyFill="1" applyBorder="1" applyAlignment="1">
      <alignment vertical="center"/>
      <protection/>
    </xf>
    <xf numFmtId="0" fontId="88" fillId="0" borderId="78" xfId="0" applyFont="1" applyFill="1" applyBorder="1" applyAlignment="1">
      <alignment horizontal="left" vertical="center" wrapText="1"/>
    </xf>
    <xf numFmtId="187" fontId="88" fillId="0" borderId="67" xfId="125" applyNumberFormat="1" applyFont="1" applyFill="1" applyBorder="1" applyAlignment="1">
      <alignment vertical="center"/>
      <protection/>
    </xf>
    <xf numFmtId="0" fontId="101" fillId="0" borderId="76" xfId="125" applyFont="1" applyFill="1" applyBorder="1" applyAlignment="1">
      <alignment wrapText="1"/>
      <protection/>
    </xf>
    <xf numFmtId="187" fontId="87" fillId="0" borderId="77" xfId="125" applyNumberFormat="1" applyFont="1" applyFill="1" applyBorder="1" applyAlignment="1">
      <alignment vertical="center"/>
      <protection/>
    </xf>
    <xf numFmtId="0" fontId="88" fillId="0" borderId="79" xfId="125" applyFont="1" applyFill="1" applyBorder="1">
      <alignment/>
      <protection/>
    </xf>
    <xf numFmtId="0" fontId="88" fillId="0" borderId="67" xfId="125" applyFont="1" applyFill="1" applyBorder="1">
      <alignment/>
      <protection/>
    </xf>
    <xf numFmtId="0" fontId="88" fillId="0" borderId="78" xfId="125" applyFont="1" applyFill="1" applyBorder="1" applyAlignment="1">
      <alignment horizontal="left" vertical="distributed" wrapText="1"/>
      <protection/>
    </xf>
    <xf numFmtId="0" fontId="87" fillId="0" borderId="78" xfId="0" applyFont="1" applyFill="1" applyBorder="1" applyAlignment="1">
      <alignment horizontal="left" vertical="center" wrapText="1"/>
    </xf>
    <xf numFmtId="0" fontId="101" fillId="0" borderId="78" xfId="125" applyFont="1" applyFill="1" applyBorder="1" applyAlignment="1">
      <alignment horizontal="left" vertical="center" wrapText="1"/>
      <protection/>
    </xf>
    <xf numFmtId="0" fontId="88" fillId="0" borderId="80" xfId="125" applyFont="1" applyFill="1" applyBorder="1" applyAlignment="1">
      <alignment horizontal="left" vertical="center" wrapText="1"/>
      <protection/>
    </xf>
    <xf numFmtId="187" fontId="88" fillId="0" borderId="77" xfId="125" applyNumberFormat="1" applyFont="1" applyFill="1" applyBorder="1" applyAlignment="1">
      <alignment vertical="center"/>
      <protection/>
    </xf>
    <xf numFmtId="0" fontId="101" fillId="0" borderId="28" xfId="125" applyNumberFormat="1" applyFont="1" applyFill="1" applyBorder="1" applyAlignment="1">
      <alignment horizontal="left" vertical="center" wrapText="1"/>
      <protection/>
    </xf>
    <xf numFmtId="0" fontId="101" fillId="0" borderId="78" xfId="0" applyFont="1" applyFill="1" applyBorder="1" applyAlignment="1">
      <alignment horizontal="left" vertical="center" wrapText="1"/>
    </xf>
    <xf numFmtId="0" fontId="88" fillId="0" borderId="78" xfId="125" applyFont="1" applyFill="1" applyBorder="1">
      <alignment/>
      <protection/>
    </xf>
    <xf numFmtId="0" fontId="88" fillId="0" borderId="76" xfId="0" applyFont="1" applyFill="1" applyBorder="1" applyAlignment="1">
      <alignment horizontal="left" vertical="center" wrapText="1"/>
    </xf>
    <xf numFmtId="0" fontId="88" fillId="0" borderId="78" xfId="0" applyFont="1" applyFill="1" applyBorder="1" applyAlignment="1">
      <alignment horizontal="justify"/>
    </xf>
    <xf numFmtId="187" fontId="88" fillId="0" borderId="70" xfId="125" applyNumberFormat="1" applyFont="1" applyFill="1" applyBorder="1" applyAlignment="1">
      <alignment vertical="center"/>
      <protection/>
    </xf>
    <xf numFmtId="0" fontId="101" fillId="0" borderId="76" xfId="0" applyFont="1" applyFill="1" applyBorder="1" applyAlignment="1">
      <alignment horizontal="left" vertical="center" wrapText="1"/>
    </xf>
    <xf numFmtId="0" fontId="103" fillId="0" borderId="78" xfId="125" applyFont="1" applyFill="1" applyBorder="1" applyAlignment="1">
      <alignment horizontal="left" vertical="center" wrapText="1"/>
      <protection/>
    </xf>
    <xf numFmtId="187" fontId="88" fillId="0" borderId="81" xfId="125" applyNumberFormat="1" applyFont="1" applyFill="1" applyBorder="1" applyAlignment="1">
      <alignment vertical="center"/>
      <protection/>
    </xf>
    <xf numFmtId="0" fontId="101" fillId="0" borderId="76" xfId="125" applyFont="1" applyFill="1" applyBorder="1" applyAlignment="1">
      <alignment horizontal="left" vertical="center" wrapText="1"/>
      <protection/>
    </xf>
    <xf numFmtId="0" fontId="88" fillId="0" borderId="78" xfId="0" applyFont="1" applyBorder="1" applyAlignment="1">
      <alignment wrapText="1"/>
    </xf>
    <xf numFmtId="0" fontId="88" fillId="0" borderId="78" xfId="0" applyFont="1" applyFill="1" applyBorder="1" applyAlignment="1" applyProtection="1">
      <alignment horizontal="left" vertical="center" wrapText="1"/>
      <protection locked="0"/>
    </xf>
    <xf numFmtId="0" fontId="101" fillId="0" borderId="82" xfId="125" applyFont="1" applyFill="1" applyBorder="1" applyAlignment="1">
      <alignment horizontal="left" vertical="center" wrapText="1"/>
      <protection/>
    </xf>
    <xf numFmtId="187" fontId="87" fillId="0" borderId="83" xfId="125" applyNumberFormat="1" applyFont="1" applyFill="1" applyBorder="1" applyAlignment="1">
      <alignment vertical="center"/>
      <protection/>
    </xf>
    <xf numFmtId="187" fontId="87" fillId="0" borderId="84" xfId="125" applyNumberFormat="1" applyFont="1" applyFill="1" applyBorder="1" applyAlignment="1">
      <alignment vertical="center"/>
      <protection/>
    </xf>
    <xf numFmtId="49" fontId="91" fillId="0" borderId="54" xfId="125" applyNumberFormat="1" applyFont="1" applyFill="1" applyBorder="1" applyAlignment="1">
      <alignment horizontal="center" vertical="distributed"/>
      <protection/>
    </xf>
    <xf numFmtId="49" fontId="89" fillId="0" borderId="54" xfId="125" applyNumberFormat="1" applyFont="1" applyFill="1" applyBorder="1" applyAlignment="1">
      <alignment horizontal="center" vertical="center"/>
      <protection/>
    </xf>
    <xf numFmtId="49" fontId="89" fillId="0" borderId="55" xfId="125" applyNumberFormat="1" applyFont="1" applyFill="1" applyBorder="1" applyAlignment="1">
      <alignment horizontal="center" vertical="center"/>
      <protection/>
    </xf>
    <xf numFmtId="0" fontId="88" fillId="0" borderId="55" xfId="125" applyFont="1" applyFill="1" applyBorder="1">
      <alignment/>
      <protection/>
    </xf>
    <xf numFmtId="49" fontId="87" fillId="0" borderId="54" xfId="0" applyNumberFormat="1" applyFont="1" applyFill="1" applyBorder="1" applyAlignment="1">
      <alignment horizontal="center" vertical="center"/>
    </xf>
    <xf numFmtId="49" fontId="91" fillId="0" borderId="54" xfId="125" applyNumberFormat="1" applyFont="1" applyFill="1" applyBorder="1" applyAlignment="1">
      <alignment horizontal="center" vertical="center"/>
      <protection/>
    </xf>
    <xf numFmtId="49" fontId="89" fillId="0" borderId="25" xfId="125" applyNumberFormat="1" applyFont="1" applyFill="1" applyBorder="1" applyAlignment="1">
      <alignment horizontal="center" vertical="center"/>
      <protection/>
    </xf>
    <xf numFmtId="49" fontId="87" fillId="0" borderId="54" xfId="125" applyNumberFormat="1" applyFont="1" applyFill="1" applyBorder="1" applyAlignment="1">
      <alignment horizontal="center" vertical="distributed" wrapText="1"/>
      <protection/>
    </xf>
    <xf numFmtId="49" fontId="87" fillId="0" borderId="54" xfId="125" applyNumberFormat="1" applyFont="1" applyFill="1" applyBorder="1" applyAlignment="1">
      <alignment horizontal="center" vertical="distributed"/>
      <protection/>
    </xf>
    <xf numFmtId="49" fontId="87" fillId="0" borderId="54" xfId="0" applyNumberFormat="1" applyFont="1" applyFill="1" applyBorder="1" applyAlignment="1">
      <alignment horizontal="center" vertical="distributed"/>
    </xf>
    <xf numFmtId="49" fontId="88" fillId="0" borderId="25" xfId="0" applyNumberFormat="1" applyFont="1" applyFill="1" applyBorder="1" applyAlignment="1">
      <alignment horizontal="center" vertical="distributed"/>
    </xf>
    <xf numFmtId="49" fontId="87" fillId="0" borderId="52" xfId="125" applyNumberFormat="1" applyFont="1" applyFill="1" applyBorder="1">
      <alignment/>
      <protection/>
    </xf>
    <xf numFmtId="49" fontId="88" fillId="0" borderId="58" xfId="125" applyNumberFormat="1" applyFont="1" applyFill="1" applyBorder="1">
      <alignment/>
      <protection/>
    </xf>
    <xf numFmtId="49" fontId="87" fillId="0" borderId="52" xfId="0" applyNumberFormat="1" applyFont="1" applyFill="1" applyBorder="1" applyAlignment="1">
      <alignment horizontal="center" vertical="center"/>
    </xf>
    <xf numFmtId="0" fontId="105" fillId="0" borderId="28" xfId="125" applyFont="1" applyFill="1" applyBorder="1" applyAlignment="1">
      <alignment horizontal="center" vertical="center" wrapText="1"/>
      <protection/>
    </xf>
    <xf numFmtId="0" fontId="88" fillId="0" borderId="0" xfId="125" applyFont="1" applyFill="1" applyBorder="1" applyAlignment="1">
      <alignment horizontal="center" vertical="center" wrapText="1"/>
      <protection/>
    </xf>
    <xf numFmtId="0" fontId="88" fillId="0" borderId="51" xfId="125" applyFont="1" applyFill="1" applyBorder="1" applyAlignment="1">
      <alignment horizontal="center" vertical="center" wrapText="1"/>
      <protection/>
    </xf>
    <xf numFmtId="0" fontId="105" fillId="0" borderId="72" xfId="125" applyFont="1" applyFill="1" applyBorder="1" applyAlignment="1">
      <alignment horizontal="center" vertical="center" wrapText="1"/>
      <protection/>
    </xf>
    <xf numFmtId="49" fontId="105" fillId="0" borderId="73" xfId="125" applyNumberFormat="1" applyFont="1" applyFill="1" applyBorder="1" applyAlignment="1">
      <alignment horizontal="center" vertical="center" wrapText="1"/>
      <protection/>
    </xf>
    <xf numFmtId="0" fontId="105" fillId="0" borderId="73" xfId="125" applyFont="1" applyFill="1" applyBorder="1" applyAlignment="1">
      <alignment horizontal="center" vertical="center" wrapText="1"/>
      <protection/>
    </xf>
    <xf numFmtId="0" fontId="105" fillId="0" borderId="75" xfId="125" applyFont="1" applyFill="1" applyBorder="1" applyAlignment="1">
      <alignment horizontal="center" vertical="center" wrapText="1"/>
      <protection/>
    </xf>
    <xf numFmtId="0" fontId="88" fillId="0" borderId="38" xfId="125" applyFont="1" applyFill="1" applyBorder="1" applyAlignment="1">
      <alignment horizontal="center" vertical="center" wrapText="1"/>
      <protection/>
    </xf>
    <xf numFmtId="0" fontId="88" fillId="0" borderId="85" xfId="125" applyFont="1" applyFill="1" applyBorder="1" applyAlignment="1">
      <alignment horizontal="center" vertical="center" wrapText="1"/>
      <protection/>
    </xf>
    <xf numFmtId="0" fontId="88" fillId="0" borderId="31" xfId="125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24" fillId="34" borderId="87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93" fillId="0" borderId="53" xfId="0" applyFont="1" applyFill="1" applyBorder="1" applyAlignment="1">
      <alignment horizontal="center" vertical="center" wrapText="1"/>
    </xf>
    <xf numFmtId="0" fontId="93" fillId="0" borderId="30" xfId="0" applyFont="1" applyFill="1" applyBorder="1" applyAlignment="1">
      <alignment horizontal="center" vertical="center" wrapText="1"/>
    </xf>
    <xf numFmtId="17" fontId="49" fillId="53" borderId="0" xfId="0" applyNumberFormat="1" applyFont="1" applyFill="1" applyBorder="1" applyAlignment="1">
      <alignment horizontal="center"/>
    </xf>
    <xf numFmtId="0" fontId="48" fillId="53" borderId="0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 vertical="center" wrapText="1"/>
    </xf>
    <xf numFmtId="0" fontId="93" fillId="0" borderId="28" xfId="0" applyFont="1" applyFill="1" applyBorder="1" applyAlignment="1">
      <alignment horizontal="center" vertical="center" wrapText="1"/>
    </xf>
    <xf numFmtId="0" fontId="93" fillId="0" borderId="71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53" borderId="0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89" fillId="0" borderId="71" xfId="0" applyNumberFormat="1" applyFont="1" applyFill="1" applyBorder="1" applyAlignment="1">
      <alignment horizontal="center" vertical="distributed"/>
    </xf>
    <xf numFmtId="49" fontId="89" fillId="0" borderId="86" xfId="0" applyNumberFormat="1" applyFont="1" applyFill="1" applyBorder="1" applyAlignment="1">
      <alignment horizontal="center" vertical="distributed"/>
    </xf>
    <xf numFmtId="0" fontId="50" fillId="34" borderId="87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distributed"/>
    </xf>
    <xf numFmtId="0" fontId="0" fillId="34" borderId="36" xfId="0" applyFont="1" applyFill="1" applyBorder="1" applyAlignment="1">
      <alignment horizontal="center" vertical="distributed"/>
    </xf>
    <xf numFmtId="0" fontId="0" fillId="34" borderId="31" xfId="0" applyFont="1" applyFill="1" applyBorder="1" applyAlignment="1">
      <alignment horizontal="center" vertical="distributed"/>
    </xf>
    <xf numFmtId="0" fontId="50" fillId="34" borderId="64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69" xfId="0" applyFont="1" applyFill="1" applyBorder="1" applyAlignment="1">
      <alignment horizontal="center" vertical="center" wrapText="1"/>
    </xf>
    <xf numFmtId="0" fontId="50" fillId="34" borderId="71" xfId="0" applyFont="1" applyFill="1" applyBorder="1" applyAlignment="1">
      <alignment horizontal="center" vertical="center" wrapText="1"/>
    </xf>
    <xf numFmtId="0" fontId="50" fillId="34" borderId="86" xfId="0" applyFont="1" applyFill="1" applyBorder="1" applyAlignment="1">
      <alignment horizontal="center" vertical="center" wrapText="1"/>
    </xf>
    <xf numFmtId="0" fontId="50" fillId="34" borderId="88" xfId="0" applyFont="1" applyFill="1" applyBorder="1" applyAlignment="1">
      <alignment horizontal="center" vertical="center" wrapText="1"/>
    </xf>
    <xf numFmtId="49" fontId="106" fillId="0" borderId="89" xfId="125" applyNumberFormat="1" applyFont="1" applyFill="1" applyBorder="1" applyAlignment="1">
      <alignment horizontal="center" vertical="center"/>
      <protection/>
    </xf>
    <xf numFmtId="49" fontId="106" fillId="0" borderId="90" xfId="125" applyNumberFormat="1" applyFont="1" applyFill="1" applyBorder="1" applyAlignment="1">
      <alignment horizontal="center" vertical="center"/>
      <protection/>
    </xf>
    <xf numFmtId="49" fontId="106" fillId="0" borderId="83" xfId="125" applyNumberFormat="1" applyFont="1" applyFill="1" applyBorder="1" applyAlignment="1">
      <alignment horizontal="center" vertical="center"/>
      <protection/>
    </xf>
    <xf numFmtId="49" fontId="88" fillId="0" borderId="91" xfId="125" applyNumberFormat="1" applyFont="1" applyFill="1" applyBorder="1" applyAlignment="1">
      <alignment horizontal="center" vertical="center" wrapText="1"/>
      <protection/>
    </xf>
    <xf numFmtId="49" fontId="88" fillId="0" borderId="36" xfId="125" applyNumberFormat="1" applyFont="1" applyFill="1" applyBorder="1" applyAlignment="1">
      <alignment horizontal="center" vertical="center" wrapText="1"/>
      <protection/>
    </xf>
    <xf numFmtId="49" fontId="88" fillId="0" borderId="85" xfId="125" applyNumberFormat="1" applyFont="1" applyFill="1" applyBorder="1" applyAlignment="1">
      <alignment horizontal="center" vertical="center" wrapText="1"/>
      <protection/>
    </xf>
    <xf numFmtId="49" fontId="105" fillId="0" borderId="73" xfId="125" applyNumberFormat="1" applyFont="1" applyFill="1" applyBorder="1" applyAlignment="1">
      <alignment horizontal="center" vertical="center" wrapText="1"/>
      <protection/>
    </xf>
    <xf numFmtId="0" fontId="16" fillId="53" borderId="0" xfId="125" applyFont="1" applyFill="1" applyAlignment="1">
      <alignment horizontal="center" vertical="center" wrapText="1"/>
      <protection/>
    </xf>
    <xf numFmtId="0" fontId="0" fillId="53" borderId="0" xfId="0" applyFont="1" applyFill="1" applyAlignment="1">
      <alignment horizont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257175</xdr:colOff>
      <xdr:row>72</xdr:row>
      <xdr:rowOff>114300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219950" y="220218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view="pageBreakPreview" zoomScale="60" zoomScalePageLayoutView="0" workbookViewId="0" topLeftCell="A1">
      <selection activeCell="R13" sqref="R13"/>
    </sheetView>
  </sheetViews>
  <sheetFormatPr defaultColWidth="9.140625" defaultRowHeight="12.75"/>
  <cols>
    <col min="1" max="1" width="62.421875" style="11" customWidth="1"/>
    <col min="2" max="2" width="8.421875" style="12" customWidth="1"/>
    <col min="3" max="3" width="11.57421875" style="12" customWidth="1"/>
    <col min="4" max="4" width="17.8515625" style="9" hidden="1" customWidth="1"/>
    <col min="5" max="5" width="11.421875" style="9" hidden="1" customWidth="1"/>
    <col min="6" max="6" width="0.13671875" style="9" hidden="1" customWidth="1"/>
    <col min="7" max="7" width="11.421875" style="9" hidden="1" customWidth="1"/>
    <col min="8" max="8" width="17.57421875" style="9" hidden="1" customWidth="1"/>
    <col min="9" max="9" width="12.57421875" style="9" hidden="1" customWidth="1"/>
    <col min="10" max="10" width="0.13671875" style="9" hidden="1" customWidth="1"/>
    <col min="11" max="11" width="15.140625" style="9" hidden="1" customWidth="1"/>
    <col min="12" max="12" width="0.13671875" style="9" hidden="1" customWidth="1"/>
    <col min="13" max="13" width="14.00390625" style="9" hidden="1" customWidth="1"/>
    <col min="14" max="14" width="13.421875" style="9" customWidth="1"/>
    <col min="15" max="16384" width="9.140625" style="9" customWidth="1"/>
  </cols>
  <sheetData>
    <row r="1" spans="1:14" ht="18.75" customHeight="1">
      <c r="A1" s="89"/>
      <c r="B1" s="502" t="s">
        <v>342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11.25" customHeight="1">
      <c r="A2" s="89"/>
      <c r="B2" s="502" t="s">
        <v>330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4.25" customHeight="1">
      <c r="A3" s="89"/>
      <c r="B3" s="503" t="s">
        <v>371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</row>
    <row r="4" spans="1:12" ht="4.5" customHeight="1">
      <c r="A4" s="89"/>
      <c r="B4" s="88"/>
      <c r="C4" s="88"/>
      <c r="D4" s="57"/>
      <c r="E4" s="57"/>
      <c r="F4" s="57"/>
      <c r="G4" s="57"/>
      <c r="H4" s="57"/>
      <c r="I4" s="57"/>
      <c r="J4" s="57"/>
      <c r="K4" s="90"/>
      <c r="L4" s="57"/>
    </row>
    <row r="5" spans="1:12" ht="16.5" customHeight="1" hidden="1">
      <c r="A5" s="89"/>
      <c r="B5" s="88"/>
      <c r="C5" s="88"/>
      <c r="D5" s="57"/>
      <c r="E5" s="57"/>
      <c r="F5" s="57"/>
      <c r="G5" s="57"/>
      <c r="H5" s="57"/>
      <c r="I5" s="57"/>
      <c r="J5" s="57"/>
      <c r="K5" s="90"/>
      <c r="L5" s="57"/>
    </row>
    <row r="6" spans="1:14" ht="15" customHeight="1">
      <c r="A6" s="88"/>
      <c r="B6" s="502" t="s">
        <v>332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</row>
    <row r="7" spans="1:14" ht="14.25" customHeight="1">
      <c r="A7" s="56"/>
      <c r="B7" s="502" t="s">
        <v>330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</row>
    <row r="8" spans="1:14" ht="15" customHeight="1">
      <c r="A8" s="56"/>
      <c r="B8" s="503" t="s">
        <v>331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</row>
    <row r="9" spans="1:11" ht="18" customHeight="1">
      <c r="A9" s="56"/>
      <c r="B9" s="56"/>
      <c r="C9" s="58"/>
      <c r="D9" s="57"/>
      <c r="E9" s="57"/>
      <c r="F9" s="57"/>
      <c r="G9" s="57"/>
      <c r="H9" s="57"/>
      <c r="I9" s="57"/>
      <c r="J9" s="57"/>
      <c r="K9" s="90"/>
    </row>
    <row r="10" spans="1:14" ht="31.5" customHeight="1">
      <c r="A10" s="504" t="s">
        <v>283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</row>
    <row r="11" spans="1:11" ht="12.75" customHeight="1" thickBot="1">
      <c r="A11" s="59"/>
      <c r="B11" s="59"/>
      <c r="C11" s="59"/>
      <c r="D11" s="60"/>
      <c r="E11" s="57"/>
      <c r="F11" s="60"/>
      <c r="G11" s="57"/>
      <c r="H11" s="57"/>
      <c r="I11" s="57"/>
      <c r="K11" s="90"/>
    </row>
    <row r="12" spans="1:14" ht="48" customHeight="1" thickBot="1">
      <c r="A12" s="92" t="s">
        <v>126</v>
      </c>
      <c r="B12" s="107" t="s">
        <v>73</v>
      </c>
      <c r="C12" s="108" t="s">
        <v>74</v>
      </c>
      <c r="D12" s="70" t="s">
        <v>218</v>
      </c>
      <c r="E12" s="70" t="s">
        <v>235</v>
      </c>
      <c r="F12" s="77" t="s">
        <v>248</v>
      </c>
      <c r="G12" s="77" t="s">
        <v>248</v>
      </c>
      <c r="H12" s="77" t="s">
        <v>248</v>
      </c>
      <c r="I12" s="77" t="s">
        <v>248</v>
      </c>
      <c r="J12" s="77" t="s">
        <v>248</v>
      </c>
      <c r="K12" s="77" t="s">
        <v>248</v>
      </c>
      <c r="L12" s="269" t="s">
        <v>248</v>
      </c>
      <c r="M12" s="269" t="s">
        <v>248</v>
      </c>
      <c r="N12" s="70" t="s">
        <v>248</v>
      </c>
    </row>
    <row r="13" spans="1:14" ht="8.25" customHeight="1" thickBot="1">
      <c r="A13" s="93">
        <v>1</v>
      </c>
      <c r="B13" s="109">
        <v>2</v>
      </c>
      <c r="C13" s="110">
        <v>3</v>
      </c>
      <c r="D13" s="72" t="s">
        <v>75</v>
      </c>
      <c r="E13" s="72" t="s">
        <v>75</v>
      </c>
      <c r="F13" s="78" t="s">
        <v>75</v>
      </c>
      <c r="G13" s="78" t="s">
        <v>75</v>
      </c>
      <c r="H13" s="78" t="s">
        <v>75</v>
      </c>
      <c r="I13" s="78" t="s">
        <v>75</v>
      </c>
      <c r="J13" s="78" t="s">
        <v>75</v>
      </c>
      <c r="K13" s="78" t="s">
        <v>75</v>
      </c>
      <c r="L13" s="270" t="s">
        <v>75</v>
      </c>
      <c r="M13" s="270" t="s">
        <v>75</v>
      </c>
      <c r="N13" s="72" t="s">
        <v>75</v>
      </c>
    </row>
    <row r="14" spans="1:14" ht="15" customHeight="1">
      <c r="A14" s="94" t="s">
        <v>129</v>
      </c>
      <c r="B14" s="111" t="s">
        <v>114</v>
      </c>
      <c r="C14" s="112"/>
      <c r="D14" s="71" t="e">
        <f aca="true" t="shared" si="0" ref="D14:J14">SUM(D15:D20)</f>
        <v>#REF!</v>
      </c>
      <c r="E14" s="71" t="e">
        <f t="shared" si="0"/>
        <v>#REF!</v>
      </c>
      <c r="F14" s="79" t="e">
        <f t="shared" si="0"/>
        <v>#REF!</v>
      </c>
      <c r="G14" s="79" t="e">
        <f t="shared" si="0"/>
        <v>#REF!</v>
      </c>
      <c r="H14" s="79" t="e">
        <f t="shared" si="0"/>
        <v>#REF!</v>
      </c>
      <c r="I14" s="79" t="e">
        <f t="shared" si="0"/>
        <v>#REF!</v>
      </c>
      <c r="J14" s="79" t="e">
        <f t="shared" si="0"/>
        <v>#REF!</v>
      </c>
      <c r="K14" s="79" t="e">
        <f>SUM(K15:K20)</f>
        <v>#REF!</v>
      </c>
      <c r="L14" s="271" t="e">
        <f>SUM(L15:L20)</f>
        <v>#REF!</v>
      </c>
      <c r="M14" s="271" t="e">
        <f>SUM(M15:M20)</f>
        <v>#REF!</v>
      </c>
      <c r="N14" s="71">
        <f>SUM(N15:N20)</f>
        <v>75944.5</v>
      </c>
    </row>
    <row r="15" spans="1:14" ht="25.5">
      <c r="A15" s="95" t="s">
        <v>149</v>
      </c>
      <c r="B15" s="113" t="s">
        <v>114</v>
      </c>
      <c r="C15" s="114" t="s">
        <v>121</v>
      </c>
      <c r="D15" s="50" t="e">
        <f>'Ведомственная структура'!#REF!</f>
        <v>#REF!</v>
      </c>
      <c r="E15" s="50" t="e">
        <f>'Ведомственная структура'!#REF!</f>
        <v>#REF!</v>
      </c>
      <c r="F15" s="80" t="e">
        <f>'Ведомственная структура'!#REF!</f>
        <v>#REF!</v>
      </c>
      <c r="G15" s="80" t="e">
        <f>'Ведомственная структура'!#REF!</f>
        <v>#REF!</v>
      </c>
      <c r="H15" s="80" t="e">
        <f>'Ведомственная структура'!#REF!</f>
        <v>#REF!</v>
      </c>
      <c r="I15" s="80" t="e">
        <f>'Ведомственная структура'!#REF!</f>
        <v>#REF!</v>
      </c>
      <c r="J15" s="80" t="e">
        <f>'Ведомственная структура'!#REF!</f>
        <v>#REF!</v>
      </c>
      <c r="K15" s="80" t="e">
        <f>'Ведомственная структура'!#REF!</f>
        <v>#REF!</v>
      </c>
      <c r="L15" s="272">
        <f>'Ведомственная структура'!L159</f>
        <v>1794.7</v>
      </c>
      <c r="M15" s="272">
        <f>'Ведомственная структура'!M159</f>
        <v>0</v>
      </c>
      <c r="N15" s="50">
        <f>'Ведомственная структура'!N159</f>
        <v>1794.7</v>
      </c>
    </row>
    <row r="16" spans="1:14" ht="38.25">
      <c r="A16" s="96" t="s">
        <v>151</v>
      </c>
      <c r="B16" s="115" t="s">
        <v>114</v>
      </c>
      <c r="C16" s="116" t="s">
        <v>117</v>
      </c>
      <c r="D16" s="67" t="e">
        <f>'Ведомственная структура'!#REF!</f>
        <v>#REF!</v>
      </c>
      <c r="E16" s="67" t="e">
        <f>'Ведомственная структура'!#REF!</f>
        <v>#REF!</v>
      </c>
      <c r="F16" s="80" t="e">
        <f>'Ведомственная структура'!#REF!</f>
        <v>#REF!</v>
      </c>
      <c r="G16" s="80" t="e">
        <f>'Ведомственная структура'!#REF!</f>
        <v>#REF!</v>
      </c>
      <c r="H16" s="80" t="e">
        <f>'Ведомственная структура'!#REF!</f>
        <v>#REF!</v>
      </c>
      <c r="I16" s="80" t="e">
        <f>'Ведомственная структура'!#REF!</f>
        <v>#REF!</v>
      </c>
      <c r="J16" s="80" t="e">
        <f>'Ведомственная структура'!#REF!</f>
        <v>#REF!</v>
      </c>
      <c r="K16" s="80" t="e">
        <f>'Ведомственная структура'!#REF!</f>
        <v>#REF!</v>
      </c>
      <c r="L16" s="272">
        <f>'Ведомственная структура'!L364</f>
        <v>2083.6</v>
      </c>
      <c r="M16" s="272">
        <f>'Ведомственная структура'!M364</f>
        <v>0</v>
      </c>
      <c r="N16" s="67">
        <f>'Ведомственная структура'!N364</f>
        <v>2083.6</v>
      </c>
    </row>
    <row r="17" spans="1:14" ht="38.25">
      <c r="A17" s="97" t="s">
        <v>180</v>
      </c>
      <c r="B17" s="115" t="s">
        <v>114</v>
      </c>
      <c r="C17" s="116" t="s">
        <v>116</v>
      </c>
      <c r="D17" s="67" t="e">
        <f>'Ведомственная структура'!#REF!+'Ведомственная структура'!#REF!</f>
        <v>#REF!</v>
      </c>
      <c r="E17" s="67" t="e">
        <f>'Ведомственная структура'!#REF!+'Ведомственная структура'!#REF!</f>
        <v>#REF!</v>
      </c>
      <c r="F17" s="80" t="e">
        <f>'Ведомственная структура'!#REF!+'Ведомственная структура'!#REF!</f>
        <v>#REF!</v>
      </c>
      <c r="G17" s="80" t="e">
        <f>'Ведомственная структура'!#REF!+'Ведомственная структура'!#REF!</f>
        <v>#REF!</v>
      </c>
      <c r="H17" s="80" t="e">
        <f>'Ведомственная структура'!#REF!+'Ведомственная структура'!#REF!</f>
        <v>#REF!</v>
      </c>
      <c r="I17" s="80" t="e">
        <f>'Ведомственная структура'!#REF!+'Ведомственная структура'!#REF!</f>
        <v>#REF!</v>
      </c>
      <c r="J17" s="80" t="e">
        <f>'Ведомственная структура'!#REF!+'Ведомственная структура'!#REF!</f>
        <v>#REF!</v>
      </c>
      <c r="K17" s="80" t="e">
        <f>'Ведомственная структура'!#REF!+'Ведомственная структура'!#REF!</f>
        <v>#REF!</v>
      </c>
      <c r="L17" s="272">
        <f>'Ведомственная структура'!L164+'Ведомственная структура'!L103</f>
        <v>31866.3</v>
      </c>
      <c r="M17" s="272">
        <f>'Ведомственная структура'!M164+'Ведомственная структура'!M103</f>
        <v>187.5</v>
      </c>
      <c r="N17" s="67">
        <f>'Ведомственная структура'!N164+'Ведомственная структура'!N103</f>
        <v>32053.8</v>
      </c>
    </row>
    <row r="18" spans="1:14" ht="31.5" customHeight="1">
      <c r="A18" s="96" t="s">
        <v>150</v>
      </c>
      <c r="B18" s="115" t="s">
        <v>114</v>
      </c>
      <c r="C18" s="116" t="s">
        <v>115</v>
      </c>
      <c r="D18" s="67" t="e">
        <f>'Ведомственная структура'!#REF!+'Ведомственная структура'!#REF!</f>
        <v>#REF!</v>
      </c>
      <c r="E18" s="67" t="e">
        <f>'Ведомственная структура'!#REF!+'Ведомственная структура'!#REF!</f>
        <v>#REF!</v>
      </c>
      <c r="F18" s="80" t="e">
        <f>'Ведомственная структура'!#REF!+'Ведомственная структура'!#REF!</f>
        <v>#REF!</v>
      </c>
      <c r="G18" s="80" t="e">
        <f>'Ведомственная структура'!#REF!+'Ведомственная структура'!#REF!</f>
        <v>#REF!</v>
      </c>
      <c r="H18" s="80" t="e">
        <f>'Ведомственная структура'!#REF!+'Ведомственная структура'!#REF!</f>
        <v>#REF!</v>
      </c>
      <c r="I18" s="80" t="e">
        <f>'Ведомственная структура'!#REF!+'Ведомственная структура'!#REF!</f>
        <v>#REF!</v>
      </c>
      <c r="J18" s="80" t="e">
        <f>'Ведомственная структура'!#REF!+'Ведомственная структура'!#REF!</f>
        <v>#REF!</v>
      </c>
      <c r="K18" s="80" t="e">
        <f>'Ведомственная структура'!#REF!+'Ведомственная структура'!#REF!</f>
        <v>#REF!</v>
      </c>
      <c r="L18" s="272">
        <f>'Ведомственная структура'!L108+'Ведомственная структура'!L547</f>
        <v>9929.6</v>
      </c>
      <c r="M18" s="272">
        <f>'Ведомственная структура'!M108+'Ведомственная структура'!M547</f>
        <v>0</v>
      </c>
      <c r="N18" s="67">
        <f>'Ведомственная структура'!N108+'Ведомственная структура'!N547</f>
        <v>9929.6</v>
      </c>
    </row>
    <row r="19" spans="1:14" ht="12.75">
      <c r="A19" s="96" t="s">
        <v>127</v>
      </c>
      <c r="B19" s="115" t="s">
        <v>114</v>
      </c>
      <c r="C19" s="116" t="s">
        <v>141</v>
      </c>
      <c r="D19" s="67" t="e">
        <f>'Ведомственная структура'!#REF!</f>
        <v>#REF!</v>
      </c>
      <c r="E19" s="67" t="e">
        <f>'Ведомственная структура'!#REF!</f>
        <v>#REF!</v>
      </c>
      <c r="F19" s="80" t="e">
        <f>'Ведомственная структура'!#REF!</f>
        <v>#REF!</v>
      </c>
      <c r="G19" s="80" t="e">
        <f>'Ведомственная структура'!#REF!</f>
        <v>#REF!</v>
      </c>
      <c r="H19" s="80" t="e">
        <f>'Ведомственная структура'!#REF!</f>
        <v>#REF!</v>
      </c>
      <c r="I19" s="80" t="e">
        <f>'Ведомственная структура'!#REF!</f>
        <v>#REF!</v>
      </c>
      <c r="J19" s="80" t="e">
        <f>'Ведомственная структура'!#REF!</f>
        <v>#REF!</v>
      </c>
      <c r="K19" s="80" t="e">
        <f>'Ведомственная структура'!#REF!</f>
        <v>#REF!</v>
      </c>
      <c r="L19" s="272">
        <f>'Ведомственная структура'!L116</f>
        <v>3248.7</v>
      </c>
      <c r="M19" s="272">
        <f>'Ведомственная структура'!M116</f>
        <v>-219.4</v>
      </c>
      <c r="N19" s="67">
        <f>'Ведомственная структура'!N116</f>
        <v>3029.2999999999997</v>
      </c>
    </row>
    <row r="20" spans="1:14" ht="12.75">
      <c r="A20" s="96" t="s">
        <v>144</v>
      </c>
      <c r="B20" s="115" t="s">
        <v>114</v>
      </c>
      <c r="C20" s="116" t="s">
        <v>170</v>
      </c>
      <c r="D20" s="67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E20" s="67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F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G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H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I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J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K20" s="80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L20" s="272" t="e">
        <f>'Ведомственная структура'!L121+'Ведомственная структура'!L194+'Ведомственная структура'!L385+'Ведомственная структура'!L449+'Ведомственная структура'!L378</f>
        <v>#REF!</v>
      </c>
      <c r="M20" s="272" t="e">
        <f>'Ведомственная структура'!M121+'Ведомственная структура'!M194+'Ведомственная структура'!M385+'Ведомственная структура'!M449+'Ведомственная структура'!M378</f>
        <v>#REF!</v>
      </c>
      <c r="N20" s="67">
        <f>'Ведомственная структура'!N121+'Ведомственная структура'!N194+'Ведомственная структура'!N385+'Ведомственная структура'!N449+'Ведомственная структура'!N378</f>
        <v>27053.5</v>
      </c>
    </row>
    <row r="21" spans="1:14" s="10" customFormat="1" ht="12.75">
      <c r="A21" s="98" t="s">
        <v>172</v>
      </c>
      <c r="B21" s="117" t="s">
        <v>121</v>
      </c>
      <c r="C21" s="118"/>
      <c r="D21" s="54" t="e">
        <f aca="true" t="shared" si="1" ref="D21:N21">D22</f>
        <v>#REF!</v>
      </c>
      <c r="E21" s="54" t="e">
        <f t="shared" si="1"/>
        <v>#REF!</v>
      </c>
      <c r="F21" s="81" t="e">
        <f t="shared" si="1"/>
        <v>#REF!</v>
      </c>
      <c r="G21" s="81" t="e">
        <f t="shared" si="1"/>
        <v>#REF!</v>
      </c>
      <c r="H21" s="81" t="e">
        <f t="shared" si="1"/>
        <v>#REF!</v>
      </c>
      <c r="I21" s="81" t="e">
        <f t="shared" si="1"/>
        <v>#REF!</v>
      </c>
      <c r="J21" s="81" t="e">
        <f t="shared" si="1"/>
        <v>#REF!</v>
      </c>
      <c r="K21" s="81" t="e">
        <f t="shared" si="1"/>
        <v>#REF!</v>
      </c>
      <c r="L21" s="273">
        <f t="shared" si="1"/>
        <v>1816.2</v>
      </c>
      <c r="M21" s="273">
        <f t="shared" si="1"/>
        <v>0</v>
      </c>
      <c r="N21" s="54">
        <f t="shared" si="1"/>
        <v>1816.2</v>
      </c>
    </row>
    <row r="22" spans="1:14" ht="12.75">
      <c r="A22" s="96" t="s">
        <v>173</v>
      </c>
      <c r="B22" s="115" t="s">
        <v>121</v>
      </c>
      <c r="C22" s="116" t="s">
        <v>117</v>
      </c>
      <c r="D22" s="67" t="e">
        <f>'Ведомственная структура'!#REF!</f>
        <v>#REF!</v>
      </c>
      <c r="E22" s="67" t="e">
        <f>'Ведомственная структура'!#REF!</f>
        <v>#REF!</v>
      </c>
      <c r="F22" s="80" t="e">
        <f>'Ведомственная структура'!#REF!</f>
        <v>#REF!</v>
      </c>
      <c r="G22" s="80" t="e">
        <f>'Ведомственная структура'!#REF!</f>
        <v>#REF!</v>
      </c>
      <c r="H22" s="80" t="e">
        <f>'Ведомственная структура'!#REF!</f>
        <v>#REF!</v>
      </c>
      <c r="I22" s="80" t="e">
        <f>'Ведомственная структура'!#REF!</f>
        <v>#REF!</v>
      </c>
      <c r="J22" s="80" t="e">
        <f>'Ведомственная структура'!#REF!</f>
        <v>#REF!</v>
      </c>
      <c r="K22" s="80" t="e">
        <f>'Ведомственная структура'!#REF!</f>
        <v>#REF!</v>
      </c>
      <c r="L22" s="272">
        <f>'Ведомственная структура'!L126</f>
        <v>1816.2</v>
      </c>
      <c r="M22" s="272">
        <f>'Ведомственная структура'!M126</f>
        <v>0</v>
      </c>
      <c r="N22" s="67">
        <f>'Ведомственная структура'!N126</f>
        <v>1816.2</v>
      </c>
    </row>
    <row r="23" spans="1:14" ht="28.5" customHeight="1">
      <c r="A23" s="99" t="s">
        <v>130</v>
      </c>
      <c r="B23" s="119" t="s">
        <v>117</v>
      </c>
      <c r="C23" s="114"/>
      <c r="D23" s="49" t="e">
        <f>SUM(D24:D24)</f>
        <v>#REF!</v>
      </c>
      <c r="E23" s="49" t="e">
        <f>SUM(E24:E24)</f>
        <v>#REF!</v>
      </c>
      <c r="F23" s="81" t="e">
        <f>'Ведомственная структура'!#REF!</f>
        <v>#REF!</v>
      </c>
      <c r="G23" s="81" t="e">
        <f>'Ведомственная структура'!#REF!+'Ведомственная структура'!#REF!</f>
        <v>#REF!</v>
      </c>
      <c r="H23" s="81" t="e">
        <f>'Ведомственная структура'!#REF!+'Ведомственная структура'!#REF!</f>
        <v>#REF!</v>
      </c>
      <c r="I23" s="81" t="e">
        <f>'Ведомственная структура'!#REF!+'Ведомственная структура'!#REF!</f>
        <v>#REF!</v>
      </c>
      <c r="J23" s="81" t="e">
        <f>'Ведомственная структура'!#REF!+'Ведомственная структура'!#REF!</f>
        <v>#REF!</v>
      </c>
      <c r="K23" s="81" t="e">
        <f>'Ведомственная структура'!#REF!+'Ведомственная структура'!#REF!</f>
        <v>#REF!</v>
      </c>
      <c r="L23" s="273">
        <f>'Ведомственная структура'!L132+'Ведомственная структура'!L212</f>
        <v>1126.9</v>
      </c>
      <c r="M23" s="273">
        <f>'Ведомственная структура'!M132+'Ведомственная структура'!M212</f>
        <v>0</v>
      </c>
      <c r="N23" s="49">
        <f>'Ведомственная структура'!N132+'Ведомственная структура'!N212</f>
        <v>1126.9</v>
      </c>
    </row>
    <row r="24" spans="1:14" ht="36.75" customHeight="1">
      <c r="A24" s="96" t="s">
        <v>76</v>
      </c>
      <c r="B24" s="113" t="s">
        <v>117</v>
      </c>
      <c r="C24" s="114" t="s">
        <v>131</v>
      </c>
      <c r="D24" s="50" t="e">
        <f>'Ведомственная структура'!#REF!</f>
        <v>#REF!</v>
      </c>
      <c r="E24" s="50" t="e">
        <f>'Ведомственная структура'!#REF!</f>
        <v>#REF!</v>
      </c>
      <c r="F24" s="80">
        <v>500</v>
      </c>
      <c r="G24" s="80" t="e">
        <f>'Ведомственная структура'!#REF!</f>
        <v>#REF!</v>
      </c>
      <c r="H24" s="80" t="e">
        <f>'Ведомственная структура'!#REF!</f>
        <v>#REF!</v>
      </c>
      <c r="I24" s="80" t="e">
        <f>'Ведомственная структура'!#REF!</f>
        <v>#REF!</v>
      </c>
      <c r="J24" s="80" t="e">
        <f>'Ведомственная структура'!#REF!</f>
        <v>#REF!</v>
      </c>
      <c r="K24" s="80" t="e">
        <f>'Ведомственная структура'!#REF!</f>
        <v>#REF!</v>
      </c>
      <c r="L24" s="272">
        <f>'Ведомственная структура'!L133</f>
        <v>500</v>
      </c>
      <c r="M24" s="272">
        <f>'Ведомственная структура'!M133</f>
        <v>0</v>
      </c>
      <c r="N24" s="50">
        <f>'Ведомственная структура'!N133</f>
        <v>500</v>
      </c>
    </row>
    <row r="25" spans="1:14" ht="15" customHeight="1">
      <c r="A25" s="132" t="s">
        <v>323</v>
      </c>
      <c r="B25" s="113" t="s">
        <v>117</v>
      </c>
      <c r="C25" s="114" t="s">
        <v>133</v>
      </c>
      <c r="D25" s="50"/>
      <c r="E25" s="50"/>
      <c r="F25" s="80"/>
      <c r="G25" s="80"/>
      <c r="H25" s="80"/>
      <c r="I25" s="80"/>
      <c r="J25" s="80"/>
      <c r="K25" s="80"/>
      <c r="L25" s="272">
        <f>'Ведомственная структура'!L212</f>
        <v>626.9</v>
      </c>
      <c r="M25" s="272">
        <f>'Ведомственная структура'!M212</f>
        <v>0</v>
      </c>
      <c r="N25" s="50">
        <f>'Ведомственная структура'!N212</f>
        <v>626.9</v>
      </c>
    </row>
    <row r="26" spans="1:14" ht="12.75">
      <c r="A26" s="100" t="s">
        <v>132</v>
      </c>
      <c r="B26" s="120" t="s">
        <v>116</v>
      </c>
      <c r="C26" s="121"/>
      <c r="D26" s="49" t="e">
        <f aca="true" t="shared" si="2" ref="D26:J26">SUM(D27:D31)</f>
        <v>#REF!</v>
      </c>
      <c r="E26" s="49" t="e">
        <f t="shared" si="2"/>
        <v>#REF!</v>
      </c>
      <c r="F26" s="81" t="e">
        <f t="shared" si="2"/>
        <v>#REF!</v>
      </c>
      <c r="G26" s="81" t="e">
        <f t="shared" si="2"/>
        <v>#REF!</v>
      </c>
      <c r="H26" s="81" t="e">
        <f t="shared" si="2"/>
        <v>#REF!</v>
      </c>
      <c r="I26" s="81" t="e">
        <f t="shared" si="2"/>
        <v>#REF!</v>
      </c>
      <c r="J26" s="81" t="e">
        <f t="shared" si="2"/>
        <v>#REF!</v>
      </c>
      <c r="K26" s="81" t="e">
        <f>SUM(K27:K31)</f>
        <v>#REF!</v>
      </c>
      <c r="L26" s="273">
        <f>SUM(L27:L31)</f>
        <v>22060</v>
      </c>
      <c r="M26" s="273">
        <f>SUM(M27:M31)</f>
        <v>288.3</v>
      </c>
      <c r="N26" s="49">
        <f>SUM(N27:N31)</f>
        <v>22348.299999999996</v>
      </c>
    </row>
    <row r="27" spans="1:14" ht="12.75">
      <c r="A27" s="101" t="s">
        <v>65</v>
      </c>
      <c r="B27" s="113" t="s">
        <v>116</v>
      </c>
      <c r="C27" s="114" t="s">
        <v>118</v>
      </c>
      <c r="D27" s="50" t="e">
        <f>'Ведомственная структура'!#REF!</f>
        <v>#REF!</v>
      </c>
      <c r="E27" s="50" t="e">
        <f>'Ведомственная структура'!#REF!</f>
        <v>#REF!</v>
      </c>
      <c r="F27" s="80" t="e">
        <f>'Ведомственная структура'!#REF!</f>
        <v>#REF!</v>
      </c>
      <c r="G27" s="80" t="e">
        <f>'Ведомственная структура'!#REF!</f>
        <v>#REF!</v>
      </c>
      <c r="H27" s="80" t="e">
        <f>'Ведомственная структура'!#REF!</f>
        <v>#REF!</v>
      </c>
      <c r="I27" s="80" t="e">
        <f>'Ведомственная структура'!#REF!</f>
        <v>#REF!</v>
      </c>
      <c r="J27" s="80" t="e">
        <f>'Ведомственная структура'!#REF!</f>
        <v>#REF!</v>
      </c>
      <c r="K27" s="80" t="e">
        <f>'Ведомственная структура'!#REF!</f>
        <v>#REF!</v>
      </c>
      <c r="L27" s="272">
        <f>'Ведомственная структура'!L218</f>
        <v>1023</v>
      </c>
      <c r="M27" s="272">
        <f>'Ведомственная структура'!M218</f>
        <v>0</v>
      </c>
      <c r="N27" s="50">
        <f>'Ведомственная структура'!N218</f>
        <v>1023</v>
      </c>
    </row>
    <row r="28" spans="1:14" ht="12.75" hidden="1">
      <c r="A28" s="102" t="s">
        <v>72</v>
      </c>
      <c r="B28" s="113" t="s">
        <v>116</v>
      </c>
      <c r="C28" s="114" t="s">
        <v>115</v>
      </c>
      <c r="D28" s="50" t="e">
        <f>'Ведомственная структура'!#REF!</f>
        <v>#REF!</v>
      </c>
      <c r="E28" s="50" t="e">
        <f>'Ведомственная структура'!#REF!</f>
        <v>#REF!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272">
        <v>0</v>
      </c>
      <c r="M28" s="272">
        <v>0</v>
      </c>
      <c r="N28" s="50">
        <v>0</v>
      </c>
    </row>
    <row r="29" spans="1:14" ht="12.75">
      <c r="A29" s="102" t="s">
        <v>282</v>
      </c>
      <c r="B29" s="113" t="s">
        <v>116</v>
      </c>
      <c r="C29" s="114" t="s">
        <v>120</v>
      </c>
      <c r="D29" s="50"/>
      <c r="E29" s="50"/>
      <c r="F29" s="80"/>
      <c r="G29" s="80"/>
      <c r="H29" s="80"/>
      <c r="I29" s="80"/>
      <c r="J29" s="80" t="e">
        <f>'Ведомственная структура'!#REF!</f>
        <v>#REF!</v>
      </c>
      <c r="K29" s="80" t="e">
        <f>'Ведомственная структура'!#REF!</f>
        <v>#REF!</v>
      </c>
      <c r="L29" s="272">
        <f>'Ведомственная структура'!L226</f>
        <v>113.6</v>
      </c>
      <c r="M29" s="272">
        <f>'Ведомственная структура'!M226</f>
        <v>0</v>
      </c>
      <c r="N29" s="50">
        <f>'Ведомственная структура'!N226</f>
        <v>113.6</v>
      </c>
    </row>
    <row r="30" spans="1:14" ht="12.75">
      <c r="A30" s="101" t="s">
        <v>177</v>
      </c>
      <c r="B30" s="113" t="s">
        <v>116</v>
      </c>
      <c r="C30" s="114" t="s">
        <v>131</v>
      </c>
      <c r="D30" s="50" t="e">
        <f>'Ведомственная структура'!#REF!</f>
        <v>#REF!</v>
      </c>
      <c r="E30" s="50" t="e">
        <f>'Ведомственная структура'!#REF!</f>
        <v>#REF!</v>
      </c>
      <c r="F30" s="80" t="e">
        <f>'Ведомственная структура'!#REF!</f>
        <v>#REF!</v>
      </c>
      <c r="G30" s="80" t="e">
        <f>'Ведомственная структура'!#REF!</f>
        <v>#REF!</v>
      </c>
      <c r="H30" s="80" t="e">
        <f>'Ведомственная структура'!#REF!</f>
        <v>#REF!</v>
      </c>
      <c r="I30" s="80" t="e">
        <f>'Ведомственная структура'!#REF!</f>
        <v>#REF!</v>
      </c>
      <c r="J30" s="80" t="e">
        <f>'Ведомственная структура'!#REF!</f>
        <v>#REF!</v>
      </c>
      <c r="K30" s="80" t="e">
        <f>'Ведомственная структура'!#REF!</f>
        <v>#REF!</v>
      </c>
      <c r="L30" s="272">
        <f>'Ведомственная структура'!L231</f>
        <v>19899.4</v>
      </c>
      <c r="M30" s="272">
        <f>'Ведомственная структура'!M231</f>
        <v>283.3</v>
      </c>
      <c r="N30" s="50">
        <f>'Ведомственная структура'!N231</f>
        <v>20182.699999999997</v>
      </c>
    </row>
    <row r="31" spans="1:14" ht="18" customHeight="1">
      <c r="A31" s="101" t="s">
        <v>140</v>
      </c>
      <c r="B31" s="113" t="s">
        <v>116</v>
      </c>
      <c r="C31" s="114" t="s">
        <v>146</v>
      </c>
      <c r="D31" s="50" t="e">
        <f>'Ведомственная структура'!#REF!+'Ведомственная структура'!#REF!</f>
        <v>#REF!</v>
      </c>
      <c r="E31" s="50" t="e">
        <f>'Ведомственная структура'!#REF!+'Ведомственная структура'!#REF!</f>
        <v>#REF!</v>
      </c>
      <c r="F31" s="80" t="e">
        <f>'Ведомственная структура'!#REF!+'Ведомственная структура'!#REF!</f>
        <v>#REF!</v>
      </c>
      <c r="G31" s="80" t="e">
        <f>'Ведомственная структура'!#REF!+'Ведомственная структура'!#REF!</f>
        <v>#REF!</v>
      </c>
      <c r="H31" s="80" t="e">
        <f>'Ведомственная структура'!#REF!+'Ведомственная структура'!#REF!</f>
        <v>#REF!</v>
      </c>
      <c r="I31" s="80" t="e">
        <f>'Ведомственная структура'!#REF!+'Ведомственная структура'!#REF!</f>
        <v>#REF!</v>
      </c>
      <c r="J31" s="80" t="e">
        <f>'Ведомственная структура'!#REF!+'Ведомственная структура'!#REF!+'Ведомственная структура'!#REF!</f>
        <v>#REF!</v>
      </c>
      <c r="K31" s="80" t="e">
        <f>'Ведомственная структура'!#REF!+'Ведомственная структура'!#REF!+'Ведомственная структура'!#REF!</f>
        <v>#REF!</v>
      </c>
      <c r="L31" s="272">
        <f>'Ведомственная структура'!L245+'Ведомственная структура'!L406+'Ведомственная структура'!L462</f>
        <v>1024</v>
      </c>
      <c r="M31" s="272">
        <f>'Ведомственная структура'!M245+'Ведомственная структура'!M406+'Ведомственная структура'!M462</f>
        <v>5</v>
      </c>
      <c r="N31" s="50">
        <f>'Ведомственная структура'!N245+'Ведомственная структура'!N406+'Ведомственная структура'!N462</f>
        <v>1029</v>
      </c>
    </row>
    <row r="32" spans="1:14" ht="12.75">
      <c r="A32" s="100" t="s">
        <v>122</v>
      </c>
      <c r="B32" s="122" t="s">
        <v>118</v>
      </c>
      <c r="C32" s="114"/>
      <c r="D32" s="49" t="e">
        <f>SUM(D33:D36)</f>
        <v>#REF!</v>
      </c>
      <c r="E32" s="49" t="e">
        <f>SUM(E33:E36)</f>
        <v>#REF!</v>
      </c>
      <c r="F32" s="81" t="e">
        <f aca="true" t="shared" si="3" ref="F32:L32">SUM(F34:F37)</f>
        <v>#REF!</v>
      </c>
      <c r="G32" s="81" t="e">
        <f t="shared" si="3"/>
        <v>#REF!</v>
      </c>
      <c r="H32" s="81" t="e">
        <f t="shared" si="3"/>
        <v>#REF!</v>
      </c>
      <c r="I32" s="81" t="e">
        <f t="shared" si="3"/>
        <v>#REF!</v>
      </c>
      <c r="J32" s="81" t="e">
        <f t="shared" si="3"/>
        <v>#REF!</v>
      </c>
      <c r="K32" s="81" t="e">
        <f t="shared" si="3"/>
        <v>#REF!</v>
      </c>
      <c r="L32" s="273" t="e">
        <f t="shared" si="3"/>
        <v>#REF!</v>
      </c>
      <c r="M32" s="273" t="e">
        <f>SUM(M34:M37)</f>
        <v>#REF!</v>
      </c>
      <c r="N32" s="49">
        <f>SUM(N34:N37)</f>
        <v>20709.8</v>
      </c>
    </row>
    <row r="33" spans="1:14" ht="12.75" hidden="1">
      <c r="A33" s="101" t="s">
        <v>187</v>
      </c>
      <c r="B33" s="123" t="s">
        <v>118</v>
      </c>
      <c r="C33" s="124" t="s">
        <v>114</v>
      </c>
      <c r="D33" s="51"/>
      <c r="E33" s="51"/>
      <c r="F33" s="82"/>
      <c r="G33" s="82"/>
      <c r="H33" s="82"/>
      <c r="I33" s="82"/>
      <c r="J33" s="82"/>
      <c r="K33" s="82"/>
      <c r="L33" s="274"/>
      <c r="M33" s="274"/>
      <c r="N33" s="51"/>
    </row>
    <row r="34" spans="1:14" ht="12.75" hidden="1">
      <c r="A34" s="101" t="s">
        <v>187</v>
      </c>
      <c r="B34" s="123" t="s">
        <v>118</v>
      </c>
      <c r="C34" s="124" t="s">
        <v>114</v>
      </c>
      <c r="D34" s="51">
        <v>0</v>
      </c>
      <c r="E34" s="51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274">
        <v>0</v>
      </c>
      <c r="M34" s="274">
        <v>0</v>
      </c>
      <c r="N34" s="51">
        <v>0</v>
      </c>
    </row>
    <row r="35" spans="1:14" ht="12.75">
      <c r="A35" s="103" t="s">
        <v>187</v>
      </c>
      <c r="B35" s="123" t="s">
        <v>118</v>
      </c>
      <c r="C35" s="124" t="s">
        <v>114</v>
      </c>
      <c r="D35" s="51"/>
      <c r="E35" s="51"/>
      <c r="F35" s="82" t="e">
        <f>'Ведомственная структура'!#REF!</f>
        <v>#REF!</v>
      </c>
      <c r="G35" s="82" t="e">
        <f>'Ведомственная структура'!#REF!</f>
        <v>#REF!</v>
      </c>
      <c r="H35" s="82" t="e">
        <f>'Ведомственная структура'!#REF!</f>
        <v>#REF!</v>
      </c>
      <c r="I35" s="82" t="e">
        <f>'Ведомственная структура'!#REF!</f>
        <v>#REF!</v>
      </c>
      <c r="J35" s="82" t="e">
        <f>'Ведомственная структура'!#REF!</f>
        <v>#REF!</v>
      </c>
      <c r="K35" s="82" t="e">
        <f>'Ведомственная структура'!#REF!</f>
        <v>#REF!</v>
      </c>
      <c r="L35" s="274" t="e">
        <f>'Ведомственная структура'!L412</f>
        <v>#REF!</v>
      </c>
      <c r="M35" s="274" t="e">
        <f>'Ведомственная структура'!M412</f>
        <v>#REF!</v>
      </c>
      <c r="N35" s="51">
        <f>'Ведомственная структура'!N412</f>
        <v>8405</v>
      </c>
    </row>
    <row r="36" spans="1:14" ht="12.75">
      <c r="A36" s="101" t="s">
        <v>134</v>
      </c>
      <c r="B36" s="113" t="s">
        <v>118</v>
      </c>
      <c r="C36" s="114" t="s">
        <v>121</v>
      </c>
      <c r="D36" s="50" t="e">
        <f>'Ведомственная структура'!#REF!+'Ведомственная структура'!#REF!</f>
        <v>#REF!</v>
      </c>
      <c r="E36" s="50" t="e">
        <f>'Ведомственная структура'!#REF!+'Ведомственная структура'!#REF!</f>
        <v>#REF!</v>
      </c>
      <c r="F36" s="80" t="e">
        <f>'Ведомственная структура'!#REF!+'Ведомственная структура'!#REF!</f>
        <v>#REF!</v>
      </c>
      <c r="G36" s="80" t="e">
        <f>'Ведомственная структура'!#REF!+'Ведомственная структура'!#REF!</f>
        <v>#REF!</v>
      </c>
      <c r="H36" s="80" t="e">
        <f>'Ведомственная структура'!#REF!+'Ведомственная структура'!#REF!</f>
        <v>#REF!</v>
      </c>
      <c r="I36" s="80" t="e">
        <f>'Ведомственная структура'!#REF!+'Ведомственная структура'!#REF!</f>
        <v>#REF!</v>
      </c>
      <c r="J36" s="80" t="e">
        <f>'Ведомственная структура'!#REF!+'Ведомственная структура'!#REF!</f>
        <v>#REF!</v>
      </c>
      <c r="K36" s="80" t="e">
        <f>'Ведомственная структура'!#REF!+'Ведомственная структура'!#REF!</f>
        <v>#REF!</v>
      </c>
      <c r="L36" s="272">
        <f>'Ведомственная структура'!L425+'Ведомственная структура'!L253</f>
        <v>6066.1</v>
      </c>
      <c r="M36" s="272">
        <f>'Ведомственная структура'!M425+'Ведомственная структура'!M253</f>
        <v>0</v>
      </c>
      <c r="N36" s="50">
        <f>'Ведомственная структура'!N425+'Ведомственная структура'!N253</f>
        <v>6066.1</v>
      </c>
    </row>
    <row r="37" spans="1:14" ht="12.75">
      <c r="A37" s="101" t="s">
        <v>247</v>
      </c>
      <c r="B37" s="113" t="s">
        <v>118</v>
      </c>
      <c r="C37" s="114" t="s">
        <v>117</v>
      </c>
      <c r="D37" s="50"/>
      <c r="E37" s="50"/>
      <c r="F37" s="80" t="e">
        <f>'Ведомственная структура'!#REF!</f>
        <v>#REF!</v>
      </c>
      <c r="G37" s="80" t="e">
        <f>'Ведомственная структура'!#REF!</f>
        <v>#REF!</v>
      </c>
      <c r="H37" s="80" t="e">
        <f>'Ведомственная структура'!#REF!</f>
        <v>#REF!</v>
      </c>
      <c r="I37" s="80" t="e">
        <f>'Ведомственная структура'!#REF!</f>
        <v>#REF!</v>
      </c>
      <c r="J37" s="80" t="e">
        <f>'Ведомственная структура'!#REF!+'Ведомственная структура'!#REF!</f>
        <v>#REF!</v>
      </c>
      <c r="K37" s="80" t="e">
        <f>'Ведомственная структура'!#REF!+'Ведомственная структура'!#REF!</f>
        <v>#REF!</v>
      </c>
      <c r="L37" s="272">
        <f>'Ведомственная структура'!L258+'Ведомственная структура'!L430</f>
        <v>895</v>
      </c>
      <c r="M37" s="272">
        <f>'Ведомственная структура'!M258+'Ведомственная структура'!M430</f>
        <v>5343.7</v>
      </c>
      <c r="N37" s="50">
        <f>'Ведомственная структура'!N258+'Ведомственная структура'!N430</f>
        <v>6238.7</v>
      </c>
    </row>
    <row r="38" spans="1:14" ht="12.75">
      <c r="A38" s="100" t="s">
        <v>123</v>
      </c>
      <c r="B38" s="122" t="s">
        <v>119</v>
      </c>
      <c r="C38" s="114"/>
      <c r="D38" s="49" t="e">
        <f aca="true" t="shared" si="4" ref="D38:J38">SUM(D39:D43)</f>
        <v>#REF!</v>
      </c>
      <c r="E38" s="49" t="e">
        <f t="shared" si="4"/>
        <v>#REF!</v>
      </c>
      <c r="F38" s="81" t="e">
        <f t="shared" si="4"/>
        <v>#REF!</v>
      </c>
      <c r="G38" s="81" t="e">
        <f t="shared" si="4"/>
        <v>#REF!</v>
      </c>
      <c r="H38" s="81" t="e">
        <f t="shared" si="4"/>
        <v>#REF!</v>
      </c>
      <c r="I38" s="81" t="e">
        <f t="shared" si="4"/>
        <v>#REF!</v>
      </c>
      <c r="J38" s="81" t="e">
        <f t="shared" si="4"/>
        <v>#REF!</v>
      </c>
      <c r="K38" s="81" t="e">
        <f>SUM(K39:K43)</f>
        <v>#REF!</v>
      </c>
      <c r="L38" s="273" t="e">
        <f>SUM(L39:L43)</f>
        <v>#REF!</v>
      </c>
      <c r="M38" s="273" t="e">
        <f>SUM(M39:M43)</f>
        <v>#REF!</v>
      </c>
      <c r="N38" s="49">
        <f>SUM(N39:N43)</f>
        <v>725876.4999999999</v>
      </c>
    </row>
    <row r="39" spans="1:14" s="46" customFormat="1" ht="12.75">
      <c r="A39" s="101" t="s">
        <v>217</v>
      </c>
      <c r="B39" s="113" t="s">
        <v>119</v>
      </c>
      <c r="C39" s="114" t="s">
        <v>114</v>
      </c>
      <c r="D39" s="51" t="e">
        <f>'Ведомственная структура'!#REF!</f>
        <v>#REF!</v>
      </c>
      <c r="E39" s="51" t="e">
        <f>'Ведомственная структура'!#REF!</f>
        <v>#REF!</v>
      </c>
      <c r="F39" s="82" t="e">
        <f>'Ведомственная структура'!#REF!</f>
        <v>#REF!</v>
      </c>
      <c r="G39" s="82" t="e">
        <f>'Ведомственная структура'!#REF!</f>
        <v>#REF!</v>
      </c>
      <c r="H39" s="82" t="e">
        <f>'Ведомственная структура'!#REF!</f>
        <v>#REF!</v>
      </c>
      <c r="I39" s="82" t="e">
        <f>'Ведомственная структура'!#REF!</f>
        <v>#REF!</v>
      </c>
      <c r="J39" s="82" t="e">
        <f>'Ведомственная структура'!#REF!</f>
        <v>#REF!</v>
      </c>
      <c r="K39" s="82" t="e">
        <f>'Ведомственная структура'!#REF!</f>
        <v>#REF!</v>
      </c>
      <c r="L39" s="274">
        <f>'Ведомственная структура'!L17</f>
        <v>168929.5</v>
      </c>
      <c r="M39" s="274">
        <f>'Ведомственная структура'!M17</f>
        <v>2908.6</v>
      </c>
      <c r="N39" s="51">
        <f>'Ведомственная структура'!N17</f>
        <v>171838.1</v>
      </c>
    </row>
    <row r="40" spans="1:14" ht="12.75">
      <c r="A40" s="101" t="s">
        <v>135</v>
      </c>
      <c r="B40" s="113" t="s">
        <v>119</v>
      </c>
      <c r="C40" s="114" t="s">
        <v>121</v>
      </c>
      <c r="D40" s="50" t="e">
        <f>'Ведомственная структура'!#REF!</f>
        <v>#REF!</v>
      </c>
      <c r="E40" s="50" t="e">
        <f>'Ведомственная структура'!#REF!</f>
        <v>#REF!</v>
      </c>
      <c r="F40" s="80" t="e">
        <f>'Ведомственная структура'!#REF!</f>
        <v>#REF!</v>
      </c>
      <c r="G40" s="80" t="e">
        <f>'Ведомственная структура'!#REF!</f>
        <v>#REF!</v>
      </c>
      <c r="H40" s="80" t="e">
        <f>'Ведомственная структура'!#REF!</f>
        <v>#REF!</v>
      </c>
      <c r="I40" s="80" t="e">
        <f>'Ведомственная структура'!#REF!</f>
        <v>#REF!</v>
      </c>
      <c r="J40" s="80" t="e">
        <f>'Ведомственная структура'!#REF!+'Ведомственная структура'!#REF!</f>
        <v>#REF!</v>
      </c>
      <c r="K40" s="80" t="e">
        <f>'Ведомственная структура'!#REF!+'Ведомственная структура'!#REF!</f>
        <v>#REF!</v>
      </c>
      <c r="L40" s="272">
        <f>'Ведомственная структура'!L32+'Ведомственная структура'!L264</f>
        <v>505748.69999999995</v>
      </c>
      <c r="M40" s="272">
        <f>'Ведомственная структура'!M32+'Ведомственная структура'!M264</f>
        <v>10531.4</v>
      </c>
      <c r="N40" s="50">
        <f>'Ведомственная структура'!N32+'Ведомственная структура'!N264</f>
        <v>516280.1</v>
      </c>
    </row>
    <row r="41" spans="1:14" ht="12.75">
      <c r="A41" s="62" t="s">
        <v>288</v>
      </c>
      <c r="B41" s="113" t="s">
        <v>119</v>
      </c>
      <c r="C41" s="114" t="s">
        <v>117</v>
      </c>
      <c r="D41" s="50"/>
      <c r="E41" s="50"/>
      <c r="F41" s="80"/>
      <c r="G41" s="80"/>
      <c r="H41" s="80"/>
      <c r="I41" s="80"/>
      <c r="J41" s="80"/>
      <c r="K41" s="80"/>
      <c r="L41" s="272">
        <f>'Ведомственная структура'!L59+'Ведомственная структура'!L472</f>
        <v>22869.7</v>
      </c>
      <c r="M41" s="272">
        <f>'Ведомственная структура'!M59+'Ведомственная структура'!M472</f>
        <v>150</v>
      </c>
      <c r="N41" s="50">
        <f>'Ведомственная структура'!N59+'Ведомственная структура'!N472</f>
        <v>23019.7</v>
      </c>
    </row>
    <row r="42" spans="1:14" ht="12.75">
      <c r="A42" s="104" t="s">
        <v>287</v>
      </c>
      <c r="B42" s="113" t="s">
        <v>119</v>
      </c>
      <c r="C42" s="114" t="s">
        <v>119</v>
      </c>
      <c r="D42" s="50" t="e">
        <f>'Ведомственная структура'!#REF!+'Ведомственная структура'!#REF!</f>
        <v>#REF!</v>
      </c>
      <c r="E42" s="50" t="e">
        <f>'Ведомственная структура'!#REF!+'Ведомственная структура'!#REF!</f>
        <v>#REF!</v>
      </c>
      <c r="F42" s="80" t="e">
        <f>'Ведомственная структура'!#REF!+'Ведомственная структура'!#REF!+'Ведомственная структура'!#REF!</f>
        <v>#REF!</v>
      </c>
      <c r="G42" s="80" t="e">
        <f>'Ведомственная структура'!#REF!+'Ведомственная структура'!#REF!+'Ведомственная структура'!#REF!</f>
        <v>#REF!</v>
      </c>
      <c r="H42" s="80" t="e">
        <f>'Ведомственная структура'!#REF!+'Ведомственная структура'!#REF!+'Ведомственная структура'!#REF!</f>
        <v>#REF!</v>
      </c>
      <c r="I42" s="80" t="e">
        <f>'Ведомственная структура'!#REF!+'Ведомственная структура'!#REF!+'Ведомственная структура'!#REF!</f>
        <v>#REF!</v>
      </c>
      <c r="J42" s="80" t="e">
        <f>'Ведомственная структура'!#REF!+'Ведомственная структура'!#REF!+'Ведомственная структура'!#REF!</f>
        <v>#REF!</v>
      </c>
      <c r="K42" s="80" t="e">
        <f>'Ведомственная структура'!#REF!+'Ведомственная структура'!#REF!+'Ведомственная структура'!#REF!</f>
        <v>#REF!</v>
      </c>
      <c r="L42" s="272" t="e">
        <f>'Ведомственная структура'!L70+'Ведомственная структура'!L269+'Ведомственная структура'!L482</f>
        <v>#REF!</v>
      </c>
      <c r="M42" s="272" t="e">
        <f>'Ведомственная структура'!M70+'Ведомственная структура'!M269+'Ведомственная структура'!M482</f>
        <v>#REF!</v>
      </c>
      <c r="N42" s="50">
        <f>'Ведомственная структура'!N70+'Ведомственная структура'!N269+'Ведомственная структура'!N482</f>
        <v>4096.5</v>
      </c>
    </row>
    <row r="43" spans="1:14" ht="12.75">
      <c r="A43" s="101" t="s">
        <v>136</v>
      </c>
      <c r="B43" s="113" t="s">
        <v>119</v>
      </c>
      <c r="C43" s="114" t="s">
        <v>131</v>
      </c>
      <c r="D43" s="50" t="e">
        <f>'Ведомственная структура'!#REF!</f>
        <v>#REF!</v>
      </c>
      <c r="E43" s="50" t="e">
        <f>'Ведомственная структура'!#REF!</f>
        <v>#REF!</v>
      </c>
      <c r="F43" s="80" t="e">
        <f>'Ведомственная структура'!#REF!</f>
        <v>#REF!</v>
      </c>
      <c r="G43" s="80" t="e">
        <f>'Ведомственная структура'!#REF!</f>
        <v>#REF!</v>
      </c>
      <c r="H43" s="80" t="e">
        <f>'Ведомственная структура'!#REF!</f>
        <v>#REF!</v>
      </c>
      <c r="I43" s="80" t="e">
        <f>'Ведомственная структура'!#REF!</f>
        <v>#REF!</v>
      </c>
      <c r="J43" s="80" t="e">
        <f>'Ведомственная структура'!#REF!</f>
        <v>#REF!</v>
      </c>
      <c r="K43" s="80" t="e">
        <f>'Ведомственная структура'!#REF!</f>
        <v>#REF!</v>
      </c>
      <c r="L43" s="272">
        <f>'Ведомственная структура'!L83+'Ведомственная структура'!L288</f>
        <v>10642.1</v>
      </c>
      <c r="M43" s="272">
        <f>'Ведомственная структура'!M83+'Ведомственная структура'!M288</f>
        <v>0</v>
      </c>
      <c r="N43" s="50">
        <f>'Ведомственная структура'!N83+'Ведомственная структура'!N288</f>
        <v>10642.1</v>
      </c>
    </row>
    <row r="44" spans="1:14" ht="12.75">
      <c r="A44" s="100" t="s">
        <v>69</v>
      </c>
      <c r="B44" s="122" t="s">
        <v>120</v>
      </c>
      <c r="C44" s="114"/>
      <c r="D44" s="49" t="e">
        <f aca="true" t="shared" si="5" ref="D44:J44">SUM(D45:D46)</f>
        <v>#REF!</v>
      </c>
      <c r="E44" s="49" t="e">
        <f t="shared" si="5"/>
        <v>#REF!</v>
      </c>
      <c r="F44" s="81" t="e">
        <f t="shared" si="5"/>
        <v>#REF!</v>
      </c>
      <c r="G44" s="81" t="e">
        <f t="shared" si="5"/>
        <v>#REF!</v>
      </c>
      <c r="H44" s="81" t="e">
        <f t="shared" si="5"/>
        <v>#REF!</v>
      </c>
      <c r="I44" s="81" t="e">
        <f t="shared" si="5"/>
        <v>#REF!</v>
      </c>
      <c r="J44" s="81" t="e">
        <f t="shared" si="5"/>
        <v>#REF!</v>
      </c>
      <c r="K44" s="81" t="e">
        <f>SUM(K45:K46)</f>
        <v>#REF!</v>
      </c>
      <c r="L44" s="273">
        <f>SUM(L45:L46)</f>
        <v>49396.2</v>
      </c>
      <c r="M44" s="273">
        <f>SUM(M45:M46)</f>
        <v>982.9000000000001</v>
      </c>
      <c r="N44" s="49">
        <f>SUM(N45:N46)</f>
        <v>50379.09999999999</v>
      </c>
    </row>
    <row r="45" spans="1:14" ht="12.75">
      <c r="A45" s="101" t="s">
        <v>137</v>
      </c>
      <c r="B45" s="113" t="s">
        <v>120</v>
      </c>
      <c r="C45" s="114" t="s">
        <v>114</v>
      </c>
      <c r="D45" s="50" t="e">
        <f>'Ведомственная структура'!#REF!+'Ведомственная структура'!#REF!</f>
        <v>#REF!</v>
      </c>
      <c r="E45" s="50" t="e">
        <f>'Ведомственная структура'!#REF!+'Ведомственная структура'!#REF!</f>
        <v>#REF!</v>
      </c>
      <c r="F45" s="80" t="e">
        <f>'Ведомственная структура'!#REF!+'Ведомственная структура'!#REF!</f>
        <v>#REF!</v>
      </c>
      <c r="G45" s="80" t="e">
        <f>'Ведомственная структура'!#REF!+'Ведомственная структура'!#REF!</f>
        <v>#REF!</v>
      </c>
      <c r="H45" s="80" t="e">
        <f>'Ведомственная структура'!#REF!+'Ведомственная структура'!#REF!</f>
        <v>#REF!</v>
      </c>
      <c r="I45" s="80" t="e">
        <f>'Ведомственная структура'!#REF!+'Ведомственная структура'!#REF!</f>
        <v>#REF!</v>
      </c>
      <c r="J45" s="80" t="e">
        <f>'Ведомственная структура'!#REF!+'Ведомственная структура'!#REF!</f>
        <v>#REF!</v>
      </c>
      <c r="K45" s="80" t="e">
        <f>'Ведомственная структура'!#REF!+'Ведомственная структура'!#REF!</f>
        <v>#REF!</v>
      </c>
      <c r="L45" s="272">
        <f>'Ведомственная структура'!L294+'Ведомственная структура'!L491</f>
        <v>45457.799999999996</v>
      </c>
      <c r="M45" s="272">
        <f>'Ведомственная структура'!M294+'Ведомственная структура'!M491</f>
        <v>982.9000000000001</v>
      </c>
      <c r="N45" s="50">
        <f>'Ведомственная структура'!N294+'Ведомственная структура'!N491</f>
        <v>46440.69999999999</v>
      </c>
    </row>
    <row r="46" spans="1:14" ht="12.75">
      <c r="A46" s="101" t="s">
        <v>77</v>
      </c>
      <c r="B46" s="113" t="s">
        <v>120</v>
      </c>
      <c r="C46" s="114" t="s">
        <v>116</v>
      </c>
      <c r="D46" s="50" t="e">
        <f>'Ведомственная структура'!#REF!</f>
        <v>#REF!</v>
      </c>
      <c r="E46" s="50" t="e">
        <f>'Ведомственная структура'!#REF!</f>
        <v>#REF!</v>
      </c>
      <c r="F46" s="80" t="e">
        <f>'Ведомственная структура'!#REF!</f>
        <v>#REF!</v>
      </c>
      <c r="G46" s="80" t="e">
        <f>'Ведомственная структура'!#REF!</f>
        <v>#REF!</v>
      </c>
      <c r="H46" s="80" t="e">
        <f>'Ведомственная структура'!#REF!</f>
        <v>#REF!</v>
      </c>
      <c r="I46" s="80" t="e">
        <f>'Ведомственная структура'!#REF!</f>
        <v>#REF!</v>
      </c>
      <c r="J46" s="80" t="e">
        <f>'Ведомственная структура'!#REF!</f>
        <v>#REF!</v>
      </c>
      <c r="K46" s="80" t="e">
        <f>'Ведомственная структура'!#REF!</f>
        <v>#REF!</v>
      </c>
      <c r="L46" s="272">
        <f>'Ведомственная структура'!L537+'Ведомственная структура'!L302</f>
        <v>3938.4</v>
      </c>
      <c r="M46" s="272">
        <f>'Ведомственная структура'!M537+'Ведомственная структура'!M302</f>
        <v>0</v>
      </c>
      <c r="N46" s="50">
        <f>'Ведомственная структура'!N537+'Ведомственная структура'!N302</f>
        <v>3938.4</v>
      </c>
    </row>
    <row r="47" spans="1:14" ht="12.75">
      <c r="A47" s="98" t="s">
        <v>124</v>
      </c>
      <c r="B47" s="117" t="s">
        <v>133</v>
      </c>
      <c r="C47" s="116"/>
      <c r="D47" s="52" t="e">
        <f aca="true" t="shared" si="6" ref="D47:I47">SUM(D48:D50)</f>
        <v>#REF!</v>
      </c>
      <c r="E47" s="52" t="e">
        <f t="shared" si="6"/>
        <v>#REF!</v>
      </c>
      <c r="F47" s="83" t="e">
        <f t="shared" si="6"/>
        <v>#REF!</v>
      </c>
      <c r="G47" s="83" t="e">
        <f t="shared" si="6"/>
        <v>#REF!</v>
      </c>
      <c r="H47" s="83" t="e">
        <f t="shared" si="6"/>
        <v>#REF!</v>
      </c>
      <c r="I47" s="83" t="e">
        <f t="shared" si="6"/>
        <v>#REF!</v>
      </c>
      <c r="J47" s="83" t="e">
        <f>SUM(J48:J51)</f>
        <v>#REF!</v>
      </c>
      <c r="K47" s="83" t="e">
        <f>SUM(K48:K51)</f>
        <v>#REF!</v>
      </c>
      <c r="L47" s="275" t="e">
        <f>SUM(L48:L52)</f>
        <v>#REF!</v>
      </c>
      <c r="M47" s="275" t="e">
        <f>SUM(M48:M52)</f>
        <v>#REF!</v>
      </c>
      <c r="N47" s="52">
        <f>SUM(N48:N52)</f>
        <v>22226.399999999998</v>
      </c>
    </row>
    <row r="48" spans="1:14" ht="12.75">
      <c r="A48" s="96" t="s">
        <v>145</v>
      </c>
      <c r="B48" s="115" t="s">
        <v>133</v>
      </c>
      <c r="C48" s="116" t="s">
        <v>114</v>
      </c>
      <c r="D48" s="53" t="e">
        <f>'Ведомственная структура'!#REF!</f>
        <v>#REF!</v>
      </c>
      <c r="E48" s="53" t="e">
        <f>'Ведомственная структура'!#REF!</f>
        <v>#REF!</v>
      </c>
      <c r="F48" s="84" t="e">
        <f>'Ведомственная структура'!#REF!</f>
        <v>#REF!</v>
      </c>
      <c r="G48" s="84" t="e">
        <f>'Ведомственная структура'!#REF!</f>
        <v>#REF!</v>
      </c>
      <c r="H48" s="84" t="e">
        <f>'Ведомственная структура'!#REF!</f>
        <v>#REF!</v>
      </c>
      <c r="I48" s="84" t="e">
        <f>'Ведомственная структура'!#REF!</f>
        <v>#REF!</v>
      </c>
      <c r="J48" s="84" t="e">
        <f>'Ведомственная структура'!#REF!</f>
        <v>#REF!</v>
      </c>
      <c r="K48" s="84" t="e">
        <f>'Ведомственная структура'!#REF!</f>
        <v>#REF!</v>
      </c>
      <c r="L48" s="272">
        <f>'Ведомственная структура'!L309</f>
        <v>3465</v>
      </c>
      <c r="M48" s="272">
        <f>'Ведомственная структура'!M309</f>
        <v>0</v>
      </c>
      <c r="N48" s="53">
        <f>'Ведомственная структура'!N309</f>
        <v>3465</v>
      </c>
    </row>
    <row r="49" spans="1:14" ht="12.75">
      <c r="A49" s="96" t="s">
        <v>143</v>
      </c>
      <c r="B49" s="115" t="s">
        <v>133</v>
      </c>
      <c r="C49" s="116" t="s">
        <v>117</v>
      </c>
      <c r="D49" s="53" t="e">
        <f>'Ведомственная структура'!#REF!</f>
        <v>#REF!</v>
      </c>
      <c r="E49" s="53" t="e">
        <f>'Ведомственная структура'!#REF!</f>
        <v>#REF!</v>
      </c>
      <c r="F49" s="84" t="e">
        <f>'Ведомственная структура'!#REF!</f>
        <v>#REF!</v>
      </c>
      <c r="G49" s="84" t="e">
        <f>'Ведомственная структура'!#REF!</f>
        <v>#REF!</v>
      </c>
      <c r="H49" s="84" t="e">
        <f>'Ведомственная структура'!#REF!</f>
        <v>#REF!</v>
      </c>
      <c r="I49" s="84" t="e">
        <f>'Ведомственная структура'!#REF!</f>
        <v>#REF!</v>
      </c>
      <c r="J49" s="84" t="e">
        <f>'Ведомственная структура'!#REF!</f>
        <v>#REF!</v>
      </c>
      <c r="K49" s="84" t="e">
        <f>'Ведомственная структура'!#REF!</f>
        <v>#REF!</v>
      </c>
      <c r="L49" s="272">
        <f>'Ведомственная структура'!L314</f>
        <v>1165.2</v>
      </c>
      <c r="M49" s="272">
        <f>'Ведомственная структура'!M314</f>
        <v>6384.4</v>
      </c>
      <c r="N49" s="53">
        <f>'Ведомственная структура'!N314</f>
        <v>7549.599999999999</v>
      </c>
    </row>
    <row r="50" spans="1:14" ht="12.75">
      <c r="A50" s="96" t="s">
        <v>158</v>
      </c>
      <c r="B50" s="115" t="s">
        <v>133</v>
      </c>
      <c r="C50" s="116" t="s">
        <v>116</v>
      </c>
      <c r="D50" s="53" t="e">
        <f>'Ведомственная структура'!#REF!</f>
        <v>#REF!</v>
      </c>
      <c r="E50" s="53" t="e">
        <f>'Ведомственная структура'!#REF!</f>
        <v>#REF!</v>
      </c>
      <c r="F50" s="84" t="e">
        <f>'Ведомственная структура'!#REF!+'Ведомственная структура'!#REF!</f>
        <v>#REF!</v>
      </c>
      <c r="G50" s="84" t="e">
        <f>'Ведомственная структура'!#REF!+'Ведомственная структура'!#REF!</f>
        <v>#REF!</v>
      </c>
      <c r="H50" s="84" t="e">
        <f>'Ведомственная структура'!#REF!+'Ведомственная структура'!#REF!</f>
        <v>#REF!</v>
      </c>
      <c r="I50" s="84" t="e">
        <f>'Ведомственная структура'!#REF!+'Ведомственная структура'!#REF!</f>
        <v>#REF!</v>
      </c>
      <c r="J50" s="84" t="e">
        <f>'Ведомственная структура'!#REF!+'Ведомственная структура'!#REF!</f>
        <v>#REF!</v>
      </c>
      <c r="K50" s="84" t="e">
        <f>'Ведомственная структура'!#REF!+'Ведомственная структура'!#REF!</f>
        <v>#REF!</v>
      </c>
      <c r="L50" s="272" t="e">
        <f>'Ведомственная структура'!L96+'Ведомственная структура'!L336</f>
        <v>#REF!</v>
      </c>
      <c r="M50" s="272" t="e">
        <f>'Ведомственная структура'!M96+'Ведомственная структура'!M336</f>
        <v>#REF!</v>
      </c>
      <c r="N50" s="53">
        <f>'Ведомственная структура'!N96+'Ведомственная структура'!N336</f>
        <v>8165.2</v>
      </c>
    </row>
    <row r="51" spans="1:14" ht="12.75" hidden="1">
      <c r="A51" s="91" t="s">
        <v>274</v>
      </c>
      <c r="B51" s="115" t="s">
        <v>133</v>
      </c>
      <c r="C51" s="116" t="s">
        <v>115</v>
      </c>
      <c r="D51" s="53"/>
      <c r="E51" s="53"/>
      <c r="F51" s="84"/>
      <c r="G51" s="84"/>
      <c r="H51" s="84"/>
      <c r="I51" s="84"/>
      <c r="J51" s="84">
        <v>0</v>
      </c>
      <c r="K51" s="84">
        <v>0</v>
      </c>
      <c r="L51" s="272">
        <v>0</v>
      </c>
      <c r="M51" s="272">
        <v>0</v>
      </c>
      <c r="N51" s="53">
        <v>0</v>
      </c>
    </row>
    <row r="52" spans="1:14" ht="12.75">
      <c r="A52" s="226" t="s">
        <v>274</v>
      </c>
      <c r="B52" s="115" t="s">
        <v>133</v>
      </c>
      <c r="C52" s="116" t="s">
        <v>115</v>
      </c>
      <c r="D52" s="53"/>
      <c r="E52" s="53"/>
      <c r="F52" s="84"/>
      <c r="G52" s="84"/>
      <c r="H52" s="84"/>
      <c r="I52" s="84"/>
      <c r="J52" s="84"/>
      <c r="K52" s="84"/>
      <c r="L52" s="272">
        <f>'Ведомственная структура'!L341</f>
        <v>0</v>
      </c>
      <c r="M52" s="272">
        <f>'Ведомственная структура'!M341</f>
        <v>3046.6</v>
      </c>
      <c r="N52" s="53">
        <f>'Ведомственная структура'!N341</f>
        <v>3046.6</v>
      </c>
    </row>
    <row r="53" spans="1:14" ht="12.75">
      <c r="A53" s="98" t="s">
        <v>78</v>
      </c>
      <c r="B53" s="117" t="s">
        <v>141</v>
      </c>
      <c r="C53" s="118"/>
      <c r="D53" s="54" t="e">
        <f aca="true" t="shared" si="7" ref="D53:K53">SUM(D54:D54)</f>
        <v>#REF!</v>
      </c>
      <c r="E53" s="54" t="e">
        <f t="shared" si="7"/>
        <v>#REF!</v>
      </c>
      <c r="F53" s="81" t="e">
        <f t="shared" si="7"/>
        <v>#REF!</v>
      </c>
      <c r="G53" s="81" t="e">
        <f t="shared" si="7"/>
        <v>#REF!</v>
      </c>
      <c r="H53" s="81" t="e">
        <f t="shared" si="7"/>
        <v>#REF!</v>
      </c>
      <c r="I53" s="81" t="e">
        <f t="shared" si="7"/>
        <v>#REF!</v>
      </c>
      <c r="J53" s="81" t="e">
        <f t="shared" si="7"/>
        <v>#REF!</v>
      </c>
      <c r="K53" s="81" t="e">
        <f t="shared" si="7"/>
        <v>#REF!</v>
      </c>
      <c r="L53" s="273">
        <f>L54+L55</f>
        <v>1030</v>
      </c>
      <c r="M53" s="273">
        <f>M54+M55</f>
        <v>600</v>
      </c>
      <c r="N53" s="54">
        <f>N54+N55</f>
        <v>1630</v>
      </c>
    </row>
    <row r="54" spans="1:14" ht="12.75">
      <c r="A54" s="97" t="s">
        <v>81</v>
      </c>
      <c r="B54" s="115" t="s">
        <v>141</v>
      </c>
      <c r="C54" s="116" t="s">
        <v>114</v>
      </c>
      <c r="D54" s="53" t="e">
        <f>'Ведомственная структура'!#REF!</f>
        <v>#REF!</v>
      </c>
      <c r="E54" s="53" t="e">
        <f>'Ведомственная структура'!#REF!</f>
        <v>#REF!</v>
      </c>
      <c r="F54" s="84" t="e">
        <f>'Ведомственная структура'!#REF!</f>
        <v>#REF!</v>
      </c>
      <c r="G54" s="84" t="e">
        <f>'Ведомственная структура'!#REF!</f>
        <v>#REF!</v>
      </c>
      <c r="H54" s="84" t="e">
        <f>'Ведомственная структура'!#REF!</f>
        <v>#REF!</v>
      </c>
      <c r="I54" s="84" t="e">
        <f>'Ведомственная структура'!#REF!</f>
        <v>#REF!</v>
      </c>
      <c r="J54" s="84" t="e">
        <f>'Ведомственная структура'!#REF!</f>
        <v>#REF!</v>
      </c>
      <c r="K54" s="84" t="e">
        <f>'Ведомственная структура'!#REF!</f>
        <v>#REF!</v>
      </c>
      <c r="L54" s="272">
        <f>'Ведомственная структура'!L349</f>
        <v>830</v>
      </c>
      <c r="M54" s="272">
        <f>'Ведомственная структура'!M349</f>
        <v>600</v>
      </c>
      <c r="N54" s="53">
        <f>'Ведомственная структура'!N349</f>
        <v>1430</v>
      </c>
    </row>
    <row r="55" spans="1:14" ht="12.75">
      <c r="A55" s="133" t="s">
        <v>341</v>
      </c>
      <c r="B55" s="115" t="s">
        <v>141</v>
      </c>
      <c r="C55" s="116" t="s">
        <v>118</v>
      </c>
      <c r="D55" s="53"/>
      <c r="E55" s="53"/>
      <c r="F55" s="84"/>
      <c r="G55" s="84"/>
      <c r="H55" s="84"/>
      <c r="I55" s="84"/>
      <c r="J55" s="84"/>
      <c r="K55" s="84"/>
      <c r="L55" s="272">
        <f>'Ведомственная структура'!L356</f>
        <v>200</v>
      </c>
      <c r="M55" s="272">
        <f>'Ведомственная структура'!M356</f>
        <v>0</v>
      </c>
      <c r="N55" s="53">
        <f>'Ведомственная структура'!N356</f>
        <v>200</v>
      </c>
    </row>
    <row r="56" spans="1:14" s="10" customFormat="1" ht="28.5" customHeight="1">
      <c r="A56" s="105" t="s">
        <v>321</v>
      </c>
      <c r="B56" s="117" t="s">
        <v>148</v>
      </c>
      <c r="C56" s="118"/>
      <c r="D56" s="54" t="e">
        <f aca="true" t="shared" si="8" ref="D56:J56">SUM(D57:D58)</f>
        <v>#REF!</v>
      </c>
      <c r="E56" s="54" t="e">
        <f t="shared" si="8"/>
        <v>#REF!</v>
      </c>
      <c r="F56" s="81" t="e">
        <f t="shared" si="8"/>
        <v>#REF!</v>
      </c>
      <c r="G56" s="81" t="e">
        <f t="shared" si="8"/>
        <v>#REF!</v>
      </c>
      <c r="H56" s="81" t="e">
        <f t="shared" si="8"/>
        <v>#REF!</v>
      </c>
      <c r="I56" s="81" t="e">
        <f t="shared" si="8"/>
        <v>#REF!</v>
      </c>
      <c r="J56" s="81" t="e">
        <f t="shared" si="8"/>
        <v>#REF!</v>
      </c>
      <c r="K56" s="81" t="e">
        <f>SUM(K57:K58)</f>
        <v>#REF!</v>
      </c>
      <c r="L56" s="273">
        <f>SUM(L57:L58)</f>
        <v>53799.700000000004</v>
      </c>
      <c r="M56" s="273">
        <f>SUM(M57:M58)</f>
        <v>0</v>
      </c>
      <c r="N56" s="54">
        <f>SUM(N57:N58)</f>
        <v>53799.700000000004</v>
      </c>
    </row>
    <row r="57" spans="1:14" s="10" customFormat="1" ht="25.5">
      <c r="A57" s="96" t="s">
        <v>68</v>
      </c>
      <c r="B57" s="115" t="s">
        <v>148</v>
      </c>
      <c r="C57" s="116" t="s">
        <v>114</v>
      </c>
      <c r="D57" s="55" t="e">
        <f>'Ведомственная структура'!#REF!</f>
        <v>#REF!</v>
      </c>
      <c r="E57" s="55" t="e">
        <f>'Ведомственная структура'!#REF!</f>
        <v>#REF!</v>
      </c>
      <c r="F57" s="82" t="e">
        <f>'Ведомственная структура'!#REF!</f>
        <v>#REF!</v>
      </c>
      <c r="G57" s="82" t="e">
        <f>'Ведомственная структура'!#REF!</f>
        <v>#REF!</v>
      </c>
      <c r="H57" s="82" t="e">
        <f>'Ведомственная структура'!#REF!</f>
        <v>#REF!</v>
      </c>
      <c r="I57" s="82" t="e">
        <f>'Ведомственная структура'!#REF!</f>
        <v>#REF!</v>
      </c>
      <c r="J57" s="82" t="e">
        <f>'Ведомственная структура'!#REF!</f>
        <v>#REF!</v>
      </c>
      <c r="K57" s="82" t="e">
        <f>'Ведомственная структура'!#REF!</f>
        <v>#REF!</v>
      </c>
      <c r="L57" s="274">
        <f>'Ведомственная структура'!L139</f>
        <v>7515.9</v>
      </c>
      <c r="M57" s="274">
        <f>'Ведомственная структура'!M139</f>
        <v>0</v>
      </c>
      <c r="N57" s="55">
        <f>'Ведомственная структура'!N139</f>
        <v>7515.9</v>
      </c>
    </row>
    <row r="58" spans="1:14" ht="23.25" customHeight="1" thickBot="1">
      <c r="A58" s="106" t="s">
        <v>66</v>
      </c>
      <c r="B58" s="125" t="s">
        <v>148</v>
      </c>
      <c r="C58" s="126" t="s">
        <v>117</v>
      </c>
      <c r="D58" s="73" t="e">
        <f>'Ведомственная структура'!#REF!</f>
        <v>#REF!</v>
      </c>
      <c r="E58" s="73" t="e">
        <f>'Ведомственная структура'!#REF!</f>
        <v>#REF!</v>
      </c>
      <c r="F58" s="85" t="e">
        <f>'Ведомственная структура'!#REF!</f>
        <v>#REF!</v>
      </c>
      <c r="G58" s="85" t="e">
        <f>'Ведомственная структура'!#REF!</f>
        <v>#REF!</v>
      </c>
      <c r="H58" s="85" t="e">
        <f>'Ведомственная структура'!#REF!</f>
        <v>#REF!</v>
      </c>
      <c r="I58" s="85" t="e">
        <f>'Ведомственная структура'!#REF!</f>
        <v>#REF!</v>
      </c>
      <c r="J58" s="85" t="e">
        <f>'Ведомственная структура'!#REF!</f>
        <v>#REF!</v>
      </c>
      <c r="K58" s="85" t="e">
        <f>'Ведомственная структура'!#REF!</f>
        <v>#REF!</v>
      </c>
      <c r="L58" s="276">
        <f>'Ведомственная структура'!L148</f>
        <v>46283.8</v>
      </c>
      <c r="M58" s="276">
        <f>'Ведомственная структура'!M148</f>
        <v>0</v>
      </c>
      <c r="N58" s="73">
        <f>'Ведомственная структура'!N148</f>
        <v>46283.8</v>
      </c>
    </row>
    <row r="59" spans="1:14" ht="19.5" customHeight="1" thickBot="1">
      <c r="A59" s="68" t="s">
        <v>79</v>
      </c>
      <c r="B59" s="74"/>
      <c r="C59" s="75"/>
      <c r="D59" s="76" t="e">
        <f aca="true" t="shared" si="9" ref="D59:L59">D14+D23+D26+D32+D38+D44+D47+D56+D53+D21</f>
        <v>#REF!</v>
      </c>
      <c r="E59" s="76" t="e">
        <f t="shared" si="9"/>
        <v>#REF!</v>
      </c>
      <c r="F59" s="86" t="e">
        <f t="shared" si="9"/>
        <v>#REF!</v>
      </c>
      <c r="G59" s="86" t="e">
        <f t="shared" si="9"/>
        <v>#REF!</v>
      </c>
      <c r="H59" s="86" t="e">
        <f t="shared" si="9"/>
        <v>#REF!</v>
      </c>
      <c r="I59" s="86" t="e">
        <f t="shared" si="9"/>
        <v>#REF!</v>
      </c>
      <c r="J59" s="86" t="e">
        <f t="shared" si="9"/>
        <v>#REF!</v>
      </c>
      <c r="K59" s="86" t="e">
        <f t="shared" si="9"/>
        <v>#REF!</v>
      </c>
      <c r="L59" s="277" t="e">
        <f t="shared" si="9"/>
        <v>#REF!</v>
      </c>
      <c r="M59" s="277" t="e">
        <f>M14+M23+M26+M32+M38+M44+M47+M56+M53+M21</f>
        <v>#REF!</v>
      </c>
      <c r="N59" s="76">
        <f>N14+N23+N26+N32+N38+N44+N47+N56+N53+N21</f>
        <v>975857.3999999998</v>
      </c>
    </row>
    <row r="60" spans="6:11" ht="12.75">
      <c r="F60" s="87"/>
      <c r="G60" s="87"/>
      <c r="H60" s="87"/>
      <c r="I60" s="87"/>
      <c r="J60" s="87"/>
      <c r="K60" s="87"/>
    </row>
    <row r="61" spans="4:9" ht="12.75">
      <c r="D61" s="13"/>
      <c r="F61" s="87"/>
      <c r="G61" s="87"/>
      <c r="H61" s="87"/>
      <c r="I61" s="87"/>
    </row>
    <row r="62" spans="4:9" ht="12.75">
      <c r="D62" s="13"/>
      <c r="F62" s="87"/>
      <c r="G62" s="87"/>
      <c r="H62" s="87"/>
      <c r="I62" s="87"/>
    </row>
    <row r="63" spans="6:9" ht="12.75">
      <c r="F63" s="87"/>
      <c r="G63" s="87"/>
      <c r="H63" s="87"/>
      <c r="I63" s="87"/>
    </row>
    <row r="64" spans="6:9" ht="12.75">
      <c r="F64" s="87"/>
      <c r="G64" s="87"/>
      <c r="H64" s="87"/>
      <c r="I64" s="87"/>
    </row>
    <row r="65" spans="8:9" ht="12.75">
      <c r="H65" s="87"/>
      <c r="I65" s="87"/>
    </row>
    <row r="66" spans="8:9" ht="12.75">
      <c r="H66" s="87"/>
      <c r="I66" s="87"/>
    </row>
    <row r="67" spans="8:9" ht="12.75">
      <c r="H67" s="87"/>
      <c r="I67" s="87"/>
    </row>
    <row r="68" spans="8:9" ht="12.75">
      <c r="H68" s="87"/>
      <c r="I68" s="87"/>
    </row>
    <row r="69" spans="8:9" ht="12.75">
      <c r="H69" s="87"/>
      <c r="I69" s="87"/>
    </row>
    <row r="70" spans="8:9" ht="12.75">
      <c r="H70" s="87"/>
      <c r="I70" s="87"/>
    </row>
    <row r="71" spans="8:9" ht="12.75">
      <c r="H71" s="87"/>
      <c r="I71" s="87"/>
    </row>
    <row r="72" spans="8:9" ht="12.75">
      <c r="H72" s="87"/>
      <c r="I72" s="87"/>
    </row>
    <row r="73" spans="8:9" ht="12.75">
      <c r="H73" s="87"/>
      <c r="I73" s="87"/>
    </row>
    <row r="74" spans="8:9" ht="12.75">
      <c r="H74" s="87"/>
      <c r="I74" s="87"/>
    </row>
    <row r="75" spans="8:9" ht="12.75">
      <c r="H75" s="87"/>
      <c r="I75" s="87"/>
    </row>
    <row r="76" spans="8:9" ht="12.75">
      <c r="H76" s="87"/>
      <c r="I76" s="87"/>
    </row>
    <row r="77" spans="8:9" ht="12.75">
      <c r="H77" s="87"/>
      <c r="I77" s="87"/>
    </row>
    <row r="78" spans="8:9" ht="12.75">
      <c r="H78" s="87"/>
      <c r="I78" s="87"/>
    </row>
    <row r="79" spans="8:9" ht="12.75">
      <c r="H79" s="87"/>
      <c r="I79" s="87"/>
    </row>
    <row r="80" spans="8:9" ht="12.75">
      <c r="H80" s="87"/>
      <c r="I80" s="87"/>
    </row>
    <row r="81" spans="8:9" ht="12.75">
      <c r="H81" s="87"/>
      <c r="I81" s="87"/>
    </row>
    <row r="82" spans="8:9" ht="12.75">
      <c r="H82" s="87"/>
      <c r="I82" s="87"/>
    </row>
    <row r="83" spans="8:9" ht="12.75">
      <c r="H83" s="87"/>
      <c r="I83" s="87"/>
    </row>
    <row r="84" spans="8:9" ht="12.75">
      <c r="H84" s="87"/>
      <c r="I84" s="87"/>
    </row>
    <row r="85" spans="8:9" ht="12.75">
      <c r="H85" s="87"/>
      <c r="I85" s="87"/>
    </row>
    <row r="86" spans="8:9" ht="12.75">
      <c r="H86" s="87"/>
      <c r="I86" s="87"/>
    </row>
    <row r="87" spans="8:9" ht="12.75">
      <c r="H87" s="87"/>
      <c r="I87" s="87"/>
    </row>
    <row r="88" spans="8:9" ht="12.75">
      <c r="H88" s="87"/>
      <c r="I88" s="87"/>
    </row>
    <row r="89" spans="8:9" ht="12.75">
      <c r="H89" s="87"/>
      <c r="I89" s="87"/>
    </row>
    <row r="90" spans="8:9" ht="12.75">
      <c r="H90" s="87"/>
      <c r="I90" s="87"/>
    </row>
    <row r="91" spans="8:9" ht="12.75">
      <c r="H91" s="87"/>
      <c r="I91" s="87"/>
    </row>
    <row r="92" spans="8:9" ht="12.75">
      <c r="H92" s="87"/>
      <c r="I92" s="87"/>
    </row>
    <row r="93" spans="8:9" ht="12.75">
      <c r="H93" s="87"/>
      <c r="I93" s="87"/>
    </row>
    <row r="94" spans="8:9" ht="12.75">
      <c r="H94" s="87"/>
      <c r="I94" s="87"/>
    </row>
    <row r="95" spans="8:9" ht="12.75">
      <c r="H95" s="87"/>
      <c r="I95" s="87"/>
    </row>
    <row r="96" spans="8:9" ht="12.75">
      <c r="H96" s="87"/>
      <c r="I96" s="87"/>
    </row>
    <row r="97" spans="8:9" ht="12.75">
      <c r="H97" s="87"/>
      <c r="I97" s="87"/>
    </row>
    <row r="98" spans="8:9" ht="12.75">
      <c r="H98" s="87"/>
      <c r="I98" s="87"/>
    </row>
    <row r="99" spans="8:9" ht="12.75">
      <c r="H99" s="87"/>
      <c r="I99" s="87"/>
    </row>
    <row r="100" spans="8:9" ht="12.75">
      <c r="H100" s="87"/>
      <c r="I100" s="87"/>
    </row>
    <row r="101" spans="8:9" ht="12.75">
      <c r="H101" s="87"/>
      <c r="I101" s="87"/>
    </row>
    <row r="102" spans="8:9" ht="12.75">
      <c r="H102" s="87"/>
      <c r="I102" s="87"/>
    </row>
    <row r="103" spans="8:9" ht="12.75">
      <c r="H103" s="87"/>
      <c r="I103" s="87"/>
    </row>
    <row r="104" spans="8:9" ht="12.75">
      <c r="H104" s="87"/>
      <c r="I104" s="87"/>
    </row>
    <row r="105" spans="8:9" ht="12.75">
      <c r="H105" s="87"/>
      <c r="I105" s="87"/>
    </row>
    <row r="106" spans="8:9" ht="12.75">
      <c r="H106" s="87"/>
      <c r="I106" s="87"/>
    </row>
    <row r="107" spans="8:9" ht="12.75">
      <c r="H107" s="87"/>
      <c r="I107" s="87"/>
    </row>
    <row r="108" spans="8:9" ht="12.75">
      <c r="H108" s="87"/>
      <c r="I108" s="87"/>
    </row>
    <row r="109" spans="8:9" ht="12.75">
      <c r="H109" s="87"/>
      <c r="I109" s="87"/>
    </row>
    <row r="110" spans="8:9" ht="12.75">
      <c r="H110" s="87"/>
      <c r="I110" s="87"/>
    </row>
    <row r="111" spans="8:9" ht="12.75">
      <c r="H111" s="87"/>
      <c r="I111" s="87"/>
    </row>
    <row r="112" spans="8:9" ht="12.75">
      <c r="H112" s="87"/>
      <c r="I112" s="87"/>
    </row>
    <row r="113" spans="8:9" ht="12.75">
      <c r="H113" s="87"/>
      <c r="I113" s="87"/>
    </row>
    <row r="114" spans="8:9" ht="12.75">
      <c r="H114" s="87"/>
      <c r="I114" s="87"/>
    </row>
    <row r="115" spans="8:9" ht="12.75">
      <c r="H115" s="87"/>
      <c r="I115" s="87"/>
    </row>
    <row r="116" spans="8:9" ht="12.75">
      <c r="H116" s="87"/>
      <c r="I116" s="87"/>
    </row>
    <row r="117" spans="8:9" ht="12.75">
      <c r="H117" s="87"/>
      <c r="I117" s="87"/>
    </row>
    <row r="118" spans="8:9" ht="12.75">
      <c r="H118" s="87"/>
      <c r="I118" s="87"/>
    </row>
    <row r="119" spans="8:9" ht="12.75">
      <c r="H119" s="87"/>
      <c r="I119" s="87"/>
    </row>
    <row r="120" spans="8:9" ht="12.75">
      <c r="H120" s="87"/>
      <c r="I120" s="87"/>
    </row>
    <row r="121" spans="8:9" ht="12.75">
      <c r="H121" s="87"/>
      <c r="I121" s="87"/>
    </row>
    <row r="122" spans="8:9" ht="12.75">
      <c r="H122" s="87"/>
      <c r="I122" s="87"/>
    </row>
    <row r="123" spans="8:9" ht="12.75">
      <c r="H123" s="87"/>
      <c r="I123" s="87"/>
    </row>
    <row r="124" spans="8:9" ht="12.75">
      <c r="H124" s="87"/>
      <c r="I124" s="87"/>
    </row>
    <row r="125" spans="8:9" ht="12.75">
      <c r="H125" s="87"/>
      <c r="I125" s="87"/>
    </row>
    <row r="126" spans="8:9" ht="12.75">
      <c r="H126" s="87"/>
      <c r="I126" s="87"/>
    </row>
    <row r="127" spans="8:9" ht="12.75">
      <c r="H127" s="87"/>
      <c r="I127" s="87"/>
    </row>
    <row r="128" spans="8:9" ht="12.75">
      <c r="H128" s="87"/>
      <c r="I128" s="87"/>
    </row>
    <row r="129" spans="8:9" ht="12.75">
      <c r="H129" s="87"/>
      <c r="I129" s="87"/>
    </row>
    <row r="130" spans="8:9" ht="12.75">
      <c r="H130" s="87"/>
      <c r="I130" s="87"/>
    </row>
    <row r="131" spans="8:9" ht="12.75">
      <c r="H131" s="87"/>
      <c r="I131" s="87"/>
    </row>
    <row r="132" spans="8:9" ht="12.75">
      <c r="H132" s="87"/>
      <c r="I132" s="87"/>
    </row>
    <row r="133" spans="8:9" ht="12.75">
      <c r="H133" s="87"/>
      <c r="I133" s="87"/>
    </row>
    <row r="134" spans="8:9" ht="12.75">
      <c r="H134" s="87"/>
      <c r="I134" s="87"/>
    </row>
    <row r="135" spans="8:9" ht="12.75">
      <c r="H135" s="87"/>
      <c r="I135" s="87"/>
    </row>
    <row r="136" spans="8:9" ht="12.75">
      <c r="H136" s="87"/>
      <c r="I136" s="87"/>
    </row>
    <row r="137" spans="8:9" ht="12.75">
      <c r="H137" s="87"/>
      <c r="I137" s="87"/>
    </row>
    <row r="138" spans="8:9" ht="12.75">
      <c r="H138" s="87"/>
      <c r="I138" s="87"/>
    </row>
    <row r="139" spans="8:9" ht="12.75">
      <c r="H139" s="87"/>
      <c r="I139" s="87"/>
    </row>
    <row r="140" spans="8:9" ht="12.75">
      <c r="H140" s="87"/>
      <c r="I140" s="87"/>
    </row>
    <row r="141" spans="8:9" ht="12.75">
      <c r="H141" s="87"/>
      <c r="I141" s="87"/>
    </row>
    <row r="142" spans="8:9" ht="12.75">
      <c r="H142" s="87"/>
      <c r="I142" s="87"/>
    </row>
    <row r="143" spans="8:9" ht="12.75">
      <c r="H143" s="87"/>
      <c r="I143" s="87"/>
    </row>
    <row r="144" spans="8:9" ht="12.75">
      <c r="H144" s="87"/>
      <c r="I144" s="87"/>
    </row>
    <row r="145" spans="8:9" ht="12.75">
      <c r="H145" s="87"/>
      <c r="I145" s="87"/>
    </row>
    <row r="146" spans="8:9" ht="12.75">
      <c r="H146" s="87"/>
      <c r="I146" s="87"/>
    </row>
    <row r="147" spans="8:9" ht="12.75">
      <c r="H147" s="87"/>
      <c r="I147" s="87"/>
    </row>
    <row r="148" spans="8:9" ht="12.75">
      <c r="H148" s="87"/>
      <c r="I148" s="87"/>
    </row>
    <row r="149" spans="8:9" ht="12.75">
      <c r="H149" s="87"/>
      <c r="I149" s="87"/>
    </row>
    <row r="150" spans="8:9" ht="12.75">
      <c r="H150" s="87"/>
      <c r="I150" s="87"/>
    </row>
    <row r="151" spans="8:9" ht="12.75">
      <c r="H151" s="87"/>
      <c r="I151" s="87"/>
    </row>
    <row r="152" spans="8:9" ht="12.75">
      <c r="H152" s="87"/>
      <c r="I152" s="87"/>
    </row>
    <row r="153" spans="8:9" ht="12.75">
      <c r="H153" s="87"/>
      <c r="I153" s="87"/>
    </row>
    <row r="154" spans="8:9" ht="12.75">
      <c r="H154" s="87"/>
      <c r="I154" s="87"/>
    </row>
    <row r="155" spans="8:9" ht="12.75">
      <c r="H155" s="87"/>
      <c r="I155" s="87"/>
    </row>
    <row r="156" spans="8:9" ht="12.75">
      <c r="H156" s="87"/>
      <c r="I156" s="87"/>
    </row>
    <row r="157" spans="8:9" ht="12.75">
      <c r="H157" s="87"/>
      <c r="I157" s="87"/>
    </row>
    <row r="158" spans="8:9" ht="12.75">
      <c r="H158" s="87"/>
      <c r="I158" s="87"/>
    </row>
    <row r="159" spans="8:9" ht="12.75">
      <c r="H159" s="87"/>
      <c r="I159" s="87"/>
    </row>
    <row r="160" spans="8:9" ht="12.75">
      <c r="H160" s="87"/>
      <c r="I160" s="87"/>
    </row>
    <row r="161" spans="8:9" ht="12.75">
      <c r="H161" s="87"/>
      <c r="I161" s="87"/>
    </row>
    <row r="162" spans="8:9" ht="12.75">
      <c r="H162" s="87"/>
      <c r="I162" s="87"/>
    </row>
    <row r="163" spans="8:9" ht="12.75">
      <c r="H163" s="87"/>
      <c r="I163" s="87"/>
    </row>
    <row r="164" spans="8:9" ht="12.75">
      <c r="H164" s="87"/>
      <c r="I164" s="87"/>
    </row>
    <row r="165" spans="8:9" ht="12.75">
      <c r="H165" s="87"/>
      <c r="I165" s="87"/>
    </row>
    <row r="166" spans="8:9" ht="12.75">
      <c r="H166" s="87"/>
      <c r="I166" s="87"/>
    </row>
    <row r="167" spans="8:9" ht="12.75">
      <c r="H167" s="87"/>
      <c r="I167" s="87"/>
    </row>
    <row r="168" spans="8:9" ht="12.75">
      <c r="H168" s="87"/>
      <c r="I168" s="87"/>
    </row>
    <row r="169" spans="8:9" ht="12.75">
      <c r="H169" s="87"/>
      <c r="I169" s="87"/>
    </row>
    <row r="170" spans="8:9" ht="12.75">
      <c r="H170" s="87"/>
      <c r="I170" s="87"/>
    </row>
    <row r="171" spans="8:9" ht="12.75">
      <c r="H171" s="87"/>
      <c r="I171" s="87"/>
    </row>
    <row r="172" spans="8:9" ht="12.75">
      <c r="H172" s="87"/>
      <c r="I172" s="87"/>
    </row>
    <row r="173" spans="8:9" ht="12.75">
      <c r="H173" s="87"/>
      <c r="I173" s="87"/>
    </row>
    <row r="174" spans="8:9" ht="12.75">
      <c r="H174" s="87"/>
      <c r="I174" s="87"/>
    </row>
    <row r="175" spans="8:9" ht="12.75">
      <c r="H175" s="87"/>
      <c r="I175" s="87"/>
    </row>
    <row r="176" spans="8:9" ht="12.75">
      <c r="H176" s="87"/>
      <c r="I176" s="87"/>
    </row>
    <row r="177" spans="8:9" ht="12.75">
      <c r="H177" s="87"/>
      <c r="I177" s="87"/>
    </row>
    <row r="178" spans="8:9" ht="12.75">
      <c r="H178" s="87"/>
      <c r="I178" s="87"/>
    </row>
    <row r="179" spans="8:9" ht="12.75">
      <c r="H179" s="87"/>
      <c r="I179" s="87"/>
    </row>
    <row r="180" spans="8:9" ht="12.75">
      <c r="H180" s="87"/>
      <c r="I180" s="87"/>
    </row>
    <row r="181" spans="8:9" ht="12.75">
      <c r="H181" s="87"/>
      <c r="I181" s="87"/>
    </row>
    <row r="182" spans="8:9" ht="12.75">
      <c r="H182" s="87"/>
      <c r="I182" s="87"/>
    </row>
    <row r="183" spans="8:9" ht="12.75">
      <c r="H183" s="87"/>
      <c r="I183" s="87"/>
    </row>
    <row r="184" spans="8:9" ht="12.75">
      <c r="H184" s="87"/>
      <c r="I184" s="87"/>
    </row>
  </sheetData>
  <sheetProtection/>
  <mergeCells count="7">
    <mergeCell ref="B6:N6"/>
    <mergeCell ref="B7:N7"/>
    <mergeCell ref="B8:N8"/>
    <mergeCell ref="A10:N10"/>
    <mergeCell ref="B1:N1"/>
    <mergeCell ref="B2:N2"/>
    <mergeCell ref="B3:N3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7"/>
  <sheetViews>
    <sheetView tabSelected="1" zoomScaleSheetLayoutView="100" workbookViewId="0" topLeftCell="A530">
      <selection activeCell="S15" sqref="S15"/>
    </sheetView>
  </sheetViews>
  <sheetFormatPr defaultColWidth="9.140625" defaultRowHeight="12.75"/>
  <cols>
    <col min="1" max="1" width="58.140625" style="8" customWidth="1"/>
    <col min="2" max="2" width="5.00390625" style="34" customWidth="1"/>
    <col min="3" max="3" width="6.421875" style="35" customWidth="1"/>
    <col min="4" max="4" width="7.140625" style="35" customWidth="1"/>
    <col min="5" max="5" width="3.28125" style="35" customWidth="1"/>
    <col min="6" max="8" width="2.421875" style="35" customWidth="1"/>
    <col min="9" max="9" width="7.421875" style="35" customWidth="1"/>
    <col min="10" max="10" width="3.140625" style="35" customWidth="1"/>
    <col min="11" max="11" width="10.28125" style="33" customWidth="1"/>
    <col min="12" max="12" width="0.13671875" style="8" hidden="1" customWidth="1"/>
    <col min="13" max="13" width="12.7109375" style="8" hidden="1" customWidth="1"/>
    <col min="14" max="14" width="16.28125" style="8" customWidth="1"/>
    <col min="15" max="16384" width="9.140625" style="8" customWidth="1"/>
  </cols>
  <sheetData>
    <row r="1" spans="1:19" ht="12.75" customHeight="1">
      <c r="A1" s="142"/>
      <c r="B1" s="143"/>
      <c r="C1" s="144"/>
      <c r="D1" s="525" t="s">
        <v>374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42"/>
      <c r="P1" s="142"/>
      <c r="Q1" s="142"/>
      <c r="R1" s="142"/>
      <c r="S1" s="142"/>
    </row>
    <row r="2" spans="1:19" ht="12.75" customHeight="1">
      <c r="A2" s="142"/>
      <c r="B2" s="143"/>
      <c r="C2" s="144"/>
      <c r="D2" s="145"/>
      <c r="E2" s="525" t="s">
        <v>375</v>
      </c>
      <c r="F2" s="525"/>
      <c r="G2" s="525"/>
      <c r="H2" s="525"/>
      <c r="I2" s="525"/>
      <c r="J2" s="525"/>
      <c r="K2" s="525"/>
      <c r="L2" s="525"/>
      <c r="M2" s="525"/>
      <c r="N2" s="525"/>
      <c r="O2" s="142"/>
      <c r="P2" s="142"/>
      <c r="Q2" s="142"/>
      <c r="R2" s="142"/>
      <c r="S2" s="142"/>
    </row>
    <row r="3" spans="1:19" ht="12.75">
      <c r="A3" s="142"/>
      <c r="B3" s="143"/>
      <c r="C3" s="144"/>
      <c r="D3" s="146"/>
      <c r="E3" s="146" t="s">
        <v>376</v>
      </c>
      <c r="F3" s="146"/>
      <c r="G3" s="146"/>
      <c r="H3" s="146"/>
      <c r="I3" s="146"/>
      <c r="J3" s="146"/>
      <c r="K3" s="146"/>
      <c r="L3" s="146"/>
      <c r="M3" s="146"/>
      <c r="N3" s="146"/>
      <c r="O3" s="142"/>
      <c r="P3" s="142"/>
      <c r="Q3" s="142"/>
      <c r="R3" s="142"/>
      <c r="S3" s="142"/>
    </row>
    <row r="4" spans="1:19" ht="6" customHeight="1">
      <c r="A4" s="142"/>
      <c r="B4" s="143"/>
      <c r="C4" s="144"/>
      <c r="D4" s="144"/>
      <c r="E4" s="144"/>
      <c r="F4" s="144"/>
      <c r="G4" s="144"/>
      <c r="H4" s="144"/>
      <c r="I4" s="144"/>
      <c r="J4" s="144"/>
      <c r="K4" s="147"/>
      <c r="L4" s="142"/>
      <c r="M4" s="142"/>
      <c r="N4" s="142"/>
      <c r="O4" s="142"/>
      <c r="P4" s="142"/>
      <c r="Q4" s="142"/>
      <c r="R4" s="142"/>
      <c r="S4" s="142"/>
    </row>
    <row r="5" spans="1:14" s="3" customFormat="1" ht="16.5" customHeight="1">
      <c r="A5" s="515"/>
      <c r="B5" s="516"/>
      <c r="C5" s="516"/>
      <c r="D5" s="516"/>
      <c r="E5" s="525" t="s">
        <v>373</v>
      </c>
      <c r="F5" s="525"/>
      <c r="G5" s="525"/>
      <c r="H5" s="525"/>
      <c r="I5" s="525"/>
      <c r="J5" s="525"/>
      <c r="K5" s="525"/>
      <c r="L5" s="525"/>
      <c r="M5" s="525"/>
      <c r="N5" s="525"/>
    </row>
    <row r="6" spans="1:14" s="3" customFormat="1" ht="12.75" customHeight="1">
      <c r="A6" s="516"/>
      <c r="B6" s="516"/>
      <c r="C6" s="516"/>
      <c r="D6" s="516"/>
      <c r="E6" s="145"/>
      <c r="F6" s="525" t="s">
        <v>372</v>
      </c>
      <c r="G6" s="525"/>
      <c r="H6" s="525"/>
      <c r="I6" s="525"/>
      <c r="J6" s="525"/>
      <c r="K6" s="525"/>
      <c r="L6" s="525"/>
      <c r="M6" s="525"/>
      <c r="N6" s="525"/>
    </row>
    <row r="7" spans="1:14" s="3" customFormat="1" ht="13.5" customHeight="1">
      <c r="A7" s="516"/>
      <c r="B7" s="516"/>
      <c r="C7" s="516"/>
      <c r="D7" s="516"/>
      <c r="E7" s="146"/>
      <c r="F7" s="146" t="s">
        <v>377</v>
      </c>
      <c r="G7" s="146"/>
      <c r="H7" s="146"/>
      <c r="I7" s="146"/>
      <c r="J7" s="146"/>
      <c r="K7" s="146"/>
      <c r="L7" s="146"/>
      <c r="M7" s="146"/>
      <c r="N7" s="146"/>
    </row>
    <row r="8" spans="1:14" s="4" customFormat="1" ht="44.25" customHeight="1">
      <c r="A8" s="505" t="s">
        <v>284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</row>
    <row r="9" spans="1:14" s="4" customFormat="1" ht="13.5" thickBot="1">
      <c r="A9" s="507"/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</row>
    <row r="10" spans="1:14" s="1" customFormat="1" ht="15" customHeight="1">
      <c r="A10" s="520" t="s">
        <v>126</v>
      </c>
      <c r="B10" s="523" t="s">
        <v>163</v>
      </c>
      <c r="C10" s="531" t="s">
        <v>159</v>
      </c>
      <c r="D10" s="520" t="s">
        <v>160</v>
      </c>
      <c r="E10" s="520" t="s">
        <v>139</v>
      </c>
      <c r="F10" s="537"/>
      <c r="G10" s="537"/>
      <c r="H10" s="537"/>
      <c r="I10" s="537"/>
      <c r="J10" s="531"/>
      <c r="K10" s="509" t="s">
        <v>164</v>
      </c>
      <c r="L10" s="512" t="s">
        <v>364</v>
      </c>
      <c r="M10" s="517" t="s">
        <v>363</v>
      </c>
      <c r="N10" s="526" t="s">
        <v>248</v>
      </c>
    </row>
    <row r="11" spans="1:14" s="1" customFormat="1" ht="15">
      <c r="A11" s="521"/>
      <c r="B11" s="524"/>
      <c r="C11" s="532"/>
      <c r="D11" s="521"/>
      <c r="E11" s="538"/>
      <c r="F11" s="539"/>
      <c r="G11" s="539"/>
      <c r="H11" s="539"/>
      <c r="I11" s="539"/>
      <c r="J11" s="540"/>
      <c r="K11" s="510"/>
      <c r="L11" s="513"/>
      <c r="M11" s="518"/>
      <c r="N11" s="527"/>
    </row>
    <row r="12" spans="1:14" s="1" customFormat="1" ht="15" customHeight="1">
      <c r="A12" s="521"/>
      <c r="B12" s="524"/>
      <c r="C12" s="532"/>
      <c r="D12" s="521"/>
      <c r="E12" s="538"/>
      <c r="F12" s="539"/>
      <c r="G12" s="539"/>
      <c r="H12" s="539"/>
      <c r="I12" s="539"/>
      <c r="J12" s="540"/>
      <c r="K12" s="510"/>
      <c r="L12" s="513"/>
      <c r="M12" s="518"/>
      <c r="N12" s="527"/>
    </row>
    <row r="13" spans="1:14" s="1" customFormat="1" ht="15.75" thickBot="1">
      <c r="A13" s="522"/>
      <c r="B13" s="524"/>
      <c r="C13" s="533"/>
      <c r="D13" s="522"/>
      <c r="E13" s="541"/>
      <c r="F13" s="542"/>
      <c r="G13" s="542"/>
      <c r="H13" s="542"/>
      <c r="I13" s="542"/>
      <c r="J13" s="543"/>
      <c r="K13" s="511"/>
      <c r="L13" s="514"/>
      <c r="M13" s="519"/>
      <c r="N13" s="528"/>
    </row>
    <row r="14" spans="1:14" s="2" customFormat="1" ht="13.5" thickBot="1">
      <c r="A14" s="163">
        <v>1</v>
      </c>
      <c r="B14" s="164">
        <v>2</v>
      </c>
      <c r="C14" s="164">
        <v>3</v>
      </c>
      <c r="D14" s="164">
        <v>4</v>
      </c>
      <c r="E14" s="534">
        <v>5</v>
      </c>
      <c r="F14" s="535"/>
      <c r="G14" s="535"/>
      <c r="H14" s="535"/>
      <c r="I14" s="535"/>
      <c r="J14" s="536"/>
      <c r="K14" s="69">
        <v>6</v>
      </c>
      <c r="L14" s="296">
        <v>7</v>
      </c>
      <c r="M14" s="423">
        <v>7</v>
      </c>
      <c r="N14" s="66">
        <v>7</v>
      </c>
    </row>
    <row r="15" spans="1:15" s="36" customFormat="1" ht="25.5">
      <c r="A15" s="297" t="s">
        <v>165</v>
      </c>
      <c r="B15" s="298" t="s">
        <v>155</v>
      </c>
      <c r="C15" s="299"/>
      <c r="D15" s="299"/>
      <c r="E15" s="300"/>
      <c r="F15" s="300"/>
      <c r="G15" s="300"/>
      <c r="H15" s="300"/>
      <c r="I15" s="300"/>
      <c r="J15" s="300"/>
      <c r="K15" s="301"/>
      <c r="L15" s="302" t="e">
        <f>L16+L95</f>
        <v>#REF!</v>
      </c>
      <c r="M15" s="302" t="e">
        <f>M16+M95</f>
        <v>#REF!</v>
      </c>
      <c r="N15" s="303">
        <f>N16+N95</f>
        <v>718605.1</v>
      </c>
      <c r="O15" s="304"/>
    </row>
    <row r="16" spans="1:15" s="15" customFormat="1" ht="12.75">
      <c r="A16" s="284" t="s">
        <v>123</v>
      </c>
      <c r="B16" s="305" t="s">
        <v>155</v>
      </c>
      <c r="C16" s="261" t="s">
        <v>119</v>
      </c>
      <c r="D16" s="261"/>
      <c r="E16" s="200"/>
      <c r="F16" s="200"/>
      <c r="G16" s="200"/>
      <c r="H16" s="200"/>
      <c r="I16" s="251"/>
      <c r="J16" s="251"/>
      <c r="K16" s="306"/>
      <c r="L16" s="307" t="e">
        <f>L32+L70+L83+L17+L59</f>
        <v>#REF!</v>
      </c>
      <c r="M16" s="307" t="e">
        <f>M32+M70+M83+M17+M59</f>
        <v>#REF!</v>
      </c>
      <c r="N16" s="308">
        <f>N32+N70+N83+N17+N59</f>
        <v>713362.2999999999</v>
      </c>
      <c r="O16" s="309"/>
    </row>
    <row r="17" spans="1:15" s="15" customFormat="1" ht="12.75">
      <c r="A17" s="284" t="s">
        <v>217</v>
      </c>
      <c r="B17" s="305" t="s">
        <v>155</v>
      </c>
      <c r="C17" s="261" t="s">
        <v>119</v>
      </c>
      <c r="D17" s="261" t="s">
        <v>114</v>
      </c>
      <c r="E17" s="200"/>
      <c r="F17" s="200"/>
      <c r="G17" s="200"/>
      <c r="H17" s="200"/>
      <c r="I17" s="251"/>
      <c r="J17" s="251"/>
      <c r="K17" s="306"/>
      <c r="L17" s="263">
        <f>L18+L28</f>
        <v>168929.5</v>
      </c>
      <c r="M17" s="263">
        <f>M18+M28</f>
        <v>2908.6</v>
      </c>
      <c r="N17" s="264">
        <f>N18+N28</f>
        <v>171838.1</v>
      </c>
      <c r="O17" s="309"/>
    </row>
    <row r="18" spans="1:15" s="15" customFormat="1" ht="38.25">
      <c r="A18" s="179" t="s">
        <v>289</v>
      </c>
      <c r="B18" s="305" t="s">
        <v>155</v>
      </c>
      <c r="C18" s="261" t="s">
        <v>119</v>
      </c>
      <c r="D18" s="261" t="s">
        <v>114</v>
      </c>
      <c r="E18" s="139" t="s">
        <v>8</v>
      </c>
      <c r="F18" s="139" t="s">
        <v>193</v>
      </c>
      <c r="G18" s="139" t="s">
        <v>193</v>
      </c>
      <c r="H18" s="139" t="s">
        <v>193</v>
      </c>
      <c r="I18" s="139" t="s">
        <v>194</v>
      </c>
      <c r="J18" s="139" t="s">
        <v>193</v>
      </c>
      <c r="K18" s="310"/>
      <c r="L18" s="311">
        <f>L21+L24+L25</f>
        <v>167929.5</v>
      </c>
      <c r="M18" s="311">
        <f>M21+M24+M25</f>
        <v>0</v>
      </c>
      <c r="N18" s="312">
        <f>N21+N24+N25</f>
        <v>167929.5</v>
      </c>
      <c r="O18" s="309"/>
    </row>
    <row r="19" spans="1:15" s="15" customFormat="1" ht="12.75">
      <c r="A19" s="179" t="s">
        <v>229</v>
      </c>
      <c r="B19" s="305" t="s">
        <v>155</v>
      </c>
      <c r="C19" s="261" t="s">
        <v>119</v>
      </c>
      <c r="D19" s="261" t="s">
        <v>114</v>
      </c>
      <c r="E19" s="156" t="s">
        <v>8</v>
      </c>
      <c r="F19" s="199" t="s">
        <v>193</v>
      </c>
      <c r="G19" s="139" t="s">
        <v>193</v>
      </c>
      <c r="H19" s="139" t="s">
        <v>193</v>
      </c>
      <c r="I19" s="170" t="s">
        <v>109</v>
      </c>
      <c r="J19" s="139" t="s">
        <v>193</v>
      </c>
      <c r="K19" s="262"/>
      <c r="L19" s="311">
        <f aca="true" t="shared" si="0" ref="L19:N20">L20</f>
        <v>111000</v>
      </c>
      <c r="M19" s="311">
        <f t="shared" si="0"/>
        <v>0</v>
      </c>
      <c r="N19" s="312">
        <f t="shared" si="0"/>
        <v>111000</v>
      </c>
      <c r="O19" s="309"/>
    </row>
    <row r="20" spans="1:15" s="15" customFormat="1" ht="25.5">
      <c r="A20" s="179" t="s">
        <v>37</v>
      </c>
      <c r="B20" s="305" t="s">
        <v>155</v>
      </c>
      <c r="C20" s="261" t="s">
        <v>119</v>
      </c>
      <c r="D20" s="261" t="s">
        <v>114</v>
      </c>
      <c r="E20" s="156" t="s">
        <v>8</v>
      </c>
      <c r="F20" s="199" t="s">
        <v>193</v>
      </c>
      <c r="G20" s="139" t="s">
        <v>193</v>
      </c>
      <c r="H20" s="139" t="s">
        <v>193</v>
      </c>
      <c r="I20" s="170" t="s">
        <v>109</v>
      </c>
      <c r="J20" s="139" t="s">
        <v>193</v>
      </c>
      <c r="K20" s="262">
        <v>600</v>
      </c>
      <c r="L20" s="311">
        <f t="shared" si="0"/>
        <v>111000</v>
      </c>
      <c r="M20" s="311">
        <f t="shared" si="0"/>
        <v>0</v>
      </c>
      <c r="N20" s="312">
        <f t="shared" si="0"/>
        <v>111000</v>
      </c>
      <c r="O20" s="309"/>
    </row>
    <row r="21" spans="1:15" s="15" customFormat="1" ht="12.75">
      <c r="A21" s="179" t="s">
        <v>38</v>
      </c>
      <c r="B21" s="305" t="s">
        <v>155</v>
      </c>
      <c r="C21" s="261" t="s">
        <v>119</v>
      </c>
      <c r="D21" s="261" t="s">
        <v>114</v>
      </c>
      <c r="E21" s="156" t="s">
        <v>8</v>
      </c>
      <c r="F21" s="199" t="s">
        <v>193</v>
      </c>
      <c r="G21" s="139" t="s">
        <v>193</v>
      </c>
      <c r="H21" s="139" t="s">
        <v>193</v>
      </c>
      <c r="I21" s="170" t="s">
        <v>109</v>
      </c>
      <c r="J21" s="139" t="s">
        <v>193</v>
      </c>
      <c r="K21" s="262" t="s">
        <v>39</v>
      </c>
      <c r="L21" s="311">
        <v>111000</v>
      </c>
      <c r="M21" s="311">
        <v>0</v>
      </c>
      <c r="N21" s="312">
        <v>111000</v>
      </c>
      <c r="O21" s="309"/>
    </row>
    <row r="22" spans="1:15" s="15" customFormat="1" ht="25.5">
      <c r="A22" s="179" t="s">
        <v>212</v>
      </c>
      <c r="B22" s="305" t="s">
        <v>155</v>
      </c>
      <c r="C22" s="261" t="s">
        <v>119</v>
      </c>
      <c r="D22" s="261" t="s">
        <v>114</v>
      </c>
      <c r="E22" s="156" t="s">
        <v>8</v>
      </c>
      <c r="F22" s="199" t="s">
        <v>193</v>
      </c>
      <c r="G22" s="139" t="s">
        <v>193</v>
      </c>
      <c r="H22" s="139" t="s">
        <v>193</v>
      </c>
      <c r="I22" s="170" t="s">
        <v>213</v>
      </c>
      <c r="J22" s="139" t="s">
        <v>193</v>
      </c>
      <c r="K22" s="262"/>
      <c r="L22" s="263">
        <f aca="true" t="shared" si="1" ref="L22:N23">L23</f>
        <v>56901.5</v>
      </c>
      <c r="M22" s="263">
        <f t="shared" si="1"/>
        <v>0</v>
      </c>
      <c r="N22" s="264">
        <f t="shared" si="1"/>
        <v>56901.5</v>
      </c>
      <c r="O22" s="309"/>
    </row>
    <row r="23" spans="1:15" s="15" customFormat="1" ht="25.5">
      <c r="A23" s="179" t="s">
        <v>37</v>
      </c>
      <c r="B23" s="305" t="s">
        <v>155</v>
      </c>
      <c r="C23" s="261" t="s">
        <v>119</v>
      </c>
      <c r="D23" s="261" t="s">
        <v>114</v>
      </c>
      <c r="E23" s="139" t="s">
        <v>8</v>
      </c>
      <c r="F23" s="140" t="s">
        <v>193</v>
      </c>
      <c r="G23" s="139" t="s">
        <v>193</v>
      </c>
      <c r="H23" s="139" t="s">
        <v>193</v>
      </c>
      <c r="I23" s="141" t="s">
        <v>213</v>
      </c>
      <c r="J23" s="139" t="s">
        <v>193</v>
      </c>
      <c r="K23" s="262">
        <v>600</v>
      </c>
      <c r="L23" s="263">
        <f t="shared" si="1"/>
        <v>56901.5</v>
      </c>
      <c r="M23" s="263">
        <f t="shared" si="1"/>
        <v>0</v>
      </c>
      <c r="N23" s="264">
        <f t="shared" si="1"/>
        <v>56901.5</v>
      </c>
      <c r="O23" s="309"/>
    </row>
    <row r="24" spans="1:15" s="15" customFormat="1" ht="12.75">
      <c r="A24" s="179" t="s">
        <v>38</v>
      </c>
      <c r="B24" s="305" t="s">
        <v>155</v>
      </c>
      <c r="C24" s="261" t="s">
        <v>119</v>
      </c>
      <c r="D24" s="261" t="s">
        <v>114</v>
      </c>
      <c r="E24" s="139" t="s">
        <v>8</v>
      </c>
      <c r="F24" s="140" t="s">
        <v>193</v>
      </c>
      <c r="G24" s="139" t="s">
        <v>193</v>
      </c>
      <c r="H24" s="139" t="s">
        <v>193</v>
      </c>
      <c r="I24" s="141" t="s">
        <v>213</v>
      </c>
      <c r="J24" s="139" t="s">
        <v>193</v>
      </c>
      <c r="K24" s="262" t="s">
        <v>39</v>
      </c>
      <c r="L24" s="263">
        <v>56901.5</v>
      </c>
      <c r="M24" s="263">
        <v>0</v>
      </c>
      <c r="N24" s="264">
        <v>56901.5</v>
      </c>
      <c r="O24" s="309"/>
    </row>
    <row r="25" spans="1:15" s="15" customFormat="1" ht="44.25" customHeight="1">
      <c r="A25" s="284" t="s">
        <v>310</v>
      </c>
      <c r="B25" s="305" t="s">
        <v>155</v>
      </c>
      <c r="C25" s="261" t="s">
        <v>119</v>
      </c>
      <c r="D25" s="261" t="s">
        <v>114</v>
      </c>
      <c r="E25" s="139" t="s">
        <v>8</v>
      </c>
      <c r="F25" s="140" t="s">
        <v>193</v>
      </c>
      <c r="G25" s="139" t="s">
        <v>193</v>
      </c>
      <c r="H25" s="139" t="s">
        <v>193</v>
      </c>
      <c r="I25" s="141" t="s">
        <v>292</v>
      </c>
      <c r="J25" s="139" t="s">
        <v>193</v>
      </c>
      <c r="K25" s="262"/>
      <c r="L25" s="263">
        <f aca="true" t="shared" si="2" ref="L25:N26">L26</f>
        <v>28</v>
      </c>
      <c r="M25" s="263">
        <f t="shared" si="2"/>
        <v>0</v>
      </c>
      <c r="N25" s="264">
        <f t="shared" si="2"/>
        <v>28</v>
      </c>
      <c r="O25" s="309"/>
    </row>
    <row r="26" spans="1:15" s="15" customFormat="1" ht="27.75" customHeight="1">
      <c r="A26" s="179" t="s">
        <v>37</v>
      </c>
      <c r="B26" s="305" t="s">
        <v>155</v>
      </c>
      <c r="C26" s="261" t="s">
        <v>119</v>
      </c>
      <c r="D26" s="261" t="s">
        <v>114</v>
      </c>
      <c r="E26" s="139" t="s">
        <v>8</v>
      </c>
      <c r="F26" s="140" t="s">
        <v>193</v>
      </c>
      <c r="G26" s="139" t="s">
        <v>193</v>
      </c>
      <c r="H26" s="139" t="s">
        <v>193</v>
      </c>
      <c r="I26" s="141" t="s">
        <v>293</v>
      </c>
      <c r="J26" s="139" t="s">
        <v>193</v>
      </c>
      <c r="K26" s="262" t="s">
        <v>214</v>
      </c>
      <c r="L26" s="263">
        <f t="shared" si="2"/>
        <v>28</v>
      </c>
      <c r="M26" s="263">
        <f t="shared" si="2"/>
        <v>0</v>
      </c>
      <c r="N26" s="264">
        <f t="shared" si="2"/>
        <v>28</v>
      </c>
      <c r="O26" s="309"/>
    </row>
    <row r="27" spans="1:15" s="15" customFormat="1" ht="21.75" customHeight="1">
      <c r="A27" s="179" t="s">
        <v>38</v>
      </c>
      <c r="B27" s="305" t="s">
        <v>155</v>
      </c>
      <c r="C27" s="261" t="s">
        <v>119</v>
      </c>
      <c r="D27" s="261" t="s">
        <v>114</v>
      </c>
      <c r="E27" s="139" t="s">
        <v>8</v>
      </c>
      <c r="F27" s="140" t="s">
        <v>193</v>
      </c>
      <c r="G27" s="139" t="s">
        <v>193</v>
      </c>
      <c r="H27" s="139" t="s">
        <v>193</v>
      </c>
      <c r="I27" s="141" t="s">
        <v>293</v>
      </c>
      <c r="J27" s="139" t="s">
        <v>193</v>
      </c>
      <c r="K27" s="262" t="s">
        <v>39</v>
      </c>
      <c r="L27" s="263">
        <v>28</v>
      </c>
      <c r="M27" s="263">
        <v>0</v>
      </c>
      <c r="N27" s="264">
        <v>28</v>
      </c>
      <c r="O27" s="309"/>
    </row>
    <row r="28" spans="1:15" s="15" customFormat="1" ht="21.75" customHeight="1">
      <c r="A28" s="179" t="s">
        <v>338</v>
      </c>
      <c r="B28" s="305" t="s">
        <v>155</v>
      </c>
      <c r="C28" s="261" t="s">
        <v>119</v>
      </c>
      <c r="D28" s="261" t="s">
        <v>114</v>
      </c>
      <c r="E28" s="139" t="s">
        <v>336</v>
      </c>
      <c r="F28" s="140" t="s">
        <v>193</v>
      </c>
      <c r="G28" s="139" t="s">
        <v>193</v>
      </c>
      <c r="H28" s="139" t="s">
        <v>193</v>
      </c>
      <c r="I28" s="141" t="s">
        <v>194</v>
      </c>
      <c r="J28" s="139" t="s">
        <v>193</v>
      </c>
      <c r="K28" s="262"/>
      <c r="L28" s="263">
        <f aca="true" t="shared" si="3" ref="L28:N30">L29</f>
        <v>1000</v>
      </c>
      <c r="M28" s="263">
        <f t="shared" si="3"/>
        <v>2908.6</v>
      </c>
      <c r="N28" s="264">
        <f t="shared" si="3"/>
        <v>3908.6</v>
      </c>
      <c r="O28" s="309"/>
    </row>
    <row r="29" spans="1:15" s="15" customFormat="1" ht="88.5" customHeight="1">
      <c r="A29" s="313" t="s">
        <v>335</v>
      </c>
      <c r="B29" s="305" t="s">
        <v>155</v>
      </c>
      <c r="C29" s="261" t="s">
        <v>119</v>
      </c>
      <c r="D29" s="261" t="s">
        <v>114</v>
      </c>
      <c r="E29" s="139" t="s">
        <v>336</v>
      </c>
      <c r="F29" s="140" t="s">
        <v>193</v>
      </c>
      <c r="G29" s="139" t="s">
        <v>193</v>
      </c>
      <c r="H29" s="139" t="s">
        <v>193</v>
      </c>
      <c r="I29" s="141" t="s">
        <v>337</v>
      </c>
      <c r="J29" s="139" t="s">
        <v>193</v>
      </c>
      <c r="K29" s="262"/>
      <c r="L29" s="263">
        <f t="shared" si="3"/>
        <v>1000</v>
      </c>
      <c r="M29" s="263">
        <f t="shared" si="3"/>
        <v>2908.6</v>
      </c>
      <c r="N29" s="264">
        <f t="shared" si="3"/>
        <v>3908.6</v>
      </c>
      <c r="O29" s="309"/>
    </row>
    <row r="30" spans="1:15" s="15" customFormat="1" ht="39.75" customHeight="1">
      <c r="A30" s="179" t="s">
        <v>37</v>
      </c>
      <c r="B30" s="305" t="s">
        <v>155</v>
      </c>
      <c r="C30" s="261" t="s">
        <v>119</v>
      </c>
      <c r="D30" s="261" t="s">
        <v>114</v>
      </c>
      <c r="E30" s="139" t="s">
        <v>336</v>
      </c>
      <c r="F30" s="140" t="s">
        <v>193</v>
      </c>
      <c r="G30" s="139" t="s">
        <v>193</v>
      </c>
      <c r="H30" s="139" t="s">
        <v>193</v>
      </c>
      <c r="I30" s="141" t="s">
        <v>337</v>
      </c>
      <c r="J30" s="139" t="s">
        <v>193</v>
      </c>
      <c r="K30" s="262" t="s">
        <v>214</v>
      </c>
      <c r="L30" s="263">
        <f t="shared" si="3"/>
        <v>1000</v>
      </c>
      <c r="M30" s="263">
        <f t="shared" si="3"/>
        <v>2908.6</v>
      </c>
      <c r="N30" s="264">
        <f t="shared" si="3"/>
        <v>3908.6</v>
      </c>
      <c r="O30" s="309"/>
    </row>
    <row r="31" spans="1:15" s="15" customFormat="1" ht="21.75" customHeight="1">
      <c r="A31" s="179" t="s">
        <v>38</v>
      </c>
      <c r="B31" s="305" t="s">
        <v>155</v>
      </c>
      <c r="C31" s="261" t="s">
        <v>119</v>
      </c>
      <c r="D31" s="261" t="s">
        <v>114</v>
      </c>
      <c r="E31" s="139" t="s">
        <v>336</v>
      </c>
      <c r="F31" s="140" t="s">
        <v>193</v>
      </c>
      <c r="G31" s="139" t="s">
        <v>193</v>
      </c>
      <c r="H31" s="139" t="s">
        <v>193</v>
      </c>
      <c r="I31" s="141" t="s">
        <v>337</v>
      </c>
      <c r="J31" s="139" t="s">
        <v>193</v>
      </c>
      <c r="K31" s="262" t="s">
        <v>39</v>
      </c>
      <c r="L31" s="263">
        <v>1000</v>
      </c>
      <c r="M31" s="263">
        <f>2046.1+862.5</f>
        <v>2908.6</v>
      </c>
      <c r="N31" s="264">
        <f>M31+L31</f>
        <v>3908.6</v>
      </c>
      <c r="O31" s="309"/>
    </row>
    <row r="32" spans="1:16" s="29" customFormat="1" ht="12.75">
      <c r="A32" s="284" t="s">
        <v>135</v>
      </c>
      <c r="B32" s="305" t="s">
        <v>155</v>
      </c>
      <c r="C32" s="261" t="s">
        <v>119</v>
      </c>
      <c r="D32" s="261" t="s">
        <v>121</v>
      </c>
      <c r="E32" s="200"/>
      <c r="F32" s="200"/>
      <c r="G32" s="139"/>
      <c r="H32" s="139"/>
      <c r="I32" s="200"/>
      <c r="J32" s="200"/>
      <c r="K32" s="314"/>
      <c r="L32" s="263">
        <f>L33+L55</f>
        <v>500372.1</v>
      </c>
      <c r="M32" s="263">
        <f>M33+M55</f>
        <v>10531.4</v>
      </c>
      <c r="N32" s="264">
        <f>N33+N55</f>
        <v>510903.5</v>
      </c>
      <c r="O32" s="315"/>
      <c r="P32" s="137"/>
    </row>
    <row r="33" spans="1:15" s="19" customFormat="1" ht="38.25">
      <c r="A33" s="179" t="s">
        <v>289</v>
      </c>
      <c r="B33" s="305" t="s">
        <v>155</v>
      </c>
      <c r="C33" s="261" t="s">
        <v>119</v>
      </c>
      <c r="D33" s="261" t="s">
        <v>121</v>
      </c>
      <c r="E33" s="139" t="s">
        <v>8</v>
      </c>
      <c r="F33" s="139" t="s">
        <v>193</v>
      </c>
      <c r="G33" s="139" t="s">
        <v>193</v>
      </c>
      <c r="H33" s="139" t="s">
        <v>193</v>
      </c>
      <c r="I33" s="139" t="s">
        <v>194</v>
      </c>
      <c r="J33" s="139" t="s">
        <v>193</v>
      </c>
      <c r="K33" s="310"/>
      <c r="L33" s="311">
        <f>L40+L37+L43+L34+L46+L49+L52</f>
        <v>498872.1</v>
      </c>
      <c r="M33" s="311">
        <f>M40+M37+M43+M34+M46+M49+M52</f>
        <v>1590</v>
      </c>
      <c r="N33" s="312">
        <f>N40+N37+N43+N34+N46+N49+N52</f>
        <v>500462.1</v>
      </c>
      <c r="O33" s="316"/>
    </row>
    <row r="34" spans="1:15" s="19" customFormat="1" ht="51">
      <c r="A34" s="317" t="s">
        <v>237</v>
      </c>
      <c r="B34" s="305" t="s">
        <v>155</v>
      </c>
      <c r="C34" s="261" t="s">
        <v>119</v>
      </c>
      <c r="D34" s="261" t="s">
        <v>121</v>
      </c>
      <c r="E34" s="156" t="s">
        <v>8</v>
      </c>
      <c r="F34" s="139" t="s">
        <v>193</v>
      </c>
      <c r="G34" s="139" t="s">
        <v>193</v>
      </c>
      <c r="H34" s="139" t="s">
        <v>193</v>
      </c>
      <c r="I34" s="170" t="s">
        <v>238</v>
      </c>
      <c r="J34" s="139" t="s">
        <v>193</v>
      </c>
      <c r="K34" s="310"/>
      <c r="L34" s="311">
        <f aca="true" t="shared" si="4" ref="L34:N35">L35</f>
        <v>266.6</v>
      </c>
      <c r="M34" s="311">
        <f t="shared" si="4"/>
        <v>0</v>
      </c>
      <c r="N34" s="312">
        <f t="shared" si="4"/>
        <v>266.6</v>
      </c>
      <c r="O34" s="316"/>
    </row>
    <row r="35" spans="1:15" s="19" customFormat="1" ht="25.5">
      <c r="A35" s="179" t="s">
        <v>37</v>
      </c>
      <c r="B35" s="305" t="s">
        <v>155</v>
      </c>
      <c r="C35" s="261" t="s">
        <v>119</v>
      </c>
      <c r="D35" s="261" t="s">
        <v>121</v>
      </c>
      <c r="E35" s="156" t="s">
        <v>8</v>
      </c>
      <c r="F35" s="139" t="s">
        <v>193</v>
      </c>
      <c r="G35" s="139" t="s">
        <v>193</v>
      </c>
      <c r="H35" s="139" t="s">
        <v>193</v>
      </c>
      <c r="I35" s="170" t="s">
        <v>238</v>
      </c>
      <c r="J35" s="139" t="s">
        <v>193</v>
      </c>
      <c r="K35" s="310" t="s">
        <v>214</v>
      </c>
      <c r="L35" s="311">
        <f t="shared" si="4"/>
        <v>266.6</v>
      </c>
      <c r="M35" s="311">
        <f t="shared" si="4"/>
        <v>0</v>
      </c>
      <c r="N35" s="312">
        <f t="shared" si="4"/>
        <v>266.6</v>
      </c>
      <c r="O35" s="316"/>
    </row>
    <row r="36" spans="1:15" s="19" customFormat="1" ht="12.75">
      <c r="A36" s="179" t="s">
        <v>38</v>
      </c>
      <c r="B36" s="305" t="s">
        <v>155</v>
      </c>
      <c r="C36" s="261" t="s">
        <v>119</v>
      </c>
      <c r="D36" s="261" t="s">
        <v>121</v>
      </c>
      <c r="E36" s="156" t="s">
        <v>8</v>
      </c>
      <c r="F36" s="139" t="s">
        <v>193</v>
      </c>
      <c r="G36" s="139" t="s">
        <v>193</v>
      </c>
      <c r="H36" s="139" t="s">
        <v>193</v>
      </c>
      <c r="I36" s="170" t="s">
        <v>238</v>
      </c>
      <c r="J36" s="139" t="s">
        <v>193</v>
      </c>
      <c r="K36" s="310" t="s">
        <v>39</v>
      </c>
      <c r="L36" s="311">
        <v>266.6</v>
      </c>
      <c r="M36" s="311">
        <v>0</v>
      </c>
      <c r="N36" s="312">
        <v>266.6</v>
      </c>
      <c r="O36" s="316"/>
    </row>
    <row r="37" spans="1:15" s="19" customFormat="1" ht="12.75">
      <c r="A37" s="179" t="s">
        <v>229</v>
      </c>
      <c r="B37" s="305" t="s">
        <v>155</v>
      </c>
      <c r="C37" s="261" t="s">
        <v>119</v>
      </c>
      <c r="D37" s="261" t="s">
        <v>121</v>
      </c>
      <c r="E37" s="156" t="s">
        <v>8</v>
      </c>
      <c r="F37" s="199" t="s">
        <v>193</v>
      </c>
      <c r="G37" s="139" t="s">
        <v>193</v>
      </c>
      <c r="H37" s="139" t="s">
        <v>193</v>
      </c>
      <c r="I37" s="170" t="s">
        <v>109</v>
      </c>
      <c r="J37" s="139" t="s">
        <v>193</v>
      </c>
      <c r="K37" s="262"/>
      <c r="L37" s="311">
        <f aca="true" t="shared" si="5" ref="L37:N38">L38</f>
        <v>347313.3</v>
      </c>
      <c r="M37" s="311">
        <f t="shared" si="5"/>
        <v>0</v>
      </c>
      <c r="N37" s="312">
        <f t="shared" si="5"/>
        <v>347313.3</v>
      </c>
      <c r="O37" s="316"/>
    </row>
    <row r="38" spans="1:15" s="19" customFormat="1" ht="25.5">
      <c r="A38" s="179" t="s">
        <v>37</v>
      </c>
      <c r="B38" s="305" t="s">
        <v>155</v>
      </c>
      <c r="C38" s="261" t="s">
        <v>119</v>
      </c>
      <c r="D38" s="261" t="s">
        <v>121</v>
      </c>
      <c r="E38" s="156" t="s">
        <v>8</v>
      </c>
      <c r="F38" s="199" t="s">
        <v>193</v>
      </c>
      <c r="G38" s="139" t="s">
        <v>193</v>
      </c>
      <c r="H38" s="139" t="s">
        <v>193</v>
      </c>
      <c r="I38" s="170" t="s">
        <v>109</v>
      </c>
      <c r="J38" s="139" t="s">
        <v>193</v>
      </c>
      <c r="K38" s="262">
        <v>600</v>
      </c>
      <c r="L38" s="311">
        <f t="shared" si="5"/>
        <v>347313.3</v>
      </c>
      <c r="M38" s="311">
        <f t="shared" si="5"/>
        <v>0</v>
      </c>
      <c r="N38" s="312">
        <f t="shared" si="5"/>
        <v>347313.3</v>
      </c>
      <c r="O38" s="316"/>
    </row>
    <row r="39" spans="1:15" s="19" customFormat="1" ht="12.75">
      <c r="A39" s="179" t="s">
        <v>38</v>
      </c>
      <c r="B39" s="305" t="s">
        <v>155</v>
      </c>
      <c r="C39" s="261" t="s">
        <v>119</v>
      </c>
      <c r="D39" s="261" t="s">
        <v>121</v>
      </c>
      <c r="E39" s="156" t="s">
        <v>8</v>
      </c>
      <c r="F39" s="199" t="s">
        <v>193</v>
      </c>
      <c r="G39" s="139" t="s">
        <v>193</v>
      </c>
      <c r="H39" s="139" t="s">
        <v>193</v>
      </c>
      <c r="I39" s="170" t="s">
        <v>109</v>
      </c>
      <c r="J39" s="139" t="s">
        <v>193</v>
      </c>
      <c r="K39" s="262" t="s">
        <v>39</v>
      </c>
      <c r="L39" s="311">
        <v>347313.3</v>
      </c>
      <c r="M39" s="311">
        <v>0</v>
      </c>
      <c r="N39" s="312">
        <v>347313.3</v>
      </c>
      <c r="O39" s="316"/>
    </row>
    <row r="40" spans="1:15" s="14" customFormat="1" ht="12.75">
      <c r="A40" s="179" t="s">
        <v>186</v>
      </c>
      <c r="B40" s="305" t="s">
        <v>155</v>
      </c>
      <c r="C40" s="261" t="s">
        <v>119</v>
      </c>
      <c r="D40" s="261" t="s">
        <v>121</v>
      </c>
      <c r="E40" s="139" t="s">
        <v>8</v>
      </c>
      <c r="F40" s="139" t="s">
        <v>193</v>
      </c>
      <c r="G40" s="139" t="s">
        <v>193</v>
      </c>
      <c r="H40" s="139" t="s">
        <v>193</v>
      </c>
      <c r="I40" s="139" t="s">
        <v>7</v>
      </c>
      <c r="J40" s="139" t="s">
        <v>193</v>
      </c>
      <c r="K40" s="310"/>
      <c r="L40" s="311">
        <f aca="true" t="shared" si="6" ref="L40:N41">L41</f>
        <v>3267.2</v>
      </c>
      <c r="M40" s="311">
        <f t="shared" si="6"/>
        <v>0</v>
      </c>
      <c r="N40" s="312">
        <f t="shared" si="6"/>
        <v>3267.2</v>
      </c>
      <c r="O40" s="316"/>
    </row>
    <row r="41" spans="1:15" s="14" customFormat="1" ht="25.5">
      <c r="A41" s="179" t="s">
        <v>37</v>
      </c>
      <c r="B41" s="305" t="s">
        <v>155</v>
      </c>
      <c r="C41" s="261" t="s">
        <v>119</v>
      </c>
      <c r="D41" s="261" t="s">
        <v>121</v>
      </c>
      <c r="E41" s="139" t="s">
        <v>8</v>
      </c>
      <c r="F41" s="140" t="s">
        <v>193</v>
      </c>
      <c r="G41" s="139" t="s">
        <v>193</v>
      </c>
      <c r="H41" s="139" t="s">
        <v>193</v>
      </c>
      <c r="I41" s="141" t="s">
        <v>7</v>
      </c>
      <c r="J41" s="139" t="s">
        <v>193</v>
      </c>
      <c r="K41" s="262">
        <v>600</v>
      </c>
      <c r="L41" s="311">
        <f t="shared" si="6"/>
        <v>3267.2</v>
      </c>
      <c r="M41" s="311">
        <f t="shared" si="6"/>
        <v>0</v>
      </c>
      <c r="N41" s="312">
        <f t="shared" si="6"/>
        <v>3267.2</v>
      </c>
      <c r="O41" s="316"/>
    </row>
    <row r="42" spans="1:15" s="14" customFormat="1" ht="12.75">
      <c r="A42" s="179" t="s">
        <v>38</v>
      </c>
      <c r="B42" s="305" t="s">
        <v>155</v>
      </c>
      <c r="C42" s="261" t="s">
        <v>119</v>
      </c>
      <c r="D42" s="261" t="s">
        <v>121</v>
      </c>
      <c r="E42" s="139" t="s">
        <v>8</v>
      </c>
      <c r="F42" s="140" t="s">
        <v>193</v>
      </c>
      <c r="G42" s="139" t="s">
        <v>193</v>
      </c>
      <c r="H42" s="139" t="s">
        <v>193</v>
      </c>
      <c r="I42" s="141" t="s">
        <v>7</v>
      </c>
      <c r="J42" s="139" t="s">
        <v>193</v>
      </c>
      <c r="K42" s="262" t="s">
        <v>39</v>
      </c>
      <c r="L42" s="311">
        <v>3267.2</v>
      </c>
      <c r="M42" s="311">
        <v>0</v>
      </c>
      <c r="N42" s="312">
        <f>M42+L42</f>
        <v>3267.2</v>
      </c>
      <c r="O42" s="316"/>
    </row>
    <row r="43" spans="1:15" s="16" customFormat="1" ht="25.5">
      <c r="A43" s="179" t="s">
        <v>212</v>
      </c>
      <c r="B43" s="305" t="s">
        <v>155</v>
      </c>
      <c r="C43" s="261" t="s">
        <v>119</v>
      </c>
      <c r="D43" s="261" t="s">
        <v>121</v>
      </c>
      <c r="E43" s="156" t="s">
        <v>8</v>
      </c>
      <c r="F43" s="199" t="s">
        <v>193</v>
      </c>
      <c r="G43" s="139" t="s">
        <v>193</v>
      </c>
      <c r="H43" s="139" t="s">
        <v>193</v>
      </c>
      <c r="I43" s="170" t="s">
        <v>213</v>
      </c>
      <c r="J43" s="139" t="s">
        <v>193</v>
      </c>
      <c r="K43" s="262"/>
      <c r="L43" s="311">
        <f aca="true" t="shared" si="7" ref="L43:N44">L44</f>
        <v>147508.7</v>
      </c>
      <c r="M43" s="311">
        <f t="shared" si="7"/>
        <v>0</v>
      </c>
      <c r="N43" s="312">
        <f t="shared" si="7"/>
        <v>147508.7</v>
      </c>
      <c r="O43" s="309"/>
    </row>
    <row r="44" spans="1:15" s="16" customFormat="1" ht="25.5">
      <c r="A44" s="179" t="s">
        <v>37</v>
      </c>
      <c r="B44" s="305" t="s">
        <v>155</v>
      </c>
      <c r="C44" s="261" t="s">
        <v>119</v>
      </c>
      <c r="D44" s="261" t="s">
        <v>121</v>
      </c>
      <c r="E44" s="139" t="s">
        <v>8</v>
      </c>
      <c r="F44" s="140" t="s">
        <v>193</v>
      </c>
      <c r="G44" s="139" t="s">
        <v>193</v>
      </c>
      <c r="H44" s="139" t="s">
        <v>193</v>
      </c>
      <c r="I44" s="141" t="s">
        <v>213</v>
      </c>
      <c r="J44" s="139" t="s">
        <v>193</v>
      </c>
      <c r="K44" s="262">
        <v>600</v>
      </c>
      <c r="L44" s="311">
        <f t="shared" si="7"/>
        <v>147508.7</v>
      </c>
      <c r="M44" s="311">
        <f t="shared" si="7"/>
        <v>0</v>
      </c>
      <c r="N44" s="312">
        <f t="shared" si="7"/>
        <v>147508.7</v>
      </c>
      <c r="O44" s="309"/>
    </row>
    <row r="45" spans="1:15" s="16" customFormat="1" ht="12.75">
      <c r="A45" s="179" t="s">
        <v>38</v>
      </c>
      <c r="B45" s="305" t="s">
        <v>155</v>
      </c>
      <c r="C45" s="261" t="s">
        <v>119</v>
      </c>
      <c r="D45" s="261" t="s">
        <v>121</v>
      </c>
      <c r="E45" s="139" t="s">
        <v>8</v>
      </c>
      <c r="F45" s="140" t="s">
        <v>193</v>
      </c>
      <c r="G45" s="139" t="s">
        <v>193</v>
      </c>
      <c r="H45" s="139" t="s">
        <v>193</v>
      </c>
      <c r="I45" s="141" t="s">
        <v>213</v>
      </c>
      <c r="J45" s="139" t="s">
        <v>193</v>
      </c>
      <c r="K45" s="262" t="s">
        <v>39</v>
      </c>
      <c r="L45" s="311">
        <v>147508.7</v>
      </c>
      <c r="M45" s="311">
        <v>0</v>
      </c>
      <c r="N45" s="312">
        <f>M45+L45</f>
        <v>147508.7</v>
      </c>
      <c r="O45" s="309"/>
    </row>
    <row r="46" spans="1:15" s="16" customFormat="1" ht="43.5" customHeight="1">
      <c r="A46" s="284" t="s">
        <v>310</v>
      </c>
      <c r="B46" s="305" t="s">
        <v>155</v>
      </c>
      <c r="C46" s="261" t="s">
        <v>119</v>
      </c>
      <c r="D46" s="261" t="s">
        <v>121</v>
      </c>
      <c r="E46" s="139" t="s">
        <v>8</v>
      </c>
      <c r="F46" s="140" t="s">
        <v>193</v>
      </c>
      <c r="G46" s="139" t="s">
        <v>193</v>
      </c>
      <c r="H46" s="139" t="s">
        <v>193</v>
      </c>
      <c r="I46" s="141" t="s">
        <v>292</v>
      </c>
      <c r="J46" s="139" t="s">
        <v>193</v>
      </c>
      <c r="K46" s="262"/>
      <c r="L46" s="263">
        <f aca="true" t="shared" si="8" ref="L46:N47">L47</f>
        <v>135.8</v>
      </c>
      <c r="M46" s="263">
        <f t="shared" si="8"/>
        <v>0</v>
      </c>
      <c r="N46" s="264">
        <f t="shared" si="8"/>
        <v>135.8</v>
      </c>
      <c r="O46" s="309"/>
    </row>
    <row r="47" spans="1:15" s="16" customFormat="1" ht="25.5">
      <c r="A47" s="179" t="s">
        <v>37</v>
      </c>
      <c r="B47" s="305" t="s">
        <v>155</v>
      </c>
      <c r="C47" s="261" t="s">
        <v>119</v>
      </c>
      <c r="D47" s="261" t="s">
        <v>121</v>
      </c>
      <c r="E47" s="139" t="s">
        <v>8</v>
      </c>
      <c r="F47" s="140" t="s">
        <v>193</v>
      </c>
      <c r="G47" s="139" t="s">
        <v>193</v>
      </c>
      <c r="H47" s="139" t="s">
        <v>193</v>
      </c>
      <c r="I47" s="141" t="s">
        <v>293</v>
      </c>
      <c r="J47" s="139" t="s">
        <v>193</v>
      </c>
      <c r="K47" s="262" t="s">
        <v>214</v>
      </c>
      <c r="L47" s="263">
        <f t="shared" si="8"/>
        <v>135.8</v>
      </c>
      <c r="M47" s="263">
        <f t="shared" si="8"/>
        <v>0</v>
      </c>
      <c r="N47" s="264">
        <f t="shared" si="8"/>
        <v>135.8</v>
      </c>
      <c r="O47" s="309"/>
    </row>
    <row r="48" spans="1:15" s="16" customFormat="1" ht="12.75">
      <c r="A48" s="179" t="s">
        <v>38</v>
      </c>
      <c r="B48" s="305" t="s">
        <v>155</v>
      </c>
      <c r="C48" s="261" t="s">
        <v>119</v>
      </c>
      <c r="D48" s="261" t="s">
        <v>121</v>
      </c>
      <c r="E48" s="139" t="s">
        <v>8</v>
      </c>
      <c r="F48" s="140" t="s">
        <v>193</v>
      </c>
      <c r="G48" s="139" t="s">
        <v>193</v>
      </c>
      <c r="H48" s="139" t="s">
        <v>193</v>
      </c>
      <c r="I48" s="141" t="s">
        <v>293</v>
      </c>
      <c r="J48" s="139" t="s">
        <v>193</v>
      </c>
      <c r="K48" s="262" t="s">
        <v>39</v>
      </c>
      <c r="L48" s="263">
        <v>135.8</v>
      </c>
      <c r="M48" s="263">
        <v>0</v>
      </c>
      <c r="N48" s="264">
        <v>135.8</v>
      </c>
      <c r="O48" s="309"/>
    </row>
    <row r="49" spans="1:15" s="16" customFormat="1" ht="51">
      <c r="A49" s="317" t="s">
        <v>254</v>
      </c>
      <c r="B49" s="305" t="s">
        <v>155</v>
      </c>
      <c r="C49" s="261" t="s">
        <v>119</v>
      </c>
      <c r="D49" s="261" t="s">
        <v>121</v>
      </c>
      <c r="E49" s="156" t="s">
        <v>8</v>
      </c>
      <c r="F49" s="139" t="s">
        <v>193</v>
      </c>
      <c r="G49" s="139" t="s">
        <v>193</v>
      </c>
      <c r="H49" s="139" t="s">
        <v>193</v>
      </c>
      <c r="I49" s="170" t="s">
        <v>253</v>
      </c>
      <c r="J49" s="139" t="s">
        <v>193</v>
      </c>
      <c r="K49" s="310"/>
      <c r="L49" s="263">
        <f aca="true" t="shared" si="9" ref="L49:N50">L50</f>
        <v>380.5</v>
      </c>
      <c r="M49" s="263">
        <f t="shared" si="9"/>
        <v>0</v>
      </c>
      <c r="N49" s="264">
        <f t="shared" si="9"/>
        <v>380.5</v>
      </c>
      <c r="O49" s="309"/>
    </row>
    <row r="50" spans="1:15" s="16" customFormat="1" ht="25.5">
      <c r="A50" s="179" t="s">
        <v>37</v>
      </c>
      <c r="B50" s="305" t="s">
        <v>155</v>
      </c>
      <c r="C50" s="261" t="s">
        <v>119</v>
      </c>
      <c r="D50" s="261" t="s">
        <v>121</v>
      </c>
      <c r="E50" s="156" t="s">
        <v>8</v>
      </c>
      <c r="F50" s="139" t="s">
        <v>193</v>
      </c>
      <c r="G50" s="139" t="s">
        <v>193</v>
      </c>
      <c r="H50" s="139" t="s">
        <v>193</v>
      </c>
      <c r="I50" s="170" t="s">
        <v>253</v>
      </c>
      <c r="J50" s="139" t="s">
        <v>193</v>
      </c>
      <c r="K50" s="310" t="s">
        <v>214</v>
      </c>
      <c r="L50" s="263">
        <f t="shared" si="9"/>
        <v>380.5</v>
      </c>
      <c r="M50" s="263">
        <f t="shared" si="9"/>
        <v>0</v>
      </c>
      <c r="N50" s="264">
        <f t="shared" si="9"/>
        <v>380.5</v>
      </c>
      <c r="O50" s="309"/>
    </row>
    <row r="51" spans="1:15" s="16" customFormat="1" ht="12.75">
      <c r="A51" s="179" t="s">
        <v>38</v>
      </c>
      <c r="B51" s="305" t="s">
        <v>155</v>
      </c>
      <c r="C51" s="261" t="s">
        <v>119</v>
      </c>
      <c r="D51" s="261" t="s">
        <v>121</v>
      </c>
      <c r="E51" s="156" t="s">
        <v>8</v>
      </c>
      <c r="F51" s="139" t="s">
        <v>193</v>
      </c>
      <c r="G51" s="139" t="s">
        <v>193</v>
      </c>
      <c r="H51" s="139" t="s">
        <v>193</v>
      </c>
      <c r="I51" s="170" t="s">
        <v>253</v>
      </c>
      <c r="J51" s="139" t="s">
        <v>193</v>
      </c>
      <c r="K51" s="310" t="s">
        <v>39</v>
      </c>
      <c r="L51" s="263">
        <v>380.5</v>
      </c>
      <c r="M51" s="263">
        <v>0</v>
      </c>
      <c r="N51" s="264">
        <v>380.5</v>
      </c>
      <c r="O51" s="309"/>
    </row>
    <row r="52" spans="1:15" s="16" customFormat="1" ht="38.25">
      <c r="A52" s="179" t="s">
        <v>362</v>
      </c>
      <c r="B52" s="305" t="s">
        <v>155</v>
      </c>
      <c r="C52" s="261" t="s">
        <v>119</v>
      </c>
      <c r="D52" s="261" t="s">
        <v>121</v>
      </c>
      <c r="E52" s="156" t="s">
        <v>8</v>
      </c>
      <c r="F52" s="139" t="s">
        <v>193</v>
      </c>
      <c r="G52" s="139" t="s">
        <v>193</v>
      </c>
      <c r="H52" s="139" t="s">
        <v>193</v>
      </c>
      <c r="I52" s="170" t="s">
        <v>361</v>
      </c>
      <c r="J52" s="139" t="s">
        <v>193</v>
      </c>
      <c r="K52" s="310"/>
      <c r="L52" s="263">
        <f aca="true" t="shared" si="10" ref="L52:N53">L53</f>
        <v>0</v>
      </c>
      <c r="M52" s="263">
        <f t="shared" si="10"/>
        <v>1590</v>
      </c>
      <c r="N52" s="264">
        <f t="shared" si="10"/>
        <v>1590</v>
      </c>
      <c r="O52" s="309"/>
    </row>
    <row r="53" spans="1:15" s="16" customFormat="1" ht="25.5">
      <c r="A53" s="179" t="s">
        <v>37</v>
      </c>
      <c r="B53" s="305" t="s">
        <v>155</v>
      </c>
      <c r="C53" s="261" t="s">
        <v>119</v>
      </c>
      <c r="D53" s="261" t="s">
        <v>121</v>
      </c>
      <c r="E53" s="156" t="s">
        <v>8</v>
      </c>
      <c r="F53" s="139" t="s">
        <v>193</v>
      </c>
      <c r="G53" s="139" t="s">
        <v>193</v>
      </c>
      <c r="H53" s="139" t="s">
        <v>193</v>
      </c>
      <c r="I53" s="170" t="s">
        <v>361</v>
      </c>
      <c r="J53" s="139" t="s">
        <v>193</v>
      </c>
      <c r="K53" s="310" t="s">
        <v>214</v>
      </c>
      <c r="L53" s="263">
        <f t="shared" si="10"/>
        <v>0</v>
      </c>
      <c r="M53" s="263">
        <f t="shared" si="10"/>
        <v>1590</v>
      </c>
      <c r="N53" s="264">
        <f t="shared" si="10"/>
        <v>1590</v>
      </c>
      <c r="O53" s="309"/>
    </row>
    <row r="54" spans="1:15" s="16" customFormat="1" ht="12.75">
      <c r="A54" s="179" t="s">
        <v>38</v>
      </c>
      <c r="B54" s="305" t="s">
        <v>155</v>
      </c>
      <c r="C54" s="261" t="s">
        <v>119</v>
      </c>
      <c r="D54" s="261" t="s">
        <v>121</v>
      </c>
      <c r="E54" s="156" t="s">
        <v>8</v>
      </c>
      <c r="F54" s="139" t="s">
        <v>193</v>
      </c>
      <c r="G54" s="139" t="s">
        <v>193</v>
      </c>
      <c r="H54" s="139" t="s">
        <v>193</v>
      </c>
      <c r="I54" s="170" t="s">
        <v>361</v>
      </c>
      <c r="J54" s="139" t="s">
        <v>193</v>
      </c>
      <c r="K54" s="310" t="s">
        <v>39</v>
      </c>
      <c r="L54" s="263">
        <v>0</v>
      </c>
      <c r="M54" s="263">
        <v>1590</v>
      </c>
      <c r="N54" s="264">
        <v>1590</v>
      </c>
      <c r="O54" s="309"/>
    </row>
    <row r="55" spans="1:15" s="16" customFormat="1" ht="12.75">
      <c r="A55" s="179" t="s">
        <v>338</v>
      </c>
      <c r="B55" s="305" t="s">
        <v>155</v>
      </c>
      <c r="C55" s="261" t="s">
        <v>119</v>
      </c>
      <c r="D55" s="261" t="s">
        <v>121</v>
      </c>
      <c r="E55" s="139" t="s">
        <v>336</v>
      </c>
      <c r="F55" s="140" t="s">
        <v>193</v>
      </c>
      <c r="G55" s="139" t="s">
        <v>193</v>
      </c>
      <c r="H55" s="139" t="s">
        <v>193</v>
      </c>
      <c r="I55" s="141" t="s">
        <v>194</v>
      </c>
      <c r="J55" s="139" t="s">
        <v>193</v>
      </c>
      <c r="K55" s="262"/>
      <c r="L55" s="263">
        <f aca="true" t="shared" si="11" ref="L55:N57">L56</f>
        <v>1500</v>
      </c>
      <c r="M55" s="263">
        <f t="shared" si="11"/>
        <v>8941.4</v>
      </c>
      <c r="N55" s="264">
        <f t="shared" si="11"/>
        <v>10441.4</v>
      </c>
      <c r="O55" s="309"/>
    </row>
    <row r="56" spans="1:15" s="16" customFormat="1" ht="76.5">
      <c r="A56" s="313" t="s">
        <v>335</v>
      </c>
      <c r="B56" s="305" t="s">
        <v>155</v>
      </c>
      <c r="C56" s="261" t="s">
        <v>119</v>
      </c>
      <c r="D56" s="261" t="s">
        <v>121</v>
      </c>
      <c r="E56" s="139" t="s">
        <v>336</v>
      </c>
      <c r="F56" s="140" t="s">
        <v>193</v>
      </c>
      <c r="G56" s="139" t="s">
        <v>193</v>
      </c>
      <c r="H56" s="139" t="s">
        <v>193</v>
      </c>
      <c r="I56" s="141" t="s">
        <v>337</v>
      </c>
      <c r="J56" s="139" t="s">
        <v>193</v>
      </c>
      <c r="K56" s="262"/>
      <c r="L56" s="263">
        <f t="shared" si="11"/>
        <v>1500</v>
      </c>
      <c r="M56" s="263">
        <f t="shared" si="11"/>
        <v>8941.4</v>
      </c>
      <c r="N56" s="264">
        <f t="shared" si="11"/>
        <v>10441.4</v>
      </c>
      <c r="O56" s="309"/>
    </row>
    <row r="57" spans="1:15" s="16" customFormat="1" ht="25.5">
      <c r="A57" s="179" t="s">
        <v>37</v>
      </c>
      <c r="B57" s="305" t="s">
        <v>155</v>
      </c>
      <c r="C57" s="261" t="s">
        <v>119</v>
      </c>
      <c r="D57" s="261" t="s">
        <v>121</v>
      </c>
      <c r="E57" s="139" t="s">
        <v>336</v>
      </c>
      <c r="F57" s="140" t="s">
        <v>193</v>
      </c>
      <c r="G57" s="139" t="s">
        <v>193</v>
      </c>
      <c r="H57" s="139" t="s">
        <v>193</v>
      </c>
      <c r="I57" s="141" t="s">
        <v>337</v>
      </c>
      <c r="J57" s="139" t="s">
        <v>193</v>
      </c>
      <c r="K57" s="262" t="s">
        <v>214</v>
      </c>
      <c r="L57" s="263">
        <f t="shared" si="11"/>
        <v>1500</v>
      </c>
      <c r="M57" s="263">
        <f t="shared" si="11"/>
        <v>8941.4</v>
      </c>
      <c r="N57" s="264">
        <f t="shared" si="11"/>
        <v>10441.4</v>
      </c>
      <c r="O57" s="309"/>
    </row>
    <row r="58" spans="1:15" s="16" customFormat="1" ht="12.75">
      <c r="A58" s="179" t="s">
        <v>38</v>
      </c>
      <c r="B58" s="305" t="s">
        <v>155</v>
      </c>
      <c r="C58" s="261" t="s">
        <v>119</v>
      </c>
      <c r="D58" s="261" t="s">
        <v>121</v>
      </c>
      <c r="E58" s="139" t="s">
        <v>336</v>
      </c>
      <c r="F58" s="140" t="s">
        <v>193</v>
      </c>
      <c r="G58" s="139" t="s">
        <v>193</v>
      </c>
      <c r="H58" s="139" t="s">
        <v>193</v>
      </c>
      <c r="I58" s="141" t="s">
        <v>337</v>
      </c>
      <c r="J58" s="139" t="s">
        <v>193</v>
      </c>
      <c r="K58" s="262" t="s">
        <v>39</v>
      </c>
      <c r="L58" s="263">
        <v>1500</v>
      </c>
      <c r="M58" s="263">
        <f>6353.9+2587.5</f>
        <v>8941.4</v>
      </c>
      <c r="N58" s="264">
        <f>M58+L58</f>
        <v>10441.4</v>
      </c>
      <c r="O58" s="309"/>
    </row>
    <row r="59" spans="1:15" s="16" customFormat="1" ht="12.75">
      <c r="A59" s="179" t="s">
        <v>288</v>
      </c>
      <c r="B59" s="305" t="s">
        <v>155</v>
      </c>
      <c r="C59" s="261" t="s">
        <v>119</v>
      </c>
      <c r="D59" s="261" t="s">
        <v>117</v>
      </c>
      <c r="E59" s="139"/>
      <c r="F59" s="140"/>
      <c r="G59" s="139"/>
      <c r="H59" s="139"/>
      <c r="I59" s="141"/>
      <c r="J59" s="139"/>
      <c r="K59" s="262"/>
      <c r="L59" s="311">
        <f>L60</f>
        <v>16277.7</v>
      </c>
      <c r="M59" s="311">
        <f>M60</f>
        <v>0</v>
      </c>
      <c r="N59" s="312">
        <f>N60</f>
        <v>16277.7</v>
      </c>
      <c r="O59" s="309"/>
    </row>
    <row r="60" spans="1:15" s="16" customFormat="1" ht="38.25">
      <c r="A60" s="179" t="s">
        <v>289</v>
      </c>
      <c r="B60" s="305" t="s">
        <v>155</v>
      </c>
      <c r="C60" s="261" t="s">
        <v>119</v>
      </c>
      <c r="D60" s="261" t="s">
        <v>117</v>
      </c>
      <c r="E60" s="139" t="s">
        <v>8</v>
      </c>
      <c r="F60" s="139" t="s">
        <v>193</v>
      </c>
      <c r="G60" s="139" t="s">
        <v>193</v>
      </c>
      <c r="H60" s="139" t="s">
        <v>193</v>
      </c>
      <c r="I60" s="139" t="s">
        <v>194</v>
      </c>
      <c r="J60" s="139" t="s">
        <v>193</v>
      </c>
      <c r="K60" s="262"/>
      <c r="L60" s="311">
        <f>L64+L67+L61</f>
        <v>16277.7</v>
      </c>
      <c r="M60" s="311">
        <f>M64+M67+M61</f>
        <v>0</v>
      </c>
      <c r="N60" s="312">
        <f>N64+N67+N61</f>
        <v>16277.7</v>
      </c>
      <c r="O60" s="309"/>
    </row>
    <row r="61" spans="1:15" s="16" customFormat="1" ht="12.75">
      <c r="A61" s="179" t="s">
        <v>186</v>
      </c>
      <c r="B61" s="305" t="s">
        <v>155</v>
      </c>
      <c r="C61" s="261" t="s">
        <v>119</v>
      </c>
      <c r="D61" s="261" t="s">
        <v>117</v>
      </c>
      <c r="E61" s="139" t="s">
        <v>8</v>
      </c>
      <c r="F61" s="139" t="s">
        <v>193</v>
      </c>
      <c r="G61" s="139" t="s">
        <v>193</v>
      </c>
      <c r="H61" s="139" t="s">
        <v>193</v>
      </c>
      <c r="I61" s="139" t="s">
        <v>7</v>
      </c>
      <c r="J61" s="139" t="s">
        <v>193</v>
      </c>
      <c r="K61" s="310"/>
      <c r="L61" s="311">
        <f aca="true" t="shared" si="12" ref="L61:N62">L62</f>
        <v>805</v>
      </c>
      <c r="M61" s="311">
        <f t="shared" si="12"/>
        <v>0</v>
      </c>
      <c r="N61" s="312">
        <f t="shared" si="12"/>
        <v>805</v>
      </c>
      <c r="O61" s="309"/>
    </row>
    <row r="62" spans="1:15" s="16" customFormat="1" ht="25.5">
      <c r="A62" s="179" t="s">
        <v>37</v>
      </c>
      <c r="B62" s="305" t="s">
        <v>155</v>
      </c>
      <c r="C62" s="261" t="s">
        <v>119</v>
      </c>
      <c r="D62" s="261" t="s">
        <v>117</v>
      </c>
      <c r="E62" s="139" t="s">
        <v>8</v>
      </c>
      <c r="F62" s="140" t="s">
        <v>193</v>
      </c>
      <c r="G62" s="139" t="s">
        <v>193</v>
      </c>
      <c r="H62" s="139" t="s">
        <v>193</v>
      </c>
      <c r="I62" s="141" t="s">
        <v>7</v>
      </c>
      <c r="J62" s="139" t="s">
        <v>193</v>
      </c>
      <c r="K62" s="262">
        <v>600</v>
      </c>
      <c r="L62" s="311">
        <f t="shared" si="12"/>
        <v>805</v>
      </c>
      <c r="M62" s="311">
        <f t="shared" si="12"/>
        <v>0</v>
      </c>
      <c r="N62" s="312">
        <f t="shared" si="12"/>
        <v>805</v>
      </c>
      <c r="O62" s="309"/>
    </row>
    <row r="63" spans="1:15" s="16" customFormat="1" ht="12.75">
      <c r="A63" s="179" t="s">
        <v>38</v>
      </c>
      <c r="B63" s="305" t="s">
        <v>155</v>
      </c>
      <c r="C63" s="261" t="s">
        <v>119</v>
      </c>
      <c r="D63" s="261" t="s">
        <v>117</v>
      </c>
      <c r="E63" s="139" t="s">
        <v>8</v>
      </c>
      <c r="F63" s="140" t="s">
        <v>193</v>
      </c>
      <c r="G63" s="139" t="s">
        <v>193</v>
      </c>
      <c r="H63" s="139" t="s">
        <v>193</v>
      </c>
      <c r="I63" s="141" t="s">
        <v>7</v>
      </c>
      <c r="J63" s="139" t="s">
        <v>193</v>
      </c>
      <c r="K63" s="262" t="s">
        <v>39</v>
      </c>
      <c r="L63" s="311">
        <f>150+655</f>
        <v>805</v>
      </c>
      <c r="M63" s="311">
        <v>0</v>
      </c>
      <c r="N63" s="312">
        <f>M63+L63</f>
        <v>805</v>
      </c>
      <c r="O63" s="309"/>
    </row>
    <row r="64" spans="1:15" s="16" customFormat="1" ht="25.5">
      <c r="A64" s="179" t="s">
        <v>215</v>
      </c>
      <c r="B64" s="305" t="s">
        <v>155</v>
      </c>
      <c r="C64" s="261" t="s">
        <v>119</v>
      </c>
      <c r="D64" s="261" t="s">
        <v>117</v>
      </c>
      <c r="E64" s="139" t="s">
        <v>8</v>
      </c>
      <c r="F64" s="140" t="s">
        <v>193</v>
      </c>
      <c r="G64" s="139" t="s">
        <v>193</v>
      </c>
      <c r="H64" s="139" t="s">
        <v>193</v>
      </c>
      <c r="I64" s="141" t="s">
        <v>216</v>
      </c>
      <c r="J64" s="139" t="s">
        <v>193</v>
      </c>
      <c r="K64" s="262"/>
      <c r="L64" s="311">
        <f aca="true" t="shared" si="13" ref="L64:N65">L65</f>
        <v>15465.7</v>
      </c>
      <c r="M64" s="311">
        <f t="shared" si="13"/>
        <v>0</v>
      </c>
      <c r="N64" s="312">
        <f t="shared" si="13"/>
        <v>15465.7</v>
      </c>
      <c r="O64" s="309"/>
    </row>
    <row r="65" spans="1:15" s="16" customFormat="1" ht="25.5">
      <c r="A65" s="179" t="s">
        <v>37</v>
      </c>
      <c r="B65" s="305" t="s">
        <v>155</v>
      </c>
      <c r="C65" s="261" t="s">
        <v>119</v>
      </c>
      <c r="D65" s="261" t="s">
        <v>117</v>
      </c>
      <c r="E65" s="139" t="s">
        <v>8</v>
      </c>
      <c r="F65" s="140" t="s">
        <v>193</v>
      </c>
      <c r="G65" s="139" t="s">
        <v>193</v>
      </c>
      <c r="H65" s="139" t="s">
        <v>193</v>
      </c>
      <c r="I65" s="141" t="s">
        <v>216</v>
      </c>
      <c r="J65" s="139" t="s">
        <v>193</v>
      </c>
      <c r="K65" s="262">
        <v>600</v>
      </c>
      <c r="L65" s="311">
        <f t="shared" si="13"/>
        <v>15465.7</v>
      </c>
      <c r="M65" s="311">
        <f t="shared" si="13"/>
        <v>0</v>
      </c>
      <c r="N65" s="312">
        <f t="shared" si="13"/>
        <v>15465.7</v>
      </c>
      <c r="O65" s="309"/>
    </row>
    <row r="66" spans="1:15" s="16" customFormat="1" ht="12.75">
      <c r="A66" s="179" t="s">
        <v>38</v>
      </c>
      <c r="B66" s="305" t="s">
        <v>155</v>
      </c>
      <c r="C66" s="261" t="s">
        <v>119</v>
      </c>
      <c r="D66" s="261" t="s">
        <v>117</v>
      </c>
      <c r="E66" s="139" t="s">
        <v>8</v>
      </c>
      <c r="F66" s="140" t="s">
        <v>193</v>
      </c>
      <c r="G66" s="139" t="s">
        <v>193</v>
      </c>
      <c r="H66" s="139" t="s">
        <v>193</v>
      </c>
      <c r="I66" s="141" t="s">
        <v>216</v>
      </c>
      <c r="J66" s="139" t="s">
        <v>193</v>
      </c>
      <c r="K66" s="262" t="s">
        <v>39</v>
      </c>
      <c r="L66" s="263">
        <v>15465.7</v>
      </c>
      <c r="M66" s="263">
        <v>0</v>
      </c>
      <c r="N66" s="264">
        <v>15465.7</v>
      </c>
      <c r="O66" s="309"/>
    </row>
    <row r="67" spans="1:15" s="16" customFormat="1" ht="44.25" customHeight="1">
      <c r="A67" s="284" t="s">
        <v>310</v>
      </c>
      <c r="B67" s="305" t="s">
        <v>155</v>
      </c>
      <c r="C67" s="261" t="s">
        <v>119</v>
      </c>
      <c r="D67" s="261" t="s">
        <v>117</v>
      </c>
      <c r="E67" s="139" t="s">
        <v>8</v>
      </c>
      <c r="F67" s="140" t="s">
        <v>193</v>
      </c>
      <c r="G67" s="139" t="s">
        <v>193</v>
      </c>
      <c r="H67" s="139" t="s">
        <v>193</v>
      </c>
      <c r="I67" s="141" t="s">
        <v>292</v>
      </c>
      <c r="J67" s="139" t="s">
        <v>193</v>
      </c>
      <c r="K67" s="262"/>
      <c r="L67" s="263">
        <f aca="true" t="shared" si="14" ref="L67:N68">L68</f>
        <v>7</v>
      </c>
      <c r="M67" s="263">
        <f t="shared" si="14"/>
        <v>0</v>
      </c>
      <c r="N67" s="264">
        <f t="shared" si="14"/>
        <v>7</v>
      </c>
      <c r="O67" s="309"/>
    </row>
    <row r="68" spans="1:15" s="16" customFormat="1" ht="25.5">
      <c r="A68" s="179" t="s">
        <v>37</v>
      </c>
      <c r="B68" s="305" t="s">
        <v>155</v>
      </c>
      <c r="C68" s="261" t="s">
        <v>119</v>
      </c>
      <c r="D68" s="261" t="s">
        <v>117</v>
      </c>
      <c r="E68" s="139" t="s">
        <v>8</v>
      </c>
      <c r="F68" s="140" t="s">
        <v>193</v>
      </c>
      <c r="G68" s="139" t="s">
        <v>193</v>
      </c>
      <c r="H68" s="139" t="s">
        <v>193</v>
      </c>
      <c r="I68" s="141" t="s">
        <v>293</v>
      </c>
      <c r="J68" s="139" t="s">
        <v>193</v>
      </c>
      <c r="K68" s="262" t="s">
        <v>214</v>
      </c>
      <c r="L68" s="263">
        <f t="shared" si="14"/>
        <v>7</v>
      </c>
      <c r="M68" s="263">
        <f t="shared" si="14"/>
        <v>0</v>
      </c>
      <c r="N68" s="264">
        <f t="shared" si="14"/>
        <v>7</v>
      </c>
      <c r="O68" s="309"/>
    </row>
    <row r="69" spans="1:15" s="16" customFormat="1" ht="12.75">
      <c r="A69" s="179" t="s">
        <v>38</v>
      </c>
      <c r="B69" s="305" t="s">
        <v>155</v>
      </c>
      <c r="C69" s="261" t="s">
        <v>119</v>
      </c>
      <c r="D69" s="261" t="s">
        <v>117</v>
      </c>
      <c r="E69" s="139" t="s">
        <v>8</v>
      </c>
      <c r="F69" s="140" t="s">
        <v>193</v>
      </c>
      <c r="G69" s="139" t="s">
        <v>193</v>
      </c>
      <c r="H69" s="139" t="s">
        <v>193</v>
      </c>
      <c r="I69" s="141" t="s">
        <v>293</v>
      </c>
      <c r="J69" s="139" t="s">
        <v>193</v>
      </c>
      <c r="K69" s="262" t="s">
        <v>39</v>
      </c>
      <c r="L69" s="263">
        <v>7</v>
      </c>
      <c r="M69" s="263">
        <v>0</v>
      </c>
      <c r="N69" s="264">
        <f>M69+L69</f>
        <v>7</v>
      </c>
      <c r="O69" s="309"/>
    </row>
    <row r="70" spans="1:15" s="30" customFormat="1" ht="12.75">
      <c r="A70" s="284" t="s">
        <v>287</v>
      </c>
      <c r="B70" s="305" t="s">
        <v>155</v>
      </c>
      <c r="C70" s="318" t="s">
        <v>119</v>
      </c>
      <c r="D70" s="318" t="s">
        <v>119</v>
      </c>
      <c r="E70" s="201"/>
      <c r="F70" s="201"/>
      <c r="G70" s="139"/>
      <c r="H70" s="139"/>
      <c r="I70" s="201"/>
      <c r="J70" s="201"/>
      <c r="K70" s="319"/>
      <c r="L70" s="311" t="e">
        <f>L76+L71</f>
        <v>#REF!</v>
      </c>
      <c r="M70" s="311" t="e">
        <f>M76+M71</f>
        <v>#REF!</v>
      </c>
      <c r="N70" s="312">
        <f>N76+N71</f>
        <v>3775.9</v>
      </c>
      <c r="O70" s="309"/>
    </row>
    <row r="71" spans="1:15" s="30" customFormat="1" ht="38.25">
      <c r="A71" s="283" t="s">
        <v>298</v>
      </c>
      <c r="B71" s="305" t="s">
        <v>155</v>
      </c>
      <c r="C71" s="261" t="s">
        <v>119</v>
      </c>
      <c r="D71" s="318" t="s">
        <v>119</v>
      </c>
      <c r="E71" s="177" t="s">
        <v>119</v>
      </c>
      <c r="F71" s="177" t="s">
        <v>193</v>
      </c>
      <c r="G71" s="139" t="s">
        <v>193</v>
      </c>
      <c r="H71" s="139" t="s">
        <v>193</v>
      </c>
      <c r="I71" s="177" t="s">
        <v>194</v>
      </c>
      <c r="J71" s="139" t="s">
        <v>193</v>
      </c>
      <c r="K71" s="320"/>
      <c r="L71" s="311">
        <f aca="true" t="shared" si="15" ref="L71:N74">L72</f>
        <v>130</v>
      </c>
      <c r="M71" s="311">
        <f t="shared" si="15"/>
        <v>0</v>
      </c>
      <c r="N71" s="312">
        <f t="shared" si="15"/>
        <v>130</v>
      </c>
      <c r="O71" s="309"/>
    </row>
    <row r="72" spans="1:15" s="30" customFormat="1" ht="25.5">
      <c r="A72" s="226" t="s">
        <v>299</v>
      </c>
      <c r="B72" s="305" t="s">
        <v>155</v>
      </c>
      <c r="C72" s="261" t="s">
        <v>119</v>
      </c>
      <c r="D72" s="318" t="s">
        <v>119</v>
      </c>
      <c r="E72" s="201" t="s">
        <v>119</v>
      </c>
      <c r="F72" s="201" t="s">
        <v>191</v>
      </c>
      <c r="G72" s="139" t="s">
        <v>193</v>
      </c>
      <c r="H72" s="139" t="s">
        <v>193</v>
      </c>
      <c r="I72" s="201" t="s">
        <v>194</v>
      </c>
      <c r="J72" s="139" t="s">
        <v>193</v>
      </c>
      <c r="K72" s="319"/>
      <c r="L72" s="311">
        <f t="shared" si="15"/>
        <v>130</v>
      </c>
      <c r="M72" s="311">
        <f t="shared" si="15"/>
        <v>0</v>
      </c>
      <c r="N72" s="312">
        <f t="shared" si="15"/>
        <v>130</v>
      </c>
      <c r="O72" s="309"/>
    </row>
    <row r="73" spans="1:15" s="30" customFormat="1" ht="12.75">
      <c r="A73" s="226" t="s">
        <v>26</v>
      </c>
      <c r="B73" s="305" t="s">
        <v>155</v>
      </c>
      <c r="C73" s="261" t="s">
        <v>119</v>
      </c>
      <c r="D73" s="318" t="s">
        <v>119</v>
      </c>
      <c r="E73" s="201" t="s">
        <v>119</v>
      </c>
      <c r="F73" s="201" t="s">
        <v>191</v>
      </c>
      <c r="G73" s="139" t="s">
        <v>193</v>
      </c>
      <c r="H73" s="139" t="s">
        <v>193</v>
      </c>
      <c r="I73" s="201" t="s">
        <v>29</v>
      </c>
      <c r="J73" s="139" t="s">
        <v>193</v>
      </c>
      <c r="K73" s="319"/>
      <c r="L73" s="311">
        <f t="shared" si="15"/>
        <v>130</v>
      </c>
      <c r="M73" s="311">
        <f t="shared" si="15"/>
        <v>0</v>
      </c>
      <c r="N73" s="312">
        <f t="shared" si="15"/>
        <v>130</v>
      </c>
      <c r="O73" s="309"/>
    </row>
    <row r="74" spans="1:15" s="30" customFormat="1" ht="25.5">
      <c r="A74" s="179" t="s">
        <v>37</v>
      </c>
      <c r="B74" s="305" t="s">
        <v>155</v>
      </c>
      <c r="C74" s="261" t="s">
        <v>119</v>
      </c>
      <c r="D74" s="318" t="s">
        <v>119</v>
      </c>
      <c r="E74" s="201" t="s">
        <v>119</v>
      </c>
      <c r="F74" s="201" t="s">
        <v>191</v>
      </c>
      <c r="G74" s="139" t="s">
        <v>193</v>
      </c>
      <c r="H74" s="139" t="s">
        <v>193</v>
      </c>
      <c r="I74" s="201" t="s">
        <v>29</v>
      </c>
      <c r="J74" s="139" t="s">
        <v>193</v>
      </c>
      <c r="K74" s="262">
        <v>600</v>
      </c>
      <c r="L74" s="311">
        <f t="shared" si="15"/>
        <v>130</v>
      </c>
      <c r="M74" s="311">
        <f t="shared" si="15"/>
        <v>0</v>
      </c>
      <c r="N74" s="312">
        <f t="shared" si="15"/>
        <v>130</v>
      </c>
      <c r="O74" s="309"/>
    </row>
    <row r="75" spans="1:15" s="30" customFormat="1" ht="12.75">
      <c r="A75" s="179" t="s">
        <v>38</v>
      </c>
      <c r="B75" s="305" t="s">
        <v>155</v>
      </c>
      <c r="C75" s="261" t="s">
        <v>119</v>
      </c>
      <c r="D75" s="318" t="s">
        <v>119</v>
      </c>
      <c r="E75" s="201" t="s">
        <v>119</v>
      </c>
      <c r="F75" s="201" t="s">
        <v>191</v>
      </c>
      <c r="G75" s="139" t="s">
        <v>193</v>
      </c>
      <c r="H75" s="139" t="s">
        <v>193</v>
      </c>
      <c r="I75" s="201" t="s">
        <v>29</v>
      </c>
      <c r="J75" s="139" t="s">
        <v>193</v>
      </c>
      <c r="K75" s="262" t="s">
        <v>39</v>
      </c>
      <c r="L75" s="311">
        <v>130</v>
      </c>
      <c r="M75" s="311">
        <v>0</v>
      </c>
      <c r="N75" s="312">
        <v>130</v>
      </c>
      <c r="O75" s="309"/>
    </row>
    <row r="76" spans="1:15" s="16" customFormat="1" ht="38.25">
      <c r="A76" s="179" t="s">
        <v>289</v>
      </c>
      <c r="B76" s="305" t="s">
        <v>155</v>
      </c>
      <c r="C76" s="318" t="s">
        <v>119</v>
      </c>
      <c r="D76" s="318" t="s">
        <v>119</v>
      </c>
      <c r="E76" s="139" t="s">
        <v>8</v>
      </c>
      <c r="F76" s="139" t="s">
        <v>193</v>
      </c>
      <c r="G76" s="139" t="s">
        <v>193</v>
      </c>
      <c r="H76" s="139" t="s">
        <v>193</v>
      </c>
      <c r="I76" s="139" t="s">
        <v>194</v>
      </c>
      <c r="J76" s="139" t="s">
        <v>193</v>
      </c>
      <c r="K76" s="310"/>
      <c r="L76" s="311" t="e">
        <f>L77+L80</f>
        <v>#REF!</v>
      </c>
      <c r="M76" s="311" t="e">
        <f>M77+M80</f>
        <v>#REF!</v>
      </c>
      <c r="N76" s="312">
        <f>N77+N80</f>
        <v>3645.9</v>
      </c>
      <c r="O76" s="309"/>
    </row>
    <row r="77" spans="1:15" s="15" customFormat="1" ht="12.75">
      <c r="A77" s="179" t="s">
        <v>230</v>
      </c>
      <c r="B77" s="305" t="s">
        <v>155</v>
      </c>
      <c r="C77" s="318" t="s">
        <v>119</v>
      </c>
      <c r="D77" s="318" t="s">
        <v>119</v>
      </c>
      <c r="E77" s="139" t="s">
        <v>8</v>
      </c>
      <c r="F77" s="139" t="s">
        <v>193</v>
      </c>
      <c r="G77" s="139" t="s">
        <v>193</v>
      </c>
      <c r="H77" s="139" t="s">
        <v>193</v>
      </c>
      <c r="I77" s="139" t="s">
        <v>87</v>
      </c>
      <c r="J77" s="139" t="s">
        <v>193</v>
      </c>
      <c r="K77" s="310"/>
      <c r="L77" s="311" t="e">
        <f>#REF!+L78</f>
        <v>#REF!</v>
      </c>
      <c r="M77" s="311" t="e">
        <f>#REF!+M78</f>
        <v>#REF!</v>
      </c>
      <c r="N77" s="312">
        <f>N78</f>
        <v>3475.9</v>
      </c>
      <c r="O77" s="309"/>
    </row>
    <row r="78" spans="1:15" s="15" customFormat="1" ht="25.5">
      <c r="A78" s="179" t="s">
        <v>37</v>
      </c>
      <c r="B78" s="305" t="s">
        <v>155</v>
      </c>
      <c r="C78" s="318" t="s">
        <v>119</v>
      </c>
      <c r="D78" s="318" t="s">
        <v>119</v>
      </c>
      <c r="E78" s="139" t="s">
        <v>8</v>
      </c>
      <c r="F78" s="140" t="s">
        <v>193</v>
      </c>
      <c r="G78" s="139" t="s">
        <v>193</v>
      </c>
      <c r="H78" s="139" t="s">
        <v>193</v>
      </c>
      <c r="I78" s="141" t="s">
        <v>87</v>
      </c>
      <c r="J78" s="139" t="s">
        <v>193</v>
      </c>
      <c r="K78" s="262">
        <v>600</v>
      </c>
      <c r="L78" s="311">
        <f>L79</f>
        <v>3475.9</v>
      </c>
      <c r="M78" s="311">
        <f>M79</f>
        <v>0</v>
      </c>
      <c r="N78" s="312">
        <f>N79</f>
        <v>3475.9</v>
      </c>
      <c r="O78" s="309"/>
    </row>
    <row r="79" spans="1:15" s="15" customFormat="1" ht="12.75">
      <c r="A79" s="179" t="s">
        <v>38</v>
      </c>
      <c r="B79" s="305" t="s">
        <v>155</v>
      </c>
      <c r="C79" s="318" t="s">
        <v>119</v>
      </c>
      <c r="D79" s="318" t="s">
        <v>119</v>
      </c>
      <c r="E79" s="139" t="s">
        <v>8</v>
      </c>
      <c r="F79" s="140" t="s">
        <v>193</v>
      </c>
      <c r="G79" s="139" t="s">
        <v>193</v>
      </c>
      <c r="H79" s="139" t="s">
        <v>193</v>
      </c>
      <c r="I79" s="141" t="s">
        <v>87</v>
      </c>
      <c r="J79" s="139" t="s">
        <v>193</v>
      </c>
      <c r="K79" s="262" t="s">
        <v>39</v>
      </c>
      <c r="L79" s="311">
        <f>3075.9+400</f>
        <v>3475.9</v>
      </c>
      <c r="M79" s="311">
        <v>0</v>
      </c>
      <c r="N79" s="312">
        <f>3075.9+400</f>
        <v>3475.9</v>
      </c>
      <c r="O79" s="309"/>
    </row>
    <row r="80" spans="1:15" s="15" customFormat="1" ht="25.5">
      <c r="A80" s="179" t="s">
        <v>252</v>
      </c>
      <c r="B80" s="305" t="s">
        <v>155</v>
      </c>
      <c r="C80" s="318" t="s">
        <v>119</v>
      </c>
      <c r="D80" s="318" t="s">
        <v>119</v>
      </c>
      <c r="E80" s="139" t="s">
        <v>8</v>
      </c>
      <c r="F80" s="140" t="s">
        <v>193</v>
      </c>
      <c r="G80" s="139" t="s">
        <v>193</v>
      </c>
      <c r="H80" s="139" t="s">
        <v>193</v>
      </c>
      <c r="I80" s="141" t="s">
        <v>251</v>
      </c>
      <c r="J80" s="139" t="s">
        <v>193</v>
      </c>
      <c r="K80" s="262"/>
      <c r="L80" s="311">
        <f aca="true" t="shared" si="16" ref="L80:N81">L81</f>
        <v>170</v>
      </c>
      <c r="M80" s="311">
        <f t="shared" si="16"/>
        <v>0</v>
      </c>
      <c r="N80" s="312">
        <f t="shared" si="16"/>
        <v>170</v>
      </c>
      <c r="O80" s="309"/>
    </row>
    <row r="81" spans="1:15" s="15" customFormat="1" ht="25.5">
      <c r="A81" s="179" t="s">
        <v>37</v>
      </c>
      <c r="B81" s="305" t="s">
        <v>155</v>
      </c>
      <c r="C81" s="318" t="s">
        <v>119</v>
      </c>
      <c r="D81" s="318" t="s">
        <v>119</v>
      </c>
      <c r="E81" s="139" t="s">
        <v>8</v>
      </c>
      <c r="F81" s="140" t="s">
        <v>193</v>
      </c>
      <c r="G81" s="139" t="s">
        <v>193</v>
      </c>
      <c r="H81" s="139" t="s">
        <v>193</v>
      </c>
      <c r="I81" s="141" t="s">
        <v>251</v>
      </c>
      <c r="J81" s="139" t="s">
        <v>193</v>
      </c>
      <c r="K81" s="262">
        <v>600</v>
      </c>
      <c r="L81" s="311">
        <f t="shared" si="16"/>
        <v>170</v>
      </c>
      <c r="M81" s="311">
        <f t="shared" si="16"/>
        <v>0</v>
      </c>
      <c r="N81" s="312">
        <f t="shared" si="16"/>
        <v>170</v>
      </c>
      <c r="O81" s="309"/>
    </row>
    <row r="82" spans="1:15" s="15" customFormat="1" ht="12.75">
      <c r="A82" s="179" t="s">
        <v>38</v>
      </c>
      <c r="B82" s="305" t="s">
        <v>155</v>
      </c>
      <c r="C82" s="318" t="s">
        <v>119</v>
      </c>
      <c r="D82" s="318" t="s">
        <v>119</v>
      </c>
      <c r="E82" s="139" t="s">
        <v>8</v>
      </c>
      <c r="F82" s="140" t="s">
        <v>193</v>
      </c>
      <c r="G82" s="139" t="s">
        <v>193</v>
      </c>
      <c r="H82" s="139" t="s">
        <v>193</v>
      </c>
      <c r="I82" s="141" t="s">
        <v>251</v>
      </c>
      <c r="J82" s="139" t="s">
        <v>193</v>
      </c>
      <c r="K82" s="262" t="s">
        <v>39</v>
      </c>
      <c r="L82" s="263">
        <f>20+150</f>
        <v>170</v>
      </c>
      <c r="M82" s="263">
        <v>0</v>
      </c>
      <c r="N82" s="264">
        <f>20+150</f>
        <v>170</v>
      </c>
      <c r="O82" s="309"/>
    </row>
    <row r="83" spans="1:15" s="15" customFormat="1" ht="12.75">
      <c r="A83" s="284" t="s">
        <v>136</v>
      </c>
      <c r="B83" s="305" t="s">
        <v>155</v>
      </c>
      <c r="C83" s="318" t="s">
        <v>119</v>
      </c>
      <c r="D83" s="318" t="s">
        <v>131</v>
      </c>
      <c r="E83" s="201"/>
      <c r="F83" s="201"/>
      <c r="G83" s="139"/>
      <c r="H83" s="139"/>
      <c r="I83" s="201"/>
      <c r="J83" s="201"/>
      <c r="K83" s="321"/>
      <c r="L83" s="311">
        <f>L84</f>
        <v>10567.1</v>
      </c>
      <c r="M83" s="311">
        <f>M84</f>
        <v>0</v>
      </c>
      <c r="N83" s="312">
        <f>N84</f>
        <v>10567.1</v>
      </c>
      <c r="O83" s="309"/>
    </row>
    <row r="84" spans="1:15" s="16" customFormat="1" ht="38.25">
      <c r="A84" s="179" t="s">
        <v>289</v>
      </c>
      <c r="B84" s="305" t="s">
        <v>155</v>
      </c>
      <c r="C84" s="318" t="s">
        <v>119</v>
      </c>
      <c r="D84" s="318" t="s">
        <v>131</v>
      </c>
      <c r="E84" s="139" t="s">
        <v>8</v>
      </c>
      <c r="F84" s="139" t="s">
        <v>193</v>
      </c>
      <c r="G84" s="139" t="s">
        <v>193</v>
      </c>
      <c r="H84" s="139" t="s">
        <v>193</v>
      </c>
      <c r="I84" s="139" t="s">
        <v>194</v>
      </c>
      <c r="J84" s="139" t="s">
        <v>193</v>
      </c>
      <c r="K84" s="310"/>
      <c r="L84" s="311">
        <f>L85+L92</f>
        <v>10567.1</v>
      </c>
      <c r="M84" s="311">
        <f>M85+M92</f>
        <v>0</v>
      </c>
      <c r="N84" s="312">
        <f>N85+N92</f>
        <v>10567.1</v>
      </c>
      <c r="O84" s="309"/>
    </row>
    <row r="85" spans="1:15" s="16" customFormat="1" ht="25.5">
      <c r="A85" s="322" t="s">
        <v>51</v>
      </c>
      <c r="B85" s="305" t="s">
        <v>155</v>
      </c>
      <c r="C85" s="318" t="s">
        <v>119</v>
      </c>
      <c r="D85" s="318" t="s">
        <v>131</v>
      </c>
      <c r="E85" s="139" t="s">
        <v>8</v>
      </c>
      <c r="F85" s="139" t="s">
        <v>193</v>
      </c>
      <c r="G85" s="139" t="s">
        <v>193</v>
      </c>
      <c r="H85" s="139" t="s">
        <v>193</v>
      </c>
      <c r="I85" s="139" t="s">
        <v>47</v>
      </c>
      <c r="J85" s="139" t="s">
        <v>193</v>
      </c>
      <c r="K85" s="310"/>
      <c r="L85" s="311">
        <f>L86+L88+L90</f>
        <v>10498.1</v>
      </c>
      <c r="M85" s="311">
        <f>M86+M88+M90</f>
        <v>0</v>
      </c>
      <c r="N85" s="312">
        <f>N86+N88+N90</f>
        <v>10498.1</v>
      </c>
      <c r="O85" s="309"/>
    </row>
    <row r="86" spans="1:15" s="16" customFormat="1" ht="51">
      <c r="A86" s="179" t="s">
        <v>111</v>
      </c>
      <c r="B86" s="305" t="s">
        <v>155</v>
      </c>
      <c r="C86" s="318" t="s">
        <v>119</v>
      </c>
      <c r="D86" s="318" t="s">
        <v>131</v>
      </c>
      <c r="E86" s="139" t="s">
        <v>8</v>
      </c>
      <c r="F86" s="139" t="s">
        <v>193</v>
      </c>
      <c r="G86" s="139" t="s">
        <v>193</v>
      </c>
      <c r="H86" s="139" t="s">
        <v>193</v>
      </c>
      <c r="I86" s="139" t="s">
        <v>47</v>
      </c>
      <c r="J86" s="139" t="s">
        <v>193</v>
      </c>
      <c r="K86" s="310">
        <v>100</v>
      </c>
      <c r="L86" s="311">
        <f>L87</f>
        <v>10337.6</v>
      </c>
      <c r="M86" s="311">
        <f>M87</f>
        <v>0</v>
      </c>
      <c r="N86" s="312">
        <f>N87</f>
        <v>10337.6</v>
      </c>
      <c r="O86" s="309"/>
    </row>
    <row r="87" spans="1:15" s="16" customFormat="1" ht="25.5">
      <c r="A87" s="179" t="s">
        <v>100</v>
      </c>
      <c r="B87" s="305" t="s">
        <v>155</v>
      </c>
      <c r="C87" s="318" t="s">
        <v>119</v>
      </c>
      <c r="D87" s="318" t="s">
        <v>131</v>
      </c>
      <c r="E87" s="139" t="s">
        <v>8</v>
      </c>
      <c r="F87" s="139" t="s">
        <v>193</v>
      </c>
      <c r="G87" s="139" t="s">
        <v>193</v>
      </c>
      <c r="H87" s="139" t="s">
        <v>193</v>
      </c>
      <c r="I87" s="139" t="s">
        <v>47</v>
      </c>
      <c r="J87" s="139" t="s">
        <v>193</v>
      </c>
      <c r="K87" s="310">
        <v>120</v>
      </c>
      <c r="L87" s="311">
        <v>10337.6</v>
      </c>
      <c r="M87" s="311">
        <v>0</v>
      </c>
      <c r="N87" s="312">
        <v>10337.6</v>
      </c>
      <c r="O87" s="309"/>
    </row>
    <row r="88" spans="1:15" s="16" customFormat="1" ht="25.5">
      <c r="A88" s="179" t="s">
        <v>91</v>
      </c>
      <c r="B88" s="305" t="s">
        <v>155</v>
      </c>
      <c r="C88" s="318" t="s">
        <v>119</v>
      </c>
      <c r="D88" s="318" t="s">
        <v>131</v>
      </c>
      <c r="E88" s="139" t="s">
        <v>8</v>
      </c>
      <c r="F88" s="139" t="s">
        <v>193</v>
      </c>
      <c r="G88" s="139" t="s">
        <v>193</v>
      </c>
      <c r="H88" s="139" t="s">
        <v>193</v>
      </c>
      <c r="I88" s="139" t="s">
        <v>47</v>
      </c>
      <c r="J88" s="139" t="s">
        <v>193</v>
      </c>
      <c r="K88" s="310">
        <v>200</v>
      </c>
      <c r="L88" s="311">
        <f>L89</f>
        <v>160</v>
      </c>
      <c r="M88" s="311">
        <f>M89</f>
        <v>0</v>
      </c>
      <c r="N88" s="312">
        <f>N89</f>
        <v>160</v>
      </c>
      <c r="O88" s="309"/>
    </row>
    <row r="89" spans="1:15" s="16" customFormat="1" ht="25.5">
      <c r="A89" s="179" t="s">
        <v>93</v>
      </c>
      <c r="B89" s="305" t="s">
        <v>155</v>
      </c>
      <c r="C89" s="318" t="s">
        <v>119</v>
      </c>
      <c r="D89" s="318" t="s">
        <v>131</v>
      </c>
      <c r="E89" s="139" t="s">
        <v>8</v>
      </c>
      <c r="F89" s="139" t="s">
        <v>193</v>
      </c>
      <c r="G89" s="139" t="s">
        <v>193</v>
      </c>
      <c r="H89" s="139" t="s">
        <v>193</v>
      </c>
      <c r="I89" s="139" t="s">
        <v>47</v>
      </c>
      <c r="J89" s="139" t="s">
        <v>193</v>
      </c>
      <c r="K89" s="310">
        <v>240</v>
      </c>
      <c r="L89" s="311">
        <v>160</v>
      </c>
      <c r="M89" s="311">
        <v>0</v>
      </c>
      <c r="N89" s="312">
        <v>160</v>
      </c>
      <c r="O89" s="309"/>
    </row>
    <row r="90" spans="1:15" s="16" customFormat="1" ht="12.75">
      <c r="A90" s="179" t="s">
        <v>101</v>
      </c>
      <c r="B90" s="305" t="s">
        <v>155</v>
      </c>
      <c r="C90" s="318" t="s">
        <v>119</v>
      </c>
      <c r="D90" s="318" t="s">
        <v>131</v>
      </c>
      <c r="E90" s="139" t="s">
        <v>8</v>
      </c>
      <c r="F90" s="156" t="s">
        <v>193</v>
      </c>
      <c r="G90" s="139" t="s">
        <v>193</v>
      </c>
      <c r="H90" s="139" t="s">
        <v>193</v>
      </c>
      <c r="I90" s="156" t="s">
        <v>47</v>
      </c>
      <c r="J90" s="139" t="s">
        <v>193</v>
      </c>
      <c r="K90" s="310">
        <v>800</v>
      </c>
      <c r="L90" s="311">
        <f>L91</f>
        <v>0.5</v>
      </c>
      <c r="M90" s="311">
        <f>M91</f>
        <v>0</v>
      </c>
      <c r="N90" s="312">
        <f>N91</f>
        <v>0.5</v>
      </c>
      <c r="O90" s="309"/>
    </row>
    <row r="91" spans="1:15" s="16" customFormat="1" ht="12.75">
      <c r="A91" s="179" t="s">
        <v>103</v>
      </c>
      <c r="B91" s="305" t="s">
        <v>155</v>
      </c>
      <c r="C91" s="318" t="s">
        <v>119</v>
      </c>
      <c r="D91" s="318" t="s">
        <v>131</v>
      </c>
      <c r="E91" s="139" t="s">
        <v>8</v>
      </c>
      <c r="F91" s="156" t="s">
        <v>193</v>
      </c>
      <c r="G91" s="139" t="s">
        <v>193</v>
      </c>
      <c r="H91" s="139" t="s">
        <v>193</v>
      </c>
      <c r="I91" s="156" t="s">
        <v>47</v>
      </c>
      <c r="J91" s="139" t="s">
        <v>193</v>
      </c>
      <c r="K91" s="310">
        <v>850</v>
      </c>
      <c r="L91" s="311">
        <v>0.5</v>
      </c>
      <c r="M91" s="311">
        <v>0</v>
      </c>
      <c r="N91" s="312">
        <v>0.5</v>
      </c>
      <c r="O91" s="309"/>
    </row>
    <row r="92" spans="1:15" s="15" customFormat="1" ht="12.75">
      <c r="A92" s="179" t="s">
        <v>186</v>
      </c>
      <c r="B92" s="305" t="s">
        <v>155</v>
      </c>
      <c r="C92" s="318" t="s">
        <v>119</v>
      </c>
      <c r="D92" s="318" t="s">
        <v>131</v>
      </c>
      <c r="E92" s="139" t="s">
        <v>8</v>
      </c>
      <c r="F92" s="140" t="s">
        <v>193</v>
      </c>
      <c r="G92" s="139" t="s">
        <v>193</v>
      </c>
      <c r="H92" s="139" t="s">
        <v>193</v>
      </c>
      <c r="I92" s="141" t="s">
        <v>7</v>
      </c>
      <c r="J92" s="139" t="s">
        <v>193</v>
      </c>
      <c r="K92" s="262"/>
      <c r="L92" s="311">
        <f aca="true" t="shared" si="17" ref="L92:N93">L93</f>
        <v>69</v>
      </c>
      <c r="M92" s="311">
        <f t="shared" si="17"/>
        <v>0</v>
      </c>
      <c r="N92" s="312">
        <f t="shared" si="17"/>
        <v>69</v>
      </c>
      <c r="O92" s="309"/>
    </row>
    <row r="93" spans="1:15" s="15" customFormat="1" ht="25.5">
      <c r="A93" s="226" t="s">
        <v>181</v>
      </c>
      <c r="B93" s="305" t="s">
        <v>155</v>
      </c>
      <c r="C93" s="318" t="s">
        <v>119</v>
      </c>
      <c r="D93" s="318" t="s">
        <v>131</v>
      </c>
      <c r="E93" s="201" t="s">
        <v>8</v>
      </c>
      <c r="F93" s="201" t="s">
        <v>193</v>
      </c>
      <c r="G93" s="139" t="s">
        <v>193</v>
      </c>
      <c r="H93" s="139" t="s">
        <v>193</v>
      </c>
      <c r="I93" s="201" t="s">
        <v>7</v>
      </c>
      <c r="J93" s="139" t="s">
        <v>193</v>
      </c>
      <c r="K93" s="319" t="s">
        <v>92</v>
      </c>
      <c r="L93" s="311">
        <f t="shared" si="17"/>
        <v>69</v>
      </c>
      <c r="M93" s="311">
        <f t="shared" si="17"/>
        <v>0</v>
      </c>
      <c r="N93" s="312">
        <f t="shared" si="17"/>
        <v>69</v>
      </c>
      <c r="O93" s="309"/>
    </row>
    <row r="94" spans="1:15" s="15" customFormat="1" ht="25.5">
      <c r="A94" s="226" t="s">
        <v>93</v>
      </c>
      <c r="B94" s="305" t="s">
        <v>155</v>
      </c>
      <c r="C94" s="318" t="s">
        <v>119</v>
      </c>
      <c r="D94" s="318" t="s">
        <v>131</v>
      </c>
      <c r="E94" s="201" t="s">
        <v>8</v>
      </c>
      <c r="F94" s="201" t="s">
        <v>193</v>
      </c>
      <c r="G94" s="139" t="s">
        <v>193</v>
      </c>
      <c r="H94" s="139" t="s">
        <v>193</v>
      </c>
      <c r="I94" s="201" t="s">
        <v>7</v>
      </c>
      <c r="J94" s="139" t="s">
        <v>193</v>
      </c>
      <c r="K94" s="319" t="s">
        <v>94</v>
      </c>
      <c r="L94" s="311">
        <v>69</v>
      </c>
      <c r="M94" s="311">
        <v>0</v>
      </c>
      <c r="N94" s="312">
        <v>69</v>
      </c>
      <c r="O94" s="309"/>
    </row>
    <row r="95" spans="1:15" s="14" customFormat="1" ht="12.75">
      <c r="A95" s="284" t="s">
        <v>124</v>
      </c>
      <c r="B95" s="305" t="s">
        <v>155</v>
      </c>
      <c r="C95" s="318" t="s">
        <v>133</v>
      </c>
      <c r="D95" s="318"/>
      <c r="E95" s="201"/>
      <c r="F95" s="240"/>
      <c r="G95" s="139"/>
      <c r="H95" s="139"/>
      <c r="I95" s="141"/>
      <c r="J95" s="141"/>
      <c r="K95" s="262"/>
      <c r="L95" s="311">
        <f aca="true" t="shared" si="18" ref="L95:N99">L96</f>
        <v>5242.8</v>
      </c>
      <c r="M95" s="311">
        <f t="shared" si="18"/>
        <v>0</v>
      </c>
      <c r="N95" s="312">
        <f t="shared" si="18"/>
        <v>5242.8</v>
      </c>
      <c r="O95" s="316"/>
    </row>
    <row r="96" spans="1:15" s="14" customFormat="1" ht="12.75">
      <c r="A96" s="284" t="s">
        <v>158</v>
      </c>
      <c r="B96" s="305" t="s">
        <v>155</v>
      </c>
      <c r="C96" s="318" t="s">
        <v>133</v>
      </c>
      <c r="D96" s="318" t="s">
        <v>116</v>
      </c>
      <c r="E96" s="201"/>
      <c r="F96" s="240"/>
      <c r="G96" s="139"/>
      <c r="H96" s="139"/>
      <c r="I96" s="141"/>
      <c r="J96" s="141"/>
      <c r="K96" s="262"/>
      <c r="L96" s="311">
        <f t="shared" si="18"/>
        <v>5242.8</v>
      </c>
      <c r="M96" s="311">
        <f t="shared" si="18"/>
        <v>0</v>
      </c>
      <c r="N96" s="312">
        <f t="shared" si="18"/>
        <v>5242.8</v>
      </c>
      <c r="O96" s="316"/>
    </row>
    <row r="97" spans="1:15" s="14" customFormat="1" ht="38.25">
      <c r="A97" s="179" t="s">
        <v>289</v>
      </c>
      <c r="B97" s="305" t="s">
        <v>155</v>
      </c>
      <c r="C97" s="318" t="s">
        <v>133</v>
      </c>
      <c r="D97" s="318" t="s">
        <v>116</v>
      </c>
      <c r="E97" s="201" t="s">
        <v>8</v>
      </c>
      <c r="F97" s="240" t="s">
        <v>193</v>
      </c>
      <c r="G97" s="139" t="s">
        <v>193</v>
      </c>
      <c r="H97" s="139" t="s">
        <v>193</v>
      </c>
      <c r="I97" s="141" t="s">
        <v>194</v>
      </c>
      <c r="J97" s="139" t="s">
        <v>193</v>
      </c>
      <c r="K97" s="262"/>
      <c r="L97" s="311">
        <f t="shared" si="18"/>
        <v>5242.8</v>
      </c>
      <c r="M97" s="311">
        <f t="shared" si="18"/>
        <v>0</v>
      </c>
      <c r="N97" s="312">
        <f t="shared" si="18"/>
        <v>5242.8</v>
      </c>
      <c r="O97" s="316"/>
    </row>
    <row r="98" spans="1:15" s="14" customFormat="1" ht="42.75" customHeight="1">
      <c r="A98" s="284" t="s">
        <v>221</v>
      </c>
      <c r="B98" s="305" t="s">
        <v>155</v>
      </c>
      <c r="C98" s="318" t="s">
        <v>133</v>
      </c>
      <c r="D98" s="318" t="s">
        <v>116</v>
      </c>
      <c r="E98" s="201" t="s">
        <v>8</v>
      </c>
      <c r="F98" s="240" t="s">
        <v>193</v>
      </c>
      <c r="G98" s="139" t="s">
        <v>193</v>
      </c>
      <c r="H98" s="139" t="s">
        <v>193</v>
      </c>
      <c r="I98" s="141" t="s">
        <v>110</v>
      </c>
      <c r="J98" s="139" t="s">
        <v>193</v>
      </c>
      <c r="K98" s="262"/>
      <c r="L98" s="311">
        <f t="shared" si="18"/>
        <v>5242.8</v>
      </c>
      <c r="M98" s="311">
        <f t="shared" si="18"/>
        <v>0</v>
      </c>
      <c r="N98" s="312">
        <f t="shared" si="18"/>
        <v>5242.8</v>
      </c>
      <c r="O98" s="316"/>
    </row>
    <row r="99" spans="1:15" s="14" customFormat="1" ht="25.5">
      <c r="A99" s="179" t="s">
        <v>37</v>
      </c>
      <c r="B99" s="305" t="s">
        <v>155</v>
      </c>
      <c r="C99" s="318" t="s">
        <v>133</v>
      </c>
      <c r="D99" s="318" t="s">
        <v>116</v>
      </c>
      <c r="E99" s="201" t="s">
        <v>8</v>
      </c>
      <c r="F99" s="240" t="s">
        <v>193</v>
      </c>
      <c r="G99" s="139" t="s">
        <v>193</v>
      </c>
      <c r="H99" s="139" t="s">
        <v>193</v>
      </c>
      <c r="I99" s="141" t="s">
        <v>110</v>
      </c>
      <c r="J99" s="139" t="s">
        <v>193</v>
      </c>
      <c r="K99" s="262" t="s">
        <v>214</v>
      </c>
      <c r="L99" s="311">
        <f t="shared" si="18"/>
        <v>5242.8</v>
      </c>
      <c r="M99" s="311">
        <f t="shared" si="18"/>
        <v>0</v>
      </c>
      <c r="N99" s="312">
        <f t="shared" si="18"/>
        <v>5242.8</v>
      </c>
      <c r="O99" s="316"/>
    </row>
    <row r="100" spans="1:15" s="14" customFormat="1" ht="12.75">
      <c r="A100" s="323" t="s">
        <v>38</v>
      </c>
      <c r="B100" s="324" t="s">
        <v>155</v>
      </c>
      <c r="C100" s="325" t="s">
        <v>133</v>
      </c>
      <c r="D100" s="325" t="s">
        <v>116</v>
      </c>
      <c r="E100" s="202" t="s">
        <v>8</v>
      </c>
      <c r="F100" s="326" t="s">
        <v>193</v>
      </c>
      <c r="G100" s="194" t="s">
        <v>193</v>
      </c>
      <c r="H100" s="194" t="s">
        <v>193</v>
      </c>
      <c r="I100" s="195" t="s">
        <v>110</v>
      </c>
      <c r="J100" s="194" t="s">
        <v>193</v>
      </c>
      <c r="K100" s="327" t="s">
        <v>39</v>
      </c>
      <c r="L100" s="328">
        <v>5242.8</v>
      </c>
      <c r="M100" s="328">
        <v>0</v>
      </c>
      <c r="N100" s="329">
        <f>M100+L100</f>
        <v>5242.8</v>
      </c>
      <c r="O100" s="316"/>
    </row>
    <row r="101" spans="1:15" s="28" customFormat="1" ht="25.5">
      <c r="A101" s="330" t="s">
        <v>70</v>
      </c>
      <c r="B101" s="331" t="s">
        <v>154</v>
      </c>
      <c r="C101" s="332"/>
      <c r="D101" s="332"/>
      <c r="E101" s="333"/>
      <c r="F101" s="334"/>
      <c r="G101" s="139"/>
      <c r="H101" s="139"/>
      <c r="I101" s="334"/>
      <c r="J101" s="335"/>
      <c r="K101" s="336"/>
      <c r="L101" s="337">
        <f>L102+L132+L138+L126</f>
        <v>68909.40000000001</v>
      </c>
      <c r="M101" s="337">
        <f>M102+M132+M138+M126</f>
        <v>-219.4</v>
      </c>
      <c r="N101" s="338">
        <f>N102+N132+N138+N126</f>
        <v>68690</v>
      </c>
      <c r="O101" s="339"/>
    </row>
    <row r="102" spans="1:15" s="29" customFormat="1" ht="12.75">
      <c r="A102" s="340" t="s">
        <v>129</v>
      </c>
      <c r="B102" s="305" t="s">
        <v>154</v>
      </c>
      <c r="C102" s="318" t="s">
        <v>114</v>
      </c>
      <c r="D102" s="318"/>
      <c r="E102" s="225"/>
      <c r="F102" s="201"/>
      <c r="G102" s="139"/>
      <c r="H102" s="139"/>
      <c r="I102" s="201"/>
      <c r="J102" s="341"/>
      <c r="K102" s="342"/>
      <c r="L102" s="343">
        <f>L103+L109+L116+L121</f>
        <v>12793.5</v>
      </c>
      <c r="M102" s="343">
        <f>M103+M109+M116+M121</f>
        <v>-219.4</v>
      </c>
      <c r="N102" s="344">
        <f>N103+N109+N116+N121</f>
        <v>12574.1</v>
      </c>
      <c r="O102" s="316"/>
    </row>
    <row r="103" spans="1:15" s="29" customFormat="1" ht="38.25">
      <c r="A103" s="284" t="s">
        <v>180</v>
      </c>
      <c r="B103" s="305" t="s">
        <v>154</v>
      </c>
      <c r="C103" s="318" t="s">
        <v>114</v>
      </c>
      <c r="D103" s="318" t="s">
        <v>116</v>
      </c>
      <c r="E103" s="225"/>
      <c r="F103" s="201"/>
      <c r="G103" s="139"/>
      <c r="H103" s="139"/>
      <c r="I103" s="201"/>
      <c r="J103" s="341"/>
      <c r="K103" s="342"/>
      <c r="L103" s="343">
        <f aca="true" t="shared" si="19" ref="L103:N106">L104</f>
        <v>875</v>
      </c>
      <c r="M103" s="343">
        <f t="shared" si="19"/>
        <v>0</v>
      </c>
      <c r="N103" s="344">
        <f t="shared" si="19"/>
        <v>875</v>
      </c>
      <c r="O103" s="316"/>
    </row>
    <row r="104" spans="1:15" s="14" customFormat="1" ht="25.5">
      <c r="A104" s="179" t="s">
        <v>54</v>
      </c>
      <c r="B104" s="305" t="s">
        <v>154</v>
      </c>
      <c r="C104" s="318" t="s">
        <v>114</v>
      </c>
      <c r="D104" s="318" t="s">
        <v>116</v>
      </c>
      <c r="E104" s="154" t="s">
        <v>12</v>
      </c>
      <c r="F104" s="139" t="s">
        <v>193</v>
      </c>
      <c r="G104" s="139" t="s">
        <v>193</v>
      </c>
      <c r="H104" s="139" t="s">
        <v>193</v>
      </c>
      <c r="I104" s="139" t="s">
        <v>194</v>
      </c>
      <c r="J104" s="155" t="s">
        <v>193</v>
      </c>
      <c r="K104" s="345"/>
      <c r="L104" s="311">
        <f t="shared" si="19"/>
        <v>875</v>
      </c>
      <c r="M104" s="311">
        <f t="shared" si="19"/>
        <v>0</v>
      </c>
      <c r="N104" s="312">
        <f t="shared" si="19"/>
        <v>875</v>
      </c>
      <c r="O104" s="316"/>
    </row>
    <row r="105" spans="1:15" s="14" customFormat="1" ht="25.5">
      <c r="A105" s="179" t="s">
        <v>174</v>
      </c>
      <c r="B105" s="305" t="s">
        <v>154</v>
      </c>
      <c r="C105" s="318" t="s">
        <v>114</v>
      </c>
      <c r="D105" s="318" t="s">
        <v>116</v>
      </c>
      <c r="E105" s="154" t="s">
        <v>12</v>
      </c>
      <c r="F105" s="139" t="s">
        <v>193</v>
      </c>
      <c r="G105" s="139" t="s">
        <v>193</v>
      </c>
      <c r="H105" s="139" t="s">
        <v>193</v>
      </c>
      <c r="I105" s="139" t="s">
        <v>44</v>
      </c>
      <c r="J105" s="155" t="s">
        <v>193</v>
      </c>
      <c r="K105" s="345"/>
      <c r="L105" s="311">
        <f t="shared" si="19"/>
        <v>875</v>
      </c>
      <c r="M105" s="311">
        <f t="shared" si="19"/>
        <v>0</v>
      </c>
      <c r="N105" s="312">
        <f t="shared" si="19"/>
        <v>875</v>
      </c>
      <c r="O105" s="316"/>
    </row>
    <row r="106" spans="1:15" s="14" customFormat="1" ht="12.75">
      <c r="A106" s="179" t="s">
        <v>147</v>
      </c>
      <c r="B106" s="305" t="s">
        <v>154</v>
      </c>
      <c r="C106" s="318" t="s">
        <v>114</v>
      </c>
      <c r="D106" s="318" t="s">
        <v>116</v>
      </c>
      <c r="E106" s="154" t="s">
        <v>12</v>
      </c>
      <c r="F106" s="139" t="s">
        <v>193</v>
      </c>
      <c r="G106" s="139" t="s">
        <v>193</v>
      </c>
      <c r="H106" s="139" t="s">
        <v>193</v>
      </c>
      <c r="I106" s="139" t="s">
        <v>44</v>
      </c>
      <c r="J106" s="155" t="s">
        <v>193</v>
      </c>
      <c r="K106" s="345" t="s">
        <v>161</v>
      </c>
      <c r="L106" s="311">
        <f t="shared" si="19"/>
        <v>875</v>
      </c>
      <c r="M106" s="311">
        <f t="shared" si="19"/>
        <v>0</v>
      </c>
      <c r="N106" s="312">
        <f t="shared" si="19"/>
        <v>875</v>
      </c>
      <c r="O106" s="316"/>
    </row>
    <row r="107" spans="1:15" s="14" customFormat="1" ht="12.75">
      <c r="A107" s="179" t="s">
        <v>106</v>
      </c>
      <c r="B107" s="305" t="s">
        <v>154</v>
      </c>
      <c r="C107" s="318" t="s">
        <v>114</v>
      </c>
      <c r="D107" s="318" t="s">
        <v>116</v>
      </c>
      <c r="E107" s="154" t="s">
        <v>12</v>
      </c>
      <c r="F107" s="139" t="s">
        <v>193</v>
      </c>
      <c r="G107" s="139" t="s">
        <v>193</v>
      </c>
      <c r="H107" s="139" t="s">
        <v>193</v>
      </c>
      <c r="I107" s="139" t="s">
        <v>44</v>
      </c>
      <c r="J107" s="155" t="s">
        <v>193</v>
      </c>
      <c r="K107" s="345" t="s">
        <v>107</v>
      </c>
      <c r="L107" s="311">
        <v>875</v>
      </c>
      <c r="M107" s="311">
        <v>0</v>
      </c>
      <c r="N107" s="312">
        <v>875</v>
      </c>
      <c r="O107" s="316"/>
    </row>
    <row r="108" spans="1:15" s="14" customFormat="1" ht="38.25">
      <c r="A108" s="284" t="s">
        <v>150</v>
      </c>
      <c r="B108" s="346" t="s">
        <v>154</v>
      </c>
      <c r="C108" s="318" t="s">
        <v>114</v>
      </c>
      <c r="D108" s="318" t="s">
        <v>115</v>
      </c>
      <c r="E108" s="154"/>
      <c r="F108" s="139"/>
      <c r="G108" s="139"/>
      <c r="H108" s="139"/>
      <c r="I108" s="139"/>
      <c r="J108" s="155"/>
      <c r="K108" s="345"/>
      <c r="L108" s="311">
        <f aca="true" t="shared" si="20" ref="L108:N110">L109</f>
        <v>8272.6</v>
      </c>
      <c r="M108" s="311">
        <f t="shared" si="20"/>
        <v>0</v>
      </c>
      <c r="N108" s="312">
        <f t="shared" si="20"/>
        <v>8272.6</v>
      </c>
      <c r="O108" s="316"/>
    </row>
    <row r="109" spans="1:15" s="29" customFormat="1" ht="38.25">
      <c r="A109" s="179" t="s">
        <v>296</v>
      </c>
      <c r="B109" s="346" t="s">
        <v>154</v>
      </c>
      <c r="C109" s="318" t="s">
        <v>114</v>
      </c>
      <c r="D109" s="318" t="s">
        <v>115</v>
      </c>
      <c r="E109" s="154" t="s">
        <v>148</v>
      </c>
      <c r="F109" s="139" t="s">
        <v>193</v>
      </c>
      <c r="G109" s="139" t="s">
        <v>193</v>
      </c>
      <c r="H109" s="139" t="s">
        <v>193</v>
      </c>
      <c r="I109" s="139" t="s">
        <v>194</v>
      </c>
      <c r="J109" s="155" t="s">
        <v>193</v>
      </c>
      <c r="K109" s="342"/>
      <c r="L109" s="263">
        <f t="shared" si="20"/>
        <v>8272.6</v>
      </c>
      <c r="M109" s="263">
        <f t="shared" si="20"/>
        <v>0</v>
      </c>
      <c r="N109" s="264">
        <f t="shared" si="20"/>
        <v>8272.6</v>
      </c>
      <c r="O109" s="316"/>
    </row>
    <row r="110" spans="1:15" s="29" customFormat="1" ht="25.5">
      <c r="A110" s="179" t="s">
        <v>227</v>
      </c>
      <c r="B110" s="346" t="s">
        <v>154</v>
      </c>
      <c r="C110" s="318" t="s">
        <v>114</v>
      </c>
      <c r="D110" s="318" t="s">
        <v>115</v>
      </c>
      <c r="E110" s="154" t="s">
        <v>148</v>
      </c>
      <c r="F110" s="139" t="s">
        <v>195</v>
      </c>
      <c r="G110" s="139" t="s">
        <v>193</v>
      </c>
      <c r="H110" s="139" t="s">
        <v>193</v>
      </c>
      <c r="I110" s="139" t="s">
        <v>194</v>
      </c>
      <c r="J110" s="155" t="s">
        <v>193</v>
      </c>
      <c r="K110" s="342"/>
      <c r="L110" s="263">
        <f t="shared" si="20"/>
        <v>8272.6</v>
      </c>
      <c r="M110" s="263">
        <f t="shared" si="20"/>
        <v>0</v>
      </c>
      <c r="N110" s="264">
        <f t="shared" si="20"/>
        <v>8272.6</v>
      </c>
      <c r="O110" s="316"/>
    </row>
    <row r="111" spans="1:15" s="29" customFormat="1" ht="25.5">
      <c r="A111" s="322" t="s">
        <v>51</v>
      </c>
      <c r="B111" s="346" t="s">
        <v>154</v>
      </c>
      <c r="C111" s="318" t="s">
        <v>114</v>
      </c>
      <c r="D111" s="318" t="s">
        <v>115</v>
      </c>
      <c r="E111" s="154" t="s">
        <v>148</v>
      </c>
      <c r="F111" s="139" t="s">
        <v>195</v>
      </c>
      <c r="G111" s="139" t="s">
        <v>193</v>
      </c>
      <c r="H111" s="139" t="s">
        <v>193</v>
      </c>
      <c r="I111" s="139" t="s">
        <v>47</v>
      </c>
      <c r="J111" s="155" t="s">
        <v>193</v>
      </c>
      <c r="K111" s="342"/>
      <c r="L111" s="263">
        <f>L112+L114</f>
        <v>8272.6</v>
      </c>
      <c r="M111" s="263">
        <f>M112+M114</f>
        <v>0</v>
      </c>
      <c r="N111" s="264">
        <f>N112+N114</f>
        <v>8272.6</v>
      </c>
      <c r="O111" s="316"/>
    </row>
    <row r="112" spans="1:15" s="29" customFormat="1" ht="51">
      <c r="A112" s="179" t="s">
        <v>111</v>
      </c>
      <c r="B112" s="346" t="s">
        <v>154</v>
      </c>
      <c r="C112" s="318" t="s">
        <v>114</v>
      </c>
      <c r="D112" s="318" t="s">
        <v>115</v>
      </c>
      <c r="E112" s="154" t="s">
        <v>148</v>
      </c>
      <c r="F112" s="139" t="s">
        <v>195</v>
      </c>
      <c r="G112" s="139" t="s">
        <v>193</v>
      </c>
      <c r="H112" s="139" t="s">
        <v>193</v>
      </c>
      <c r="I112" s="141" t="s">
        <v>47</v>
      </c>
      <c r="J112" s="155" t="s">
        <v>193</v>
      </c>
      <c r="K112" s="345">
        <v>100</v>
      </c>
      <c r="L112" s="311">
        <f>L113</f>
        <v>7925.8</v>
      </c>
      <c r="M112" s="311">
        <f>M113</f>
        <v>0</v>
      </c>
      <c r="N112" s="312">
        <f>N113</f>
        <v>7925.8</v>
      </c>
      <c r="O112" s="316"/>
    </row>
    <row r="113" spans="1:15" s="29" customFormat="1" ht="25.5">
      <c r="A113" s="179" t="s">
        <v>100</v>
      </c>
      <c r="B113" s="346" t="s">
        <v>154</v>
      </c>
      <c r="C113" s="318" t="s">
        <v>114</v>
      </c>
      <c r="D113" s="318" t="s">
        <v>115</v>
      </c>
      <c r="E113" s="154" t="s">
        <v>148</v>
      </c>
      <c r="F113" s="139" t="s">
        <v>195</v>
      </c>
      <c r="G113" s="139" t="s">
        <v>193</v>
      </c>
      <c r="H113" s="139" t="s">
        <v>193</v>
      </c>
      <c r="I113" s="141" t="s">
        <v>47</v>
      </c>
      <c r="J113" s="155" t="s">
        <v>193</v>
      </c>
      <c r="K113" s="345">
        <v>120</v>
      </c>
      <c r="L113" s="311">
        <v>7925.8</v>
      </c>
      <c r="M113" s="311">
        <v>0</v>
      </c>
      <c r="N113" s="312">
        <v>7925.8</v>
      </c>
      <c r="O113" s="316"/>
    </row>
    <row r="114" spans="1:15" s="29" customFormat="1" ht="25.5">
      <c r="A114" s="179" t="s">
        <v>91</v>
      </c>
      <c r="B114" s="346" t="s">
        <v>154</v>
      </c>
      <c r="C114" s="318" t="s">
        <v>114</v>
      </c>
      <c r="D114" s="318" t="s">
        <v>115</v>
      </c>
      <c r="E114" s="154" t="s">
        <v>148</v>
      </c>
      <c r="F114" s="139" t="s">
        <v>195</v>
      </c>
      <c r="G114" s="139" t="s">
        <v>193</v>
      </c>
      <c r="H114" s="139" t="s">
        <v>193</v>
      </c>
      <c r="I114" s="141" t="s">
        <v>47</v>
      </c>
      <c r="J114" s="155" t="s">
        <v>193</v>
      </c>
      <c r="K114" s="345">
        <v>200</v>
      </c>
      <c r="L114" s="311">
        <f>L115</f>
        <v>346.8</v>
      </c>
      <c r="M114" s="311">
        <f>M115</f>
        <v>0</v>
      </c>
      <c r="N114" s="312">
        <f>N115</f>
        <v>346.8</v>
      </c>
      <c r="O114" s="316"/>
    </row>
    <row r="115" spans="1:15" s="29" customFormat="1" ht="25.5">
      <c r="A115" s="179" t="s">
        <v>93</v>
      </c>
      <c r="B115" s="346" t="s">
        <v>154</v>
      </c>
      <c r="C115" s="318" t="s">
        <v>114</v>
      </c>
      <c r="D115" s="318" t="s">
        <v>115</v>
      </c>
      <c r="E115" s="154" t="s">
        <v>148</v>
      </c>
      <c r="F115" s="139" t="s">
        <v>195</v>
      </c>
      <c r="G115" s="139" t="s">
        <v>193</v>
      </c>
      <c r="H115" s="139" t="s">
        <v>193</v>
      </c>
      <c r="I115" s="141" t="s">
        <v>47</v>
      </c>
      <c r="J115" s="155" t="s">
        <v>193</v>
      </c>
      <c r="K115" s="345">
        <v>240</v>
      </c>
      <c r="L115" s="311">
        <v>346.8</v>
      </c>
      <c r="M115" s="311">
        <v>0</v>
      </c>
      <c r="N115" s="312">
        <v>346.8</v>
      </c>
      <c r="O115" s="316"/>
    </row>
    <row r="116" spans="1:15" s="14" customFormat="1" ht="12.75">
      <c r="A116" s="340" t="s">
        <v>127</v>
      </c>
      <c r="B116" s="346" t="s">
        <v>154</v>
      </c>
      <c r="C116" s="318" t="s">
        <v>114</v>
      </c>
      <c r="D116" s="318" t="s">
        <v>141</v>
      </c>
      <c r="E116" s="225"/>
      <c r="F116" s="201"/>
      <c r="G116" s="139"/>
      <c r="H116" s="139"/>
      <c r="I116" s="201"/>
      <c r="J116" s="341"/>
      <c r="K116" s="342"/>
      <c r="L116" s="343">
        <f aca="true" t="shared" si="21" ref="L116:N119">L117</f>
        <v>3248.7</v>
      </c>
      <c r="M116" s="343">
        <f t="shared" si="21"/>
        <v>-219.4</v>
      </c>
      <c r="N116" s="344">
        <f t="shared" si="21"/>
        <v>3029.2999999999997</v>
      </c>
      <c r="O116" s="316"/>
    </row>
    <row r="117" spans="1:15" s="14" customFormat="1" ht="25.5">
      <c r="A117" s="179" t="s">
        <v>55</v>
      </c>
      <c r="B117" s="346" t="s">
        <v>154</v>
      </c>
      <c r="C117" s="318" t="s">
        <v>114</v>
      </c>
      <c r="D117" s="318" t="s">
        <v>141</v>
      </c>
      <c r="E117" s="176" t="s">
        <v>13</v>
      </c>
      <c r="F117" s="177" t="s">
        <v>193</v>
      </c>
      <c r="G117" s="139" t="s">
        <v>193</v>
      </c>
      <c r="H117" s="139" t="s">
        <v>193</v>
      </c>
      <c r="I117" s="177" t="s">
        <v>194</v>
      </c>
      <c r="J117" s="155" t="s">
        <v>193</v>
      </c>
      <c r="K117" s="347"/>
      <c r="L117" s="311">
        <f t="shared" si="21"/>
        <v>3248.7</v>
      </c>
      <c r="M117" s="311">
        <f t="shared" si="21"/>
        <v>-219.4</v>
      </c>
      <c r="N117" s="312">
        <f t="shared" si="21"/>
        <v>3029.2999999999997</v>
      </c>
      <c r="O117" s="316"/>
    </row>
    <row r="118" spans="1:15" s="14" customFormat="1" ht="25.5">
      <c r="A118" s="179" t="s">
        <v>55</v>
      </c>
      <c r="B118" s="346" t="s">
        <v>154</v>
      </c>
      <c r="C118" s="318" t="s">
        <v>114</v>
      </c>
      <c r="D118" s="318" t="s">
        <v>141</v>
      </c>
      <c r="E118" s="154" t="s">
        <v>13</v>
      </c>
      <c r="F118" s="139" t="s">
        <v>193</v>
      </c>
      <c r="G118" s="139" t="s">
        <v>193</v>
      </c>
      <c r="H118" s="139" t="s">
        <v>193</v>
      </c>
      <c r="I118" s="139" t="s">
        <v>30</v>
      </c>
      <c r="J118" s="155" t="s">
        <v>193</v>
      </c>
      <c r="K118" s="345"/>
      <c r="L118" s="311">
        <f t="shared" si="21"/>
        <v>3248.7</v>
      </c>
      <c r="M118" s="311">
        <f t="shared" si="21"/>
        <v>-219.4</v>
      </c>
      <c r="N118" s="312">
        <f t="shared" si="21"/>
        <v>3029.2999999999997</v>
      </c>
      <c r="O118" s="316"/>
    </row>
    <row r="119" spans="1:15" s="14" customFormat="1" ht="12.75">
      <c r="A119" s="179" t="s">
        <v>101</v>
      </c>
      <c r="B119" s="346" t="s">
        <v>154</v>
      </c>
      <c r="C119" s="318" t="s">
        <v>114</v>
      </c>
      <c r="D119" s="318" t="s">
        <v>141</v>
      </c>
      <c r="E119" s="154" t="s">
        <v>13</v>
      </c>
      <c r="F119" s="139" t="s">
        <v>193</v>
      </c>
      <c r="G119" s="139" t="s">
        <v>193</v>
      </c>
      <c r="H119" s="139" t="s">
        <v>193</v>
      </c>
      <c r="I119" s="139" t="s">
        <v>30</v>
      </c>
      <c r="J119" s="155" t="s">
        <v>193</v>
      </c>
      <c r="K119" s="345" t="s">
        <v>102</v>
      </c>
      <c r="L119" s="311">
        <f t="shared" si="21"/>
        <v>3248.7</v>
      </c>
      <c r="M119" s="311">
        <f t="shared" si="21"/>
        <v>-219.4</v>
      </c>
      <c r="N119" s="312">
        <f t="shared" si="21"/>
        <v>3029.2999999999997</v>
      </c>
      <c r="O119" s="316"/>
    </row>
    <row r="120" spans="1:15" s="14" customFormat="1" ht="12.75">
      <c r="A120" s="179" t="s">
        <v>89</v>
      </c>
      <c r="B120" s="346" t="s">
        <v>154</v>
      </c>
      <c r="C120" s="318" t="s">
        <v>114</v>
      </c>
      <c r="D120" s="318" t="s">
        <v>141</v>
      </c>
      <c r="E120" s="154" t="s">
        <v>13</v>
      </c>
      <c r="F120" s="139" t="s">
        <v>193</v>
      </c>
      <c r="G120" s="139" t="s">
        <v>193</v>
      </c>
      <c r="H120" s="139" t="s">
        <v>193</v>
      </c>
      <c r="I120" s="139" t="s">
        <v>30</v>
      </c>
      <c r="J120" s="155" t="s">
        <v>193</v>
      </c>
      <c r="K120" s="345">
        <v>870</v>
      </c>
      <c r="L120" s="311">
        <v>3248.7</v>
      </c>
      <c r="M120" s="311">
        <f>-150-37.5-31.9</f>
        <v>-219.4</v>
      </c>
      <c r="N120" s="312">
        <f>M120+L120</f>
        <v>3029.2999999999997</v>
      </c>
      <c r="O120" s="316"/>
    </row>
    <row r="121" spans="1:15" s="29" customFormat="1" ht="12.75">
      <c r="A121" s="284" t="s">
        <v>144</v>
      </c>
      <c r="B121" s="346" t="s">
        <v>154</v>
      </c>
      <c r="C121" s="261" t="s">
        <v>114</v>
      </c>
      <c r="D121" s="261" t="s">
        <v>170</v>
      </c>
      <c r="E121" s="348"/>
      <c r="F121" s="200"/>
      <c r="G121" s="139"/>
      <c r="H121" s="139"/>
      <c r="I121" s="200"/>
      <c r="J121" s="192"/>
      <c r="K121" s="349"/>
      <c r="L121" s="343">
        <f aca="true" t="shared" si="22" ref="L121:N124">L122</f>
        <v>397.2</v>
      </c>
      <c r="M121" s="343">
        <f t="shared" si="22"/>
        <v>0</v>
      </c>
      <c r="N121" s="344">
        <f t="shared" si="22"/>
        <v>397.2</v>
      </c>
      <c r="O121" s="316"/>
    </row>
    <row r="122" spans="1:15" s="14" customFormat="1" ht="25.5">
      <c r="A122" s="226" t="s">
        <v>83</v>
      </c>
      <c r="B122" s="346" t="s">
        <v>154</v>
      </c>
      <c r="C122" s="261" t="s">
        <v>114</v>
      </c>
      <c r="D122" s="261" t="s">
        <v>170</v>
      </c>
      <c r="E122" s="154" t="s">
        <v>14</v>
      </c>
      <c r="F122" s="139" t="s">
        <v>193</v>
      </c>
      <c r="G122" s="139" t="s">
        <v>193</v>
      </c>
      <c r="H122" s="139" t="s">
        <v>193</v>
      </c>
      <c r="I122" s="139" t="s">
        <v>194</v>
      </c>
      <c r="J122" s="155" t="s">
        <v>193</v>
      </c>
      <c r="K122" s="345"/>
      <c r="L122" s="311">
        <f t="shared" si="22"/>
        <v>397.2</v>
      </c>
      <c r="M122" s="311">
        <f t="shared" si="22"/>
        <v>0</v>
      </c>
      <c r="N122" s="312">
        <f t="shared" si="22"/>
        <v>397.2</v>
      </c>
      <c r="O122" s="316"/>
    </row>
    <row r="123" spans="1:15" s="14" customFormat="1" ht="38.25">
      <c r="A123" s="226" t="s">
        <v>80</v>
      </c>
      <c r="B123" s="346" t="s">
        <v>154</v>
      </c>
      <c r="C123" s="261" t="s">
        <v>114</v>
      </c>
      <c r="D123" s="261" t="s">
        <v>170</v>
      </c>
      <c r="E123" s="154" t="s">
        <v>14</v>
      </c>
      <c r="F123" s="139" t="s">
        <v>193</v>
      </c>
      <c r="G123" s="139" t="s">
        <v>193</v>
      </c>
      <c r="H123" s="139" t="s">
        <v>193</v>
      </c>
      <c r="I123" s="201" t="s">
        <v>41</v>
      </c>
      <c r="J123" s="155" t="s">
        <v>193</v>
      </c>
      <c r="K123" s="350"/>
      <c r="L123" s="311">
        <f t="shared" si="22"/>
        <v>397.2</v>
      </c>
      <c r="M123" s="311">
        <f t="shared" si="22"/>
        <v>0</v>
      </c>
      <c r="N123" s="312">
        <f t="shared" si="22"/>
        <v>397.2</v>
      </c>
      <c r="O123" s="316"/>
    </row>
    <row r="124" spans="1:15" s="14" customFormat="1" ht="12.75">
      <c r="A124" s="179" t="s">
        <v>101</v>
      </c>
      <c r="B124" s="346" t="s">
        <v>154</v>
      </c>
      <c r="C124" s="261" t="s">
        <v>114</v>
      </c>
      <c r="D124" s="261" t="s">
        <v>170</v>
      </c>
      <c r="E124" s="154" t="s">
        <v>14</v>
      </c>
      <c r="F124" s="139" t="s">
        <v>193</v>
      </c>
      <c r="G124" s="139" t="s">
        <v>193</v>
      </c>
      <c r="H124" s="139" t="s">
        <v>193</v>
      </c>
      <c r="I124" s="139" t="s">
        <v>41</v>
      </c>
      <c r="J124" s="155" t="s">
        <v>193</v>
      </c>
      <c r="K124" s="345" t="s">
        <v>102</v>
      </c>
      <c r="L124" s="311">
        <f t="shared" si="22"/>
        <v>397.2</v>
      </c>
      <c r="M124" s="311">
        <f t="shared" si="22"/>
        <v>0</v>
      </c>
      <c r="N124" s="312">
        <f t="shared" si="22"/>
        <v>397.2</v>
      </c>
      <c r="O124" s="316"/>
    </row>
    <row r="125" spans="1:15" s="14" customFormat="1" ht="38.25">
      <c r="A125" s="179" t="s">
        <v>294</v>
      </c>
      <c r="B125" s="346" t="s">
        <v>154</v>
      </c>
      <c r="C125" s="261" t="s">
        <v>114</v>
      </c>
      <c r="D125" s="261" t="s">
        <v>170</v>
      </c>
      <c r="E125" s="154" t="s">
        <v>14</v>
      </c>
      <c r="F125" s="139" t="s">
        <v>193</v>
      </c>
      <c r="G125" s="139" t="s">
        <v>193</v>
      </c>
      <c r="H125" s="139" t="s">
        <v>193</v>
      </c>
      <c r="I125" s="139" t="s">
        <v>41</v>
      </c>
      <c r="J125" s="155" t="s">
        <v>193</v>
      </c>
      <c r="K125" s="345" t="s">
        <v>199</v>
      </c>
      <c r="L125" s="311">
        <v>397.2</v>
      </c>
      <c r="M125" s="311">
        <v>0</v>
      </c>
      <c r="N125" s="312">
        <v>397.2</v>
      </c>
      <c r="O125" s="316"/>
    </row>
    <row r="126" spans="1:15" s="14" customFormat="1" ht="12.75">
      <c r="A126" s="284" t="s">
        <v>172</v>
      </c>
      <c r="B126" s="305" t="s">
        <v>154</v>
      </c>
      <c r="C126" s="261" t="s">
        <v>121</v>
      </c>
      <c r="D126" s="261"/>
      <c r="E126" s="348"/>
      <c r="F126" s="200"/>
      <c r="G126" s="139"/>
      <c r="H126" s="139"/>
      <c r="I126" s="200"/>
      <c r="J126" s="192"/>
      <c r="K126" s="349"/>
      <c r="L126" s="343">
        <f aca="true" t="shared" si="23" ref="L126:N130">L127</f>
        <v>1816.2</v>
      </c>
      <c r="M126" s="343">
        <f t="shared" si="23"/>
        <v>0</v>
      </c>
      <c r="N126" s="344">
        <f t="shared" si="23"/>
        <v>1816.2</v>
      </c>
      <c r="O126" s="316"/>
    </row>
    <row r="127" spans="1:15" s="14" customFormat="1" ht="12.75">
      <c r="A127" s="226" t="s">
        <v>173</v>
      </c>
      <c r="B127" s="305" t="s">
        <v>154</v>
      </c>
      <c r="C127" s="261" t="s">
        <v>121</v>
      </c>
      <c r="D127" s="261" t="s">
        <v>117</v>
      </c>
      <c r="E127" s="348"/>
      <c r="F127" s="200"/>
      <c r="G127" s="139"/>
      <c r="H127" s="139"/>
      <c r="I127" s="200"/>
      <c r="J127" s="192"/>
      <c r="K127" s="349"/>
      <c r="L127" s="343">
        <f t="shared" si="23"/>
        <v>1816.2</v>
      </c>
      <c r="M127" s="343">
        <f t="shared" si="23"/>
        <v>0</v>
      </c>
      <c r="N127" s="344">
        <f t="shared" si="23"/>
        <v>1816.2</v>
      </c>
      <c r="O127" s="316"/>
    </row>
    <row r="128" spans="1:15" s="14" customFormat="1" ht="12.75">
      <c r="A128" s="179" t="s">
        <v>57</v>
      </c>
      <c r="B128" s="305" t="s">
        <v>154</v>
      </c>
      <c r="C128" s="261" t="s">
        <v>121</v>
      </c>
      <c r="D128" s="261" t="s">
        <v>117</v>
      </c>
      <c r="E128" s="154" t="s">
        <v>16</v>
      </c>
      <c r="F128" s="139" t="s">
        <v>193</v>
      </c>
      <c r="G128" s="139" t="s">
        <v>193</v>
      </c>
      <c r="H128" s="139" t="s">
        <v>193</v>
      </c>
      <c r="I128" s="139" t="s">
        <v>194</v>
      </c>
      <c r="J128" s="155" t="s">
        <v>193</v>
      </c>
      <c r="K128" s="345"/>
      <c r="L128" s="311">
        <f t="shared" si="23"/>
        <v>1816.2</v>
      </c>
      <c r="M128" s="311">
        <f t="shared" si="23"/>
        <v>0</v>
      </c>
      <c r="N128" s="312">
        <f t="shared" si="23"/>
        <v>1816.2</v>
      </c>
      <c r="O128" s="316"/>
    </row>
    <row r="129" spans="1:15" s="14" customFormat="1" ht="25.5">
      <c r="A129" s="179" t="s">
        <v>169</v>
      </c>
      <c r="B129" s="305" t="s">
        <v>154</v>
      </c>
      <c r="C129" s="261" t="s">
        <v>121</v>
      </c>
      <c r="D129" s="261" t="s">
        <v>117</v>
      </c>
      <c r="E129" s="154" t="s">
        <v>16</v>
      </c>
      <c r="F129" s="139" t="s">
        <v>193</v>
      </c>
      <c r="G129" s="139" t="s">
        <v>193</v>
      </c>
      <c r="H129" s="139" t="s">
        <v>193</v>
      </c>
      <c r="I129" s="139" t="s">
        <v>40</v>
      </c>
      <c r="J129" s="155" t="s">
        <v>193</v>
      </c>
      <c r="K129" s="345"/>
      <c r="L129" s="311">
        <f t="shared" si="23"/>
        <v>1816.2</v>
      </c>
      <c r="M129" s="311">
        <f t="shared" si="23"/>
        <v>0</v>
      </c>
      <c r="N129" s="312">
        <f t="shared" si="23"/>
        <v>1816.2</v>
      </c>
      <c r="O129" s="316"/>
    </row>
    <row r="130" spans="1:15" s="14" customFormat="1" ht="12.75">
      <c r="A130" s="179" t="s">
        <v>147</v>
      </c>
      <c r="B130" s="305" t="s">
        <v>154</v>
      </c>
      <c r="C130" s="261" t="s">
        <v>121</v>
      </c>
      <c r="D130" s="261" t="s">
        <v>117</v>
      </c>
      <c r="E130" s="154" t="s">
        <v>16</v>
      </c>
      <c r="F130" s="139" t="s">
        <v>193</v>
      </c>
      <c r="G130" s="139" t="s">
        <v>193</v>
      </c>
      <c r="H130" s="139" t="s">
        <v>193</v>
      </c>
      <c r="I130" s="139" t="s">
        <v>40</v>
      </c>
      <c r="J130" s="155" t="s">
        <v>193</v>
      </c>
      <c r="K130" s="345" t="s">
        <v>161</v>
      </c>
      <c r="L130" s="311">
        <f t="shared" si="23"/>
        <v>1816.2</v>
      </c>
      <c r="M130" s="311">
        <f t="shared" si="23"/>
        <v>0</v>
      </c>
      <c r="N130" s="312">
        <f t="shared" si="23"/>
        <v>1816.2</v>
      </c>
      <c r="O130" s="316"/>
    </row>
    <row r="131" spans="1:15" s="14" customFormat="1" ht="12.75">
      <c r="A131" s="179" t="s">
        <v>106</v>
      </c>
      <c r="B131" s="305" t="s">
        <v>154</v>
      </c>
      <c r="C131" s="261" t="s">
        <v>121</v>
      </c>
      <c r="D131" s="261" t="s">
        <v>117</v>
      </c>
      <c r="E131" s="154" t="s">
        <v>16</v>
      </c>
      <c r="F131" s="139" t="s">
        <v>193</v>
      </c>
      <c r="G131" s="139" t="s">
        <v>193</v>
      </c>
      <c r="H131" s="139" t="s">
        <v>193</v>
      </c>
      <c r="I131" s="139" t="s">
        <v>40</v>
      </c>
      <c r="J131" s="155" t="s">
        <v>193</v>
      </c>
      <c r="K131" s="345" t="s">
        <v>107</v>
      </c>
      <c r="L131" s="311">
        <v>1816.2</v>
      </c>
      <c r="M131" s="311">
        <v>0</v>
      </c>
      <c r="N131" s="312">
        <v>1816.2</v>
      </c>
      <c r="O131" s="316"/>
    </row>
    <row r="132" spans="1:15" s="29" customFormat="1" ht="18.75" customHeight="1">
      <c r="A132" s="284" t="s">
        <v>130</v>
      </c>
      <c r="B132" s="346" t="s">
        <v>154</v>
      </c>
      <c r="C132" s="318" t="s">
        <v>117</v>
      </c>
      <c r="D132" s="318"/>
      <c r="E132" s="225"/>
      <c r="F132" s="201"/>
      <c r="G132" s="139"/>
      <c r="H132" s="139"/>
      <c r="I132" s="201"/>
      <c r="J132" s="341"/>
      <c r="K132" s="342"/>
      <c r="L132" s="343">
        <f aca="true" t="shared" si="24" ref="L132:N136">L133</f>
        <v>500</v>
      </c>
      <c r="M132" s="343">
        <f t="shared" si="24"/>
        <v>0</v>
      </c>
      <c r="N132" s="344">
        <f t="shared" si="24"/>
        <v>500</v>
      </c>
      <c r="O132" s="316"/>
    </row>
    <row r="133" spans="1:15" s="29" customFormat="1" ht="25.5">
      <c r="A133" s="226" t="s">
        <v>171</v>
      </c>
      <c r="B133" s="346" t="s">
        <v>154</v>
      </c>
      <c r="C133" s="318" t="s">
        <v>117</v>
      </c>
      <c r="D133" s="318" t="s">
        <v>131</v>
      </c>
      <c r="E133" s="348"/>
      <c r="F133" s="200"/>
      <c r="G133" s="139"/>
      <c r="H133" s="139"/>
      <c r="I133" s="200"/>
      <c r="J133" s="192"/>
      <c r="K133" s="349"/>
      <c r="L133" s="343">
        <f t="shared" si="24"/>
        <v>500</v>
      </c>
      <c r="M133" s="343">
        <f t="shared" si="24"/>
        <v>0</v>
      </c>
      <c r="N133" s="344">
        <f t="shared" si="24"/>
        <v>500</v>
      </c>
      <c r="O133" s="316"/>
    </row>
    <row r="134" spans="1:15" s="29" customFormat="1" ht="25.5">
      <c r="A134" s="179" t="s">
        <v>61</v>
      </c>
      <c r="B134" s="346" t="s">
        <v>154</v>
      </c>
      <c r="C134" s="318" t="s">
        <v>117</v>
      </c>
      <c r="D134" s="318" t="s">
        <v>131</v>
      </c>
      <c r="E134" s="154" t="s">
        <v>45</v>
      </c>
      <c r="F134" s="139" t="s">
        <v>193</v>
      </c>
      <c r="G134" s="139" t="s">
        <v>193</v>
      </c>
      <c r="H134" s="139" t="s">
        <v>193</v>
      </c>
      <c r="I134" s="139" t="s">
        <v>194</v>
      </c>
      <c r="J134" s="155" t="s">
        <v>193</v>
      </c>
      <c r="K134" s="345"/>
      <c r="L134" s="311">
        <f t="shared" si="24"/>
        <v>500</v>
      </c>
      <c r="M134" s="311">
        <f t="shared" si="24"/>
        <v>0</v>
      </c>
      <c r="N134" s="312">
        <f t="shared" si="24"/>
        <v>500</v>
      </c>
      <c r="O134" s="316"/>
    </row>
    <row r="135" spans="1:15" s="29" customFormat="1" ht="38.25">
      <c r="A135" s="179" t="s">
        <v>62</v>
      </c>
      <c r="B135" s="346" t="s">
        <v>154</v>
      </c>
      <c r="C135" s="318" t="s">
        <v>117</v>
      </c>
      <c r="D135" s="318" t="s">
        <v>131</v>
      </c>
      <c r="E135" s="154" t="s">
        <v>45</v>
      </c>
      <c r="F135" s="139" t="s">
        <v>193</v>
      </c>
      <c r="G135" s="139" t="s">
        <v>193</v>
      </c>
      <c r="H135" s="139" t="s">
        <v>193</v>
      </c>
      <c r="I135" s="139" t="s">
        <v>32</v>
      </c>
      <c r="J135" s="155" t="s">
        <v>193</v>
      </c>
      <c r="K135" s="345"/>
      <c r="L135" s="311">
        <f t="shared" si="24"/>
        <v>500</v>
      </c>
      <c r="M135" s="311">
        <f t="shared" si="24"/>
        <v>0</v>
      </c>
      <c r="N135" s="312">
        <f t="shared" si="24"/>
        <v>500</v>
      </c>
      <c r="O135" s="316"/>
    </row>
    <row r="136" spans="1:15" s="29" customFormat="1" ht="12.75">
      <c r="A136" s="179" t="s">
        <v>101</v>
      </c>
      <c r="B136" s="346" t="s">
        <v>154</v>
      </c>
      <c r="C136" s="318" t="s">
        <v>117</v>
      </c>
      <c r="D136" s="318" t="s">
        <v>131</v>
      </c>
      <c r="E136" s="154" t="s">
        <v>45</v>
      </c>
      <c r="F136" s="139" t="s">
        <v>193</v>
      </c>
      <c r="G136" s="139" t="s">
        <v>193</v>
      </c>
      <c r="H136" s="139" t="s">
        <v>193</v>
      </c>
      <c r="I136" s="139" t="s">
        <v>32</v>
      </c>
      <c r="J136" s="155" t="s">
        <v>193</v>
      </c>
      <c r="K136" s="345" t="s">
        <v>102</v>
      </c>
      <c r="L136" s="311">
        <f t="shared" si="24"/>
        <v>500</v>
      </c>
      <c r="M136" s="311">
        <f t="shared" si="24"/>
        <v>0</v>
      </c>
      <c r="N136" s="312">
        <f t="shared" si="24"/>
        <v>500</v>
      </c>
      <c r="O136" s="316"/>
    </row>
    <row r="137" spans="1:15" s="29" customFormat="1" ht="20.25" customHeight="1">
      <c r="A137" s="179" t="s">
        <v>89</v>
      </c>
      <c r="B137" s="346" t="s">
        <v>154</v>
      </c>
      <c r="C137" s="318" t="s">
        <v>117</v>
      </c>
      <c r="D137" s="318" t="s">
        <v>131</v>
      </c>
      <c r="E137" s="154" t="s">
        <v>45</v>
      </c>
      <c r="F137" s="139" t="s">
        <v>193</v>
      </c>
      <c r="G137" s="139" t="s">
        <v>193</v>
      </c>
      <c r="H137" s="139" t="s">
        <v>193</v>
      </c>
      <c r="I137" s="139" t="s">
        <v>32</v>
      </c>
      <c r="J137" s="155" t="s">
        <v>193</v>
      </c>
      <c r="K137" s="345">
        <v>870</v>
      </c>
      <c r="L137" s="311">
        <v>500</v>
      </c>
      <c r="M137" s="311">
        <v>0</v>
      </c>
      <c r="N137" s="312">
        <v>500</v>
      </c>
      <c r="O137" s="316"/>
    </row>
    <row r="138" spans="1:15" s="31" customFormat="1" ht="25.5">
      <c r="A138" s="226" t="s">
        <v>321</v>
      </c>
      <c r="B138" s="346" t="s">
        <v>154</v>
      </c>
      <c r="C138" s="318" t="s">
        <v>148</v>
      </c>
      <c r="D138" s="318"/>
      <c r="E138" s="225"/>
      <c r="F138" s="201"/>
      <c r="G138" s="139"/>
      <c r="H138" s="139"/>
      <c r="I138" s="201"/>
      <c r="J138" s="341"/>
      <c r="K138" s="342"/>
      <c r="L138" s="263">
        <f>L139+L148</f>
        <v>53799.700000000004</v>
      </c>
      <c r="M138" s="263">
        <f>M139+M148</f>
        <v>0</v>
      </c>
      <c r="N138" s="264">
        <f>N139+N148</f>
        <v>53799.700000000004</v>
      </c>
      <c r="O138" s="309"/>
    </row>
    <row r="139" spans="1:15" s="31" customFormat="1" ht="29.25" customHeight="1">
      <c r="A139" s="284" t="s">
        <v>68</v>
      </c>
      <c r="B139" s="346" t="s">
        <v>154</v>
      </c>
      <c r="C139" s="318" t="s">
        <v>148</v>
      </c>
      <c r="D139" s="318" t="s">
        <v>114</v>
      </c>
      <c r="E139" s="225"/>
      <c r="F139" s="201"/>
      <c r="G139" s="139"/>
      <c r="H139" s="139"/>
      <c r="I139" s="201"/>
      <c r="J139" s="341"/>
      <c r="K139" s="342"/>
      <c r="L139" s="263">
        <f aca="true" t="shared" si="25" ref="L139:N140">L140</f>
        <v>7515.9</v>
      </c>
      <c r="M139" s="263">
        <f t="shared" si="25"/>
        <v>0</v>
      </c>
      <c r="N139" s="264">
        <f t="shared" si="25"/>
        <v>7515.9</v>
      </c>
      <c r="O139" s="309"/>
    </row>
    <row r="140" spans="1:15" s="16" customFormat="1" ht="36.75" customHeight="1">
      <c r="A140" s="179" t="s">
        <v>296</v>
      </c>
      <c r="B140" s="346" t="s">
        <v>154</v>
      </c>
      <c r="C140" s="318" t="s">
        <v>148</v>
      </c>
      <c r="D140" s="318" t="s">
        <v>114</v>
      </c>
      <c r="E140" s="154" t="s">
        <v>148</v>
      </c>
      <c r="F140" s="139" t="s">
        <v>193</v>
      </c>
      <c r="G140" s="139" t="s">
        <v>193</v>
      </c>
      <c r="H140" s="139" t="s">
        <v>193</v>
      </c>
      <c r="I140" s="139" t="s">
        <v>194</v>
      </c>
      <c r="J140" s="155" t="s">
        <v>193</v>
      </c>
      <c r="K140" s="345"/>
      <c r="L140" s="311">
        <f t="shared" si="25"/>
        <v>7515.9</v>
      </c>
      <c r="M140" s="311">
        <f t="shared" si="25"/>
        <v>0</v>
      </c>
      <c r="N140" s="312">
        <f t="shared" si="25"/>
        <v>7515.9</v>
      </c>
      <c r="O140" s="309"/>
    </row>
    <row r="141" spans="1:15" s="16" customFormat="1" ht="38.25">
      <c r="A141" s="179" t="s">
        <v>225</v>
      </c>
      <c r="B141" s="346" t="s">
        <v>154</v>
      </c>
      <c r="C141" s="318" t="s">
        <v>148</v>
      </c>
      <c r="D141" s="318" t="s">
        <v>114</v>
      </c>
      <c r="E141" s="154" t="s">
        <v>148</v>
      </c>
      <c r="F141" s="139" t="s">
        <v>191</v>
      </c>
      <c r="G141" s="139" t="s">
        <v>193</v>
      </c>
      <c r="H141" s="139" t="s">
        <v>193</v>
      </c>
      <c r="I141" s="139" t="s">
        <v>194</v>
      </c>
      <c r="J141" s="155" t="s">
        <v>193</v>
      </c>
      <c r="K141" s="345"/>
      <c r="L141" s="311">
        <f>L142+L145</f>
        <v>7515.9</v>
      </c>
      <c r="M141" s="311">
        <f>M142+M145</f>
        <v>0</v>
      </c>
      <c r="N141" s="312">
        <f>N142+N145</f>
        <v>7515.9</v>
      </c>
      <c r="O141" s="309"/>
    </row>
    <row r="142" spans="1:15" s="15" customFormat="1" ht="12.75">
      <c r="A142" s="179" t="s">
        <v>2</v>
      </c>
      <c r="B142" s="346" t="s">
        <v>154</v>
      </c>
      <c r="C142" s="318" t="s">
        <v>148</v>
      </c>
      <c r="D142" s="318" t="s">
        <v>114</v>
      </c>
      <c r="E142" s="280" t="s">
        <v>148</v>
      </c>
      <c r="F142" s="140" t="s">
        <v>191</v>
      </c>
      <c r="G142" s="139" t="s">
        <v>193</v>
      </c>
      <c r="H142" s="139" t="s">
        <v>193</v>
      </c>
      <c r="I142" s="141" t="s">
        <v>3</v>
      </c>
      <c r="J142" s="155" t="s">
        <v>193</v>
      </c>
      <c r="K142" s="351"/>
      <c r="L142" s="311">
        <f aca="true" t="shared" si="26" ref="L142:N143">L143</f>
        <v>4128.5</v>
      </c>
      <c r="M142" s="311">
        <f t="shared" si="26"/>
        <v>0</v>
      </c>
      <c r="N142" s="312">
        <f t="shared" si="26"/>
        <v>4128.5</v>
      </c>
      <c r="O142" s="309"/>
    </row>
    <row r="143" spans="1:15" s="15" customFormat="1" ht="12.75">
      <c r="A143" s="179" t="s">
        <v>147</v>
      </c>
      <c r="B143" s="346" t="s">
        <v>154</v>
      </c>
      <c r="C143" s="318" t="s">
        <v>148</v>
      </c>
      <c r="D143" s="318" t="s">
        <v>114</v>
      </c>
      <c r="E143" s="280" t="s">
        <v>148</v>
      </c>
      <c r="F143" s="140" t="s">
        <v>191</v>
      </c>
      <c r="G143" s="139" t="s">
        <v>193</v>
      </c>
      <c r="H143" s="139" t="s">
        <v>193</v>
      </c>
      <c r="I143" s="141" t="s">
        <v>3</v>
      </c>
      <c r="J143" s="155" t="s">
        <v>193</v>
      </c>
      <c r="K143" s="351" t="s">
        <v>161</v>
      </c>
      <c r="L143" s="311">
        <f t="shared" si="26"/>
        <v>4128.5</v>
      </c>
      <c r="M143" s="311">
        <f t="shared" si="26"/>
        <v>0</v>
      </c>
      <c r="N143" s="312">
        <f t="shared" si="26"/>
        <v>4128.5</v>
      </c>
      <c r="O143" s="309"/>
    </row>
    <row r="144" spans="1:15" s="15" customFormat="1" ht="12.75">
      <c r="A144" s="179" t="s">
        <v>4</v>
      </c>
      <c r="B144" s="346" t="s">
        <v>154</v>
      </c>
      <c r="C144" s="318" t="s">
        <v>148</v>
      </c>
      <c r="D144" s="318" t="s">
        <v>114</v>
      </c>
      <c r="E144" s="280" t="s">
        <v>148</v>
      </c>
      <c r="F144" s="140" t="s">
        <v>191</v>
      </c>
      <c r="G144" s="139" t="s">
        <v>193</v>
      </c>
      <c r="H144" s="139" t="s">
        <v>193</v>
      </c>
      <c r="I144" s="141" t="s">
        <v>3</v>
      </c>
      <c r="J144" s="155" t="s">
        <v>193</v>
      </c>
      <c r="K144" s="351" t="s">
        <v>5</v>
      </c>
      <c r="L144" s="311">
        <v>4128.5</v>
      </c>
      <c r="M144" s="311">
        <v>0</v>
      </c>
      <c r="N144" s="312">
        <v>4128.5</v>
      </c>
      <c r="O144" s="309"/>
    </row>
    <row r="145" spans="1:15" s="15" customFormat="1" ht="25.5">
      <c r="A145" s="179" t="s">
        <v>246</v>
      </c>
      <c r="B145" s="346" t="s">
        <v>154</v>
      </c>
      <c r="C145" s="318" t="s">
        <v>148</v>
      </c>
      <c r="D145" s="318" t="s">
        <v>114</v>
      </c>
      <c r="E145" s="280" t="s">
        <v>148</v>
      </c>
      <c r="F145" s="140" t="s">
        <v>191</v>
      </c>
      <c r="G145" s="139" t="s">
        <v>193</v>
      </c>
      <c r="H145" s="139" t="s">
        <v>193</v>
      </c>
      <c r="I145" s="141" t="s">
        <v>249</v>
      </c>
      <c r="J145" s="155" t="s">
        <v>193</v>
      </c>
      <c r="K145" s="351"/>
      <c r="L145" s="311">
        <f aca="true" t="shared" si="27" ref="L145:N146">L146</f>
        <v>3387.4</v>
      </c>
      <c r="M145" s="311">
        <f t="shared" si="27"/>
        <v>0</v>
      </c>
      <c r="N145" s="312">
        <f t="shared" si="27"/>
        <v>3387.4</v>
      </c>
      <c r="O145" s="309"/>
    </row>
    <row r="146" spans="1:15" s="15" customFormat="1" ht="12.75">
      <c r="A146" s="179" t="s">
        <v>147</v>
      </c>
      <c r="B146" s="346" t="s">
        <v>154</v>
      </c>
      <c r="C146" s="318" t="s">
        <v>148</v>
      </c>
      <c r="D146" s="318" t="s">
        <v>114</v>
      </c>
      <c r="E146" s="280" t="s">
        <v>148</v>
      </c>
      <c r="F146" s="140" t="s">
        <v>191</v>
      </c>
      <c r="G146" s="139" t="s">
        <v>193</v>
      </c>
      <c r="H146" s="139" t="s">
        <v>193</v>
      </c>
      <c r="I146" s="141" t="s">
        <v>249</v>
      </c>
      <c r="J146" s="155" t="s">
        <v>193</v>
      </c>
      <c r="K146" s="351" t="s">
        <v>161</v>
      </c>
      <c r="L146" s="311">
        <f t="shared" si="27"/>
        <v>3387.4</v>
      </c>
      <c r="M146" s="311">
        <f t="shared" si="27"/>
        <v>0</v>
      </c>
      <c r="N146" s="312">
        <f t="shared" si="27"/>
        <v>3387.4</v>
      </c>
      <c r="O146" s="309"/>
    </row>
    <row r="147" spans="1:15" s="15" customFormat="1" ht="12.75">
      <c r="A147" s="179" t="s">
        <v>4</v>
      </c>
      <c r="B147" s="346" t="s">
        <v>154</v>
      </c>
      <c r="C147" s="318" t="s">
        <v>148</v>
      </c>
      <c r="D147" s="318" t="s">
        <v>114</v>
      </c>
      <c r="E147" s="280" t="s">
        <v>148</v>
      </c>
      <c r="F147" s="140" t="s">
        <v>191</v>
      </c>
      <c r="G147" s="139" t="s">
        <v>193</v>
      </c>
      <c r="H147" s="139" t="s">
        <v>193</v>
      </c>
      <c r="I147" s="141" t="s">
        <v>249</v>
      </c>
      <c r="J147" s="155" t="s">
        <v>193</v>
      </c>
      <c r="K147" s="351" t="s">
        <v>5</v>
      </c>
      <c r="L147" s="311">
        <v>3387.4</v>
      </c>
      <c r="M147" s="311">
        <v>0</v>
      </c>
      <c r="N147" s="312">
        <v>3387.4</v>
      </c>
      <c r="O147" s="309"/>
    </row>
    <row r="148" spans="1:15" s="30" customFormat="1" ht="12.75">
      <c r="A148" s="226" t="s">
        <v>66</v>
      </c>
      <c r="B148" s="305" t="s">
        <v>154</v>
      </c>
      <c r="C148" s="318" t="s">
        <v>148</v>
      </c>
      <c r="D148" s="318" t="s">
        <v>117</v>
      </c>
      <c r="E148" s="225"/>
      <c r="F148" s="201"/>
      <c r="G148" s="139"/>
      <c r="H148" s="139"/>
      <c r="I148" s="201"/>
      <c r="J148" s="341"/>
      <c r="K148" s="342"/>
      <c r="L148" s="263">
        <f aca="true" t="shared" si="28" ref="L148:N149">L149</f>
        <v>46283.8</v>
      </c>
      <c r="M148" s="263">
        <f t="shared" si="28"/>
        <v>0</v>
      </c>
      <c r="N148" s="264">
        <f t="shared" si="28"/>
        <v>46283.8</v>
      </c>
      <c r="O148" s="309"/>
    </row>
    <row r="149" spans="1:15" s="16" customFormat="1" ht="29.25" customHeight="1">
      <c r="A149" s="179" t="s">
        <v>296</v>
      </c>
      <c r="B149" s="346" t="s">
        <v>154</v>
      </c>
      <c r="C149" s="318" t="s">
        <v>148</v>
      </c>
      <c r="D149" s="318" t="s">
        <v>117</v>
      </c>
      <c r="E149" s="154" t="s">
        <v>148</v>
      </c>
      <c r="F149" s="139" t="s">
        <v>193</v>
      </c>
      <c r="G149" s="139" t="s">
        <v>193</v>
      </c>
      <c r="H149" s="139" t="s">
        <v>193</v>
      </c>
      <c r="I149" s="139" t="s">
        <v>194</v>
      </c>
      <c r="J149" s="155" t="s">
        <v>193</v>
      </c>
      <c r="K149" s="345"/>
      <c r="L149" s="311">
        <f t="shared" si="28"/>
        <v>46283.8</v>
      </c>
      <c r="M149" s="311">
        <f t="shared" si="28"/>
        <v>0</v>
      </c>
      <c r="N149" s="312">
        <f t="shared" si="28"/>
        <v>46283.8</v>
      </c>
      <c r="O149" s="309"/>
    </row>
    <row r="150" spans="1:15" s="16" customFormat="1" ht="38.25">
      <c r="A150" s="179" t="s">
        <v>225</v>
      </c>
      <c r="B150" s="346" t="s">
        <v>154</v>
      </c>
      <c r="C150" s="318" t="s">
        <v>148</v>
      </c>
      <c r="D150" s="318" t="s">
        <v>117</v>
      </c>
      <c r="E150" s="154" t="s">
        <v>148</v>
      </c>
      <c r="F150" s="139" t="s">
        <v>191</v>
      </c>
      <c r="G150" s="139" t="s">
        <v>193</v>
      </c>
      <c r="H150" s="139" t="s">
        <v>193</v>
      </c>
      <c r="I150" s="139" t="s">
        <v>194</v>
      </c>
      <c r="J150" s="155" t="s">
        <v>193</v>
      </c>
      <c r="K150" s="345"/>
      <c r="L150" s="311">
        <f>L151+L154</f>
        <v>46283.8</v>
      </c>
      <c r="M150" s="311">
        <f>M151+M154</f>
        <v>0</v>
      </c>
      <c r="N150" s="312">
        <f>N151+N154</f>
        <v>46283.8</v>
      </c>
      <c r="O150" s="309"/>
    </row>
    <row r="151" spans="1:15" s="15" customFormat="1" ht="12.75">
      <c r="A151" s="179" t="s">
        <v>67</v>
      </c>
      <c r="B151" s="346" t="s">
        <v>154</v>
      </c>
      <c r="C151" s="318" t="s">
        <v>148</v>
      </c>
      <c r="D151" s="318" t="s">
        <v>117</v>
      </c>
      <c r="E151" s="280" t="s">
        <v>148</v>
      </c>
      <c r="F151" s="140" t="s">
        <v>191</v>
      </c>
      <c r="G151" s="139" t="s">
        <v>193</v>
      </c>
      <c r="H151" s="139" t="s">
        <v>193</v>
      </c>
      <c r="I151" s="141" t="s">
        <v>6</v>
      </c>
      <c r="J151" s="155" t="s">
        <v>193</v>
      </c>
      <c r="K151" s="351"/>
      <c r="L151" s="311">
        <f aca="true" t="shared" si="29" ref="L151:N152">L152</f>
        <v>44783.8</v>
      </c>
      <c r="M151" s="311">
        <f t="shared" si="29"/>
        <v>0</v>
      </c>
      <c r="N151" s="312">
        <f t="shared" si="29"/>
        <v>44783.8</v>
      </c>
      <c r="O151" s="309"/>
    </row>
    <row r="152" spans="1:15" s="15" customFormat="1" ht="12.75">
      <c r="A152" s="179" t="s">
        <v>147</v>
      </c>
      <c r="B152" s="346" t="s">
        <v>154</v>
      </c>
      <c r="C152" s="318" t="s">
        <v>148</v>
      </c>
      <c r="D152" s="318" t="s">
        <v>117</v>
      </c>
      <c r="E152" s="280" t="s">
        <v>148</v>
      </c>
      <c r="F152" s="140" t="s">
        <v>191</v>
      </c>
      <c r="G152" s="139" t="s">
        <v>193</v>
      </c>
      <c r="H152" s="139" t="s">
        <v>193</v>
      </c>
      <c r="I152" s="141" t="s">
        <v>6</v>
      </c>
      <c r="J152" s="155" t="s">
        <v>193</v>
      </c>
      <c r="K152" s="351" t="s">
        <v>161</v>
      </c>
      <c r="L152" s="311">
        <f t="shared" si="29"/>
        <v>44783.8</v>
      </c>
      <c r="M152" s="311">
        <f t="shared" si="29"/>
        <v>0</v>
      </c>
      <c r="N152" s="312">
        <f t="shared" si="29"/>
        <v>44783.8</v>
      </c>
      <c r="O152" s="309"/>
    </row>
    <row r="153" spans="1:15" s="15" customFormat="1" ht="12.75">
      <c r="A153" s="179" t="s">
        <v>108</v>
      </c>
      <c r="B153" s="346" t="s">
        <v>154</v>
      </c>
      <c r="C153" s="318" t="s">
        <v>148</v>
      </c>
      <c r="D153" s="318" t="s">
        <v>117</v>
      </c>
      <c r="E153" s="280" t="s">
        <v>148</v>
      </c>
      <c r="F153" s="140" t="s">
        <v>191</v>
      </c>
      <c r="G153" s="139" t="s">
        <v>193</v>
      </c>
      <c r="H153" s="139" t="s">
        <v>193</v>
      </c>
      <c r="I153" s="141" t="s">
        <v>6</v>
      </c>
      <c r="J153" s="155" t="s">
        <v>193</v>
      </c>
      <c r="K153" s="351" t="s">
        <v>112</v>
      </c>
      <c r="L153" s="311">
        <v>44783.8</v>
      </c>
      <c r="M153" s="311">
        <v>0</v>
      </c>
      <c r="N153" s="312">
        <v>44783.8</v>
      </c>
      <c r="O153" s="309"/>
    </row>
    <row r="154" spans="1:15" s="15" customFormat="1" ht="25.5">
      <c r="A154" s="179" t="s">
        <v>313</v>
      </c>
      <c r="B154" s="346" t="s">
        <v>154</v>
      </c>
      <c r="C154" s="318" t="s">
        <v>148</v>
      </c>
      <c r="D154" s="318" t="s">
        <v>117</v>
      </c>
      <c r="E154" s="280" t="s">
        <v>148</v>
      </c>
      <c r="F154" s="140" t="s">
        <v>191</v>
      </c>
      <c r="G154" s="139" t="s">
        <v>193</v>
      </c>
      <c r="H154" s="139" t="s">
        <v>193</v>
      </c>
      <c r="I154" s="141" t="s">
        <v>295</v>
      </c>
      <c r="J154" s="155" t="s">
        <v>193</v>
      </c>
      <c r="K154" s="351"/>
      <c r="L154" s="311">
        <f aca="true" t="shared" si="30" ref="L154:N155">L155</f>
        <v>1500</v>
      </c>
      <c r="M154" s="311">
        <f t="shared" si="30"/>
        <v>0</v>
      </c>
      <c r="N154" s="312">
        <f t="shared" si="30"/>
        <v>1500</v>
      </c>
      <c r="O154" s="309"/>
    </row>
    <row r="155" spans="1:15" s="15" customFormat="1" ht="12.75">
      <c r="A155" s="179" t="s">
        <v>147</v>
      </c>
      <c r="B155" s="346" t="s">
        <v>154</v>
      </c>
      <c r="C155" s="318" t="s">
        <v>148</v>
      </c>
      <c r="D155" s="318" t="s">
        <v>117</v>
      </c>
      <c r="E155" s="280" t="s">
        <v>148</v>
      </c>
      <c r="F155" s="140" t="s">
        <v>191</v>
      </c>
      <c r="G155" s="139" t="s">
        <v>193</v>
      </c>
      <c r="H155" s="139" t="s">
        <v>193</v>
      </c>
      <c r="I155" s="141" t="s">
        <v>295</v>
      </c>
      <c r="J155" s="155" t="s">
        <v>193</v>
      </c>
      <c r="K155" s="351" t="s">
        <v>161</v>
      </c>
      <c r="L155" s="311">
        <f t="shared" si="30"/>
        <v>1500</v>
      </c>
      <c r="M155" s="311">
        <f t="shared" si="30"/>
        <v>0</v>
      </c>
      <c r="N155" s="312">
        <f t="shared" si="30"/>
        <v>1500</v>
      </c>
      <c r="O155" s="309"/>
    </row>
    <row r="156" spans="1:15" s="15" customFormat="1" ht="12.75">
      <c r="A156" s="323" t="s">
        <v>108</v>
      </c>
      <c r="B156" s="352" t="s">
        <v>154</v>
      </c>
      <c r="C156" s="325" t="s">
        <v>148</v>
      </c>
      <c r="D156" s="325" t="s">
        <v>117</v>
      </c>
      <c r="E156" s="353" t="s">
        <v>148</v>
      </c>
      <c r="F156" s="193" t="s">
        <v>191</v>
      </c>
      <c r="G156" s="194" t="s">
        <v>193</v>
      </c>
      <c r="H156" s="194" t="s">
        <v>193</v>
      </c>
      <c r="I156" s="195" t="s">
        <v>295</v>
      </c>
      <c r="J156" s="203" t="s">
        <v>193</v>
      </c>
      <c r="K156" s="354" t="s">
        <v>112</v>
      </c>
      <c r="L156" s="328">
        <v>1500</v>
      </c>
      <c r="M156" s="328">
        <v>0</v>
      </c>
      <c r="N156" s="329">
        <f>M156+L156</f>
        <v>1500</v>
      </c>
      <c r="O156" s="309"/>
    </row>
    <row r="157" spans="1:15" s="17" customFormat="1" ht="12.75">
      <c r="A157" s="355" t="s">
        <v>152</v>
      </c>
      <c r="B157" s="356">
        <v>331</v>
      </c>
      <c r="C157" s="357"/>
      <c r="D157" s="358"/>
      <c r="E157" s="359"/>
      <c r="F157" s="360"/>
      <c r="G157" s="233"/>
      <c r="H157" s="233"/>
      <c r="I157" s="360"/>
      <c r="J157" s="358"/>
      <c r="K157" s="336"/>
      <c r="L157" s="337" t="e">
        <f>L158+L217+L252++L263+L293+L308+L348+L211</f>
        <v>#REF!</v>
      </c>
      <c r="M157" s="337" t="e">
        <f>M158+M217+M252++M263+M293+M308+M348+M211</f>
        <v>#REF!</v>
      </c>
      <c r="N157" s="338">
        <f>N158+N217+N252++N263+N293+N308+N348+N211</f>
        <v>95093</v>
      </c>
      <c r="O157" s="339"/>
    </row>
    <row r="158" spans="1:15" s="29" customFormat="1" ht="12.75">
      <c r="A158" s="340" t="s">
        <v>129</v>
      </c>
      <c r="B158" s="305" t="s">
        <v>156</v>
      </c>
      <c r="C158" s="318" t="s">
        <v>114</v>
      </c>
      <c r="D158" s="341"/>
      <c r="E158" s="225"/>
      <c r="F158" s="201"/>
      <c r="G158" s="139"/>
      <c r="H158" s="139"/>
      <c r="I158" s="201"/>
      <c r="J158" s="341"/>
      <c r="K158" s="342"/>
      <c r="L158" s="343">
        <f>L159+L164+L194</f>
        <v>43356.9</v>
      </c>
      <c r="M158" s="343">
        <f>M159+M164+M194</f>
        <v>187.5</v>
      </c>
      <c r="N158" s="344">
        <f>N159+N164+N194</f>
        <v>43544.4</v>
      </c>
      <c r="O158" s="316"/>
    </row>
    <row r="159" spans="1:15" s="32" customFormat="1" ht="25.5">
      <c r="A159" s="284" t="s">
        <v>149</v>
      </c>
      <c r="B159" s="361">
        <v>331</v>
      </c>
      <c r="C159" s="318" t="s">
        <v>114</v>
      </c>
      <c r="D159" s="341" t="s">
        <v>121</v>
      </c>
      <c r="E159" s="225"/>
      <c r="F159" s="201"/>
      <c r="G159" s="139"/>
      <c r="H159" s="139"/>
      <c r="I159" s="201"/>
      <c r="J159" s="341"/>
      <c r="K159" s="342"/>
      <c r="L159" s="263">
        <f aca="true" t="shared" si="31" ref="L159:N162">L160</f>
        <v>1794.7</v>
      </c>
      <c r="M159" s="263">
        <f t="shared" si="31"/>
        <v>0</v>
      </c>
      <c r="N159" s="264">
        <f t="shared" si="31"/>
        <v>1794.7</v>
      </c>
      <c r="O159" s="316"/>
    </row>
    <row r="160" spans="1:15" s="14" customFormat="1" ht="25.5">
      <c r="A160" s="179" t="s">
        <v>48</v>
      </c>
      <c r="B160" s="361">
        <v>331</v>
      </c>
      <c r="C160" s="318" t="s">
        <v>114</v>
      </c>
      <c r="D160" s="341" t="s">
        <v>121</v>
      </c>
      <c r="E160" s="176" t="s">
        <v>9</v>
      </c>
      <c r="F160" s="177" t="s">
        <v>193</v>
      </c>
      <c r="G160" s="139" t="s">
        <v>193</v>
      </c>
      <c r="H160" s="139" t="s">
        <v>193</v>
      </c>
      <c r="I160" s="177" t="s">
        <v>194</v>
      </c>
      <c r="J160" s="155" t="s">
        <v>193</v>
      </c>
      <c r="K160" s="347"/>
      <c r="L160" s="311">
        <f t="shared" si="31"/>
        <v>1794.7</v>
      </c>
      <c r="M160" s="311">
        <f t="shared" si="31"/>
        <v>0</v>
      </c>
      <c r="N160" s="312">
        <f t="shared" si="31"/>
        <v>1794.7</v>
      </c>
      <c r="O160" s="316"/>
    </row>
    <row r="161" spans="1:15" s="14" customFormat="1" ht="25.5">
      <c r="A161" s="322" t="s">
        <v>51</v>
      </c>
      <c r="B161" s="361">
        <v>331</v>
      </c>
      <c r="C161" s="318" t="s">
        <v>114</v>
      </c>
      <c r="D161" s="341" t="s">
        <v>121</v>
      </c>
      <c r="E161" s="154" t="s">
        <v>9</v>
      </c>
      <c r="F161" s="139" t="s">
        <v>193</v>
      </c>
      <c r="G161" s="139" t="s">
        <v>193</v>
      </c>
      <c r="H161" s="139" t="s">
        <v>193</v>
      </c>
      <c r="I161" s="139" t="s">
        <v>47</v>
      </c>
      <c r="J161" s="155" t="s">
        <v>193</v>
      </c>
      <c r="K161" s="345"/>
      <c r="L161" s="311">
        <f t="shared" si="31"/>
        <v>1794.7</v>
      </c>
      <c r="M161" s="311">
        <f t="shared" si="31"/>
        <v>0</v>
      </c>
      <c r="N161" s="312">
        <f t="shared" si="31"/>
        <v>1794.7</v>
      </c>
      <c r="O161" s="316"/>
    </row>
    <row r="162" spans="1:15" s="14" customFormat="1" ht="51">
      <c r="A162" s="179" t="s">
        <v>111</v>
      </c>
      <c r="B162" s="361">
        <v>331</v>
      </c>
      <c r="C162" s="318" t="s">
        <v>114</v>
      </c>
      <c r="D162" s="341" t="s">
        <v>121</v>
      </c>
      <c r="E162" s="154" t="s">
        <v>9</v>
      </c>
      <c r="F162" s="139" t="s">
        <v>193</v>
      </c>
      <c r="G162" s="139" t="s">
        <v>193</v>
      </c>
      <c r="H162" s="139" t="s">
        <v>193</v>
      </c>
      <c r="I162" s="139" t="s">
        <v>47</v>
      </c>
      <c r="J162" s="155" t="s">
        <v>193</v>
      </c>
      <c r="K162" s="345" t="s">
        <v>99</v>
      </c>
      <c r="L162" s="311">
        <f t="shared" si="31"/>
        <v>1794.7</v>
      </c>
      <c r="M162" s="311">
        <f t="shared" si="31"/>
        <v>0</v>
      </c>
      <c r="N162" s="312">
        <f t="shared" si="31"/>
        <v>1794.7</v>
      </c>
      <c r="O162" s="316"/>
    </row>
    <row r="163" spans="1:15" s="14" customFormat="1" ht="25.5">
      <c r="A163" s="179" t="s">
        <v>100</v>
      </c>
      <c r="B163" s="361">
        <v>331</v>
      </c>
      <c r="C163" s="318" t="s">
        <v>114</v>
      </c>
      <c r="D163" s="341" t="s">
        <v>121</v>
      </c>
      <c r="E163" s="154" t="s">
        <v>9</v>
      </c>
      <c r="F163" s="139" t="s">
        <v>193</v>
      </c>
      <c r="G163" s="139" t="s">
        <v>193</v>
      </c>
      <c r="H163" s="139" t="s">
        <v>193</v>
      </c>
      <c r="I163" s="139" t="s">
        <v>47</v>
      </c>
      <c r="J163" s="155" t="s">
        <v>193</v>
      </c>
      <c r="K163" s="345">
        <v>120</v>
      </c>
      <c r="L163" s="311">
        <v>1794.7</v>
      </c>
      <c r="M163" s="311">
        <v>0</v>
      </c>
      <c r="N163" s="312">
        <v>1794.7</v>
      </c>
      <c r="O163" s="316"/>
    </row>
    <row r="164" spans="1:15" s="14" customFormat="1" ht="48" customHeight="1">
      <c r="A164" s="284" t="s">
        <v>180</v>
      </c>
      <c r="B164" s="305" t="s">
        <v>156</v>
      </c>
      <c r="C164" s="318" t="s">
        <v>114</v>
      </c>
      <c r="D164" s="341" t="s">
        <v>116</v>
      </c>
      <c r="E164" s="154"/>
      <c r="F164" s="139"/>
      <c r="G164" s="139"/>
      <c r="H164" s="139"/>
      <c r="I164" s="139"/>
      <c r="J164" s="155"/>
      <c r="K164" s="345"/>
      <c r="L164" s="311">
        <f>L165</f>
        <v>30991.3</v>
      </c>
      <c r="M164" s="311">
        <f>M165</f>
        <v>187.5</v>
      </c>
      <c r="N164" s="312">
        <f>N165</f>
        <v>31178.8</v>
      </c>
      <c r="O164" s="316"/>
    </row>
    <row r="165" spans="1:15" s="14" customFormat="1" ht="25.5">
      <c r="A165" s="179" t="s">
        <v>54</v>
      </c>
      <c r="B165" s="305" t="s">
        <v>156</v>
      </c>
      <c r="C165" s="318" t="s">
        <v>114</v>
      </c>
      <c r="D165" s="341" t="s">
        <v>116</v>
      </c>
      <c r="E165" s="169" t="s">
        <v>12</v>
      </c>
      <c r="F165" s="156" t="s">
        <v>193</v>
      </c>
      <c r="G165" s="139" t="s">
        <v>193</v>
      </c>
      <c r="H165" s="139" t="s">
        <v>193</v>
      </c>
      <c r="I165" s="156" t="s">
        <v>194</v>
      </c>
      <c r="J165" s="155" t="s">
        <v>193</v>
      </c>
      <c r="K165" s="362"/>
      <c r="L165" s="311">
        <f>L166+L171+L176+L179+L184+L191</f>
        <v>30991.3</v>
      </c>
      <c r="M165" s="311">
        <f>M166+M171+M176+M179+M184+M191</f>
        <v>187.5</v>
      </c>
      <c r="N165" s="312">
        <f>N166+N171+N176+N179+N184+N191</f>
        <v>31178.8</v>
      </c>
      <c r="O165" s="316"/>
    </row>
    <row r="166" spans="1:15" s="14" customFormat="1" ht="25.5">
      <c r="A166" s="179" t="s">
        <v>42</v>
      </c>
      <c r="B166" s="305" t="s">
        <v>156</v>
      </c>
      <c r="C166" s="318" t="s">
        <v>114</v>
      </c>
      <c r="D166" s="341" t="s">
        <v>116</v>
      </c>
      <c r="E166" s="154" t="s">
        <v>12</v>
      </c>
      <c r="F166" s="139" t="s">
        <v>193</v>
      </c>
      <c r="G166" s="139" t="s">
        <v>193</v>
      </c>
      <c r="H166" s="139" t="s">
        <v>193</v>
      </c>
      <c r="I166" s="139" t="s">
        <v>43</v>
      </c>
      <c r="J166" s="155" t="s">
        <v>193</v>
      </c>
      <c r="K166" s="345"/>
      <c r="L166" s="311">
        <f>L167+L169</f>
        <v>1218.6999999999998</v>
      </c>
      <c r="M166" s="311">
        <f>M167+M169</f>
        <v>0</v>
      </c>
      <c r="N166" s="312">
        <f>N167+N169</f>
        <v>1218.6999999999998</v>
      </c>
      <c r="O166" s="316"/>
    </row>
    <row r="167" spans="1:15" s="14" customFormat="1" ht="51">
      <c r="A167" s="179" t="s">
        <v>111</v>
      </c>
      <c r="B167" s="305" t="s">
        <v>156</v>
      </c>
      <c r="C167" s="318" t="s">
        <v>114</v>
      </c>
      <c r="D167" s="341" t="s">
        <v>116</v>
      </c>
      <c r="E167" s="154" t="s">
        <v>12</v>
      </c>
      <c r="F167" s="139" t="s">
        <v>193</v>
      </c>
      <c r="G167" s="139" t="s">
        <v>193</v>
      </c>
      <c r="H167" s="139" t="s">
        <v>193</v>
      </c>
      <c r="I167" s="139" t="s">
        <v>43</v>
      </c>
      <c r="J167" s="155" t="s">
        <v>193</v>
      </c>
      <c r="K167" s="345">
        <v>100</v>
      </c>
      <c r="L167" s="311">
        <f>L168</f>
        <v>1179.1</v>
      </c>
      <c r="M167" s="311">
        <f>M168</f>
        <v>0</v>
      </c>
      <c r="N167" s="312">
        <f>N168</f>
        <v>1179.1</v>
      </c>
      <c r="O167" s="316"/>
    </row>
    <row r="168" spans="1:15" s="14" customFormat="1" ht="25.5">
      <c r="A168" s="179" t="s">
        <v>100</v>
      </c>
      <c r="B168" s="305" t="s">
        <v>156</v>
      </c>
      <c r="C168" s="318" t="s">
        <v>114</v>
      </c>
      <c r="D168" s="341" t="s">
        <v>116</v>
      </c>
      <c r="E168" s="154" t="s">
        <v>12</v>
      </c>
      <c r="F168" s="139" t="s">
        <v>193</v>
      </c>
      <c r="G168" s="139" t="s">
        <v>193</v>
      </c>
      <c r="H168" s="139" t="s">
        <v>193</v>
      </c>
      <c r="I168" s="139" t="s">
        <v>43</v>
      </c>
      <c r="J168" s="155" t="s">
        <v>193</v>
      </c>
      <c r="K168" s="345">
        <v>120</v>
      </c>
      <c r="L168" s="311">
        <f>904.2+2+272.9</f>
        <v>1179.1</v>
      </c>
      <c r="M168" s="311">
        <v>0</v>
      </c>
      <c r="N168" s="312">
        <f>904.2+2+272.9</f>
        <v>1179.1</v>
      </c>
      <c r="O168" s="316"/>
    </row>
    <row r="169" spans="1:15" s="14" customFormat="1" ht="25.5">
      <c r="A169" s="179" t="s">
        <v>91</v>
      </c>
      <c r="B169" s="305" t="s">
        <v>156</v>
      </c>
      <c r="C169" s="318" t="s">
        <v>114</v>
      </c>
      <c r="D169" s="341" t="s">
        <v>116</v>
      </c>
      <c r="E169" s="154" t="s">
        <v>12</v>
      </c>
      <c r="F169" s="139" t="s">
        <v>193</v>
      </c>
      <c r="G169" s="139" t="s">
        <v>193</v>
      </c>
      <c r="H169" s="139" t="s">
        <v>193</v>
      </c>
      <c r="I169" s="139" t="s">
        <v>43</v>
      </c>
      <c r="J169" s="155" t="s">
        <v>193</v>
      </c>
      <c r="K169" s="345">
        <v>200</v>
      </c>
      <c r="L169" s="311">
        <f>L170</f>
        <v>39.6</v>
      </c>
      <c r="M169" s="311">
        <f>M170</f>
        <v>0</v>
      </c>
      <c r="N169" s="312">
        <f>N170</f>
        <v>39.6</v>
      </c>
      <c r="O169" s="316"/>
    </row>
    <row r="170" spans="1:15" s="14" customFormat="1" ht="25.5">
      <c r="A170" s="179" t="s">
        <v>93</v>
      </c>
      <c r="B170" s="305" t="s">
        <v>156</v>
      </c>
      <c r="C170" s="318" t="s">
        <v>114</v>
      </c>
      <c r="D170" s="341" t="s">
        <v>116</v>
      </c>
      <c r="E170" s="154" t="s">
        <v>12</v>
      </c>
      <c r="F170" s="139" t="s">
        <v>193</v>
      </c>
      <c r="G170" s="139" t="s">
        <v>193</v>
      </c>
      <c r="H170" s="139" t="s">
        <v>193</v>
      </c>
      <c r="I170" s="139" t="s">
        <v>43</v>
      </c>
      <c r="J170" s="155" t="s">
        <v>193</v>
      </c>
      <c r="K170" s="345">
        <v>240</v>
      </c>
      <c r="L170" s="311">
        <v>39.6</v>
      </c>
      <c r="M170" s="311">
        <v>0</v>
      </c>
      <c r="N170" s="312">
        <v>39.6</v>
      </c>
      <c r="O170" s="316"/>
    </row>
    <row r="171" spans="1:15" s="14" customFormat="1" ht="51">
      <c r="A171" s="179" t="s">
        <v>175</v>
      </c>
      <c r="B171" s="305" t="s">
        <v>156</v>
      </c>
      <c r="C171" s="318" t="s">
        <v>114</v>
      </c>
      <c r="D171" s="341" t="s">
        <v>116</v>
      </c>
      <c r="E171" s="154" t="s">
        <v>12</v>
      </c>
      <c r="F171" s="139" t="s">
        <v>193</v>
      </c>
      <c r="G171" s="139" t="s">
        <v>193</v>
      </c>
      <c r="H171" s="139" t="s">
        <v>193</v>
      </c>
      <c r="I171" s="139">
        <v>7869</v>
      </c>
      <c r="J171" s="155" t="s">
        <v>193</v>
      </c>
      <c r="K171" s="345"/>
      <c r="L171" s="311">
        <f>L174+L172</f>
        <v>20</v>
      </c>
      <c r="M171" s="311">
        <f>M174+M172</f>
        <v>0</v>
      </c>
      <c r="N171" s="312">
        <f>N174+N172</f>
        <v>20</v>
      </c>
      <c r="O171" s="316"/>
    </row>
    <row r="172" spans="1:15" s="14" customFormat="1" ht="60" customHeight="1">
      <c r="A172" s="179" t="s">
        <v>111</v>
      </c>
      <c r="B172" s="305" t="s">
        <v>156</v>
      </c>
      <c r="C172" s="318" t="s">
        <v>114</v>
      </c>
      <c r="D172" s="341" t="s">
        <v>116</v>
      </c>
      <c r="E172" s="154" t="s">
        <v>12</v>
      </c>
      <c r="F172" s="139" t="s">
        <v>193</v>
      </c>
      <c r="G172" s="139" t="s">
        <v>193</v>
      </c>
      <c r="H172" s="139" t="s">
        <v>193</v>
      </c>
      <c r="I172" s="139" t="s">
        <v>59</v>
      </c>
      <c r="J172" s="155" t="s">
        <v>193</v>
      </c>
      <c r="K172" s="345" t="s">
        <v>99</v>
      </c>
      <c r="L172" s="311">
        <f>L173</f>
        <v>4</v>
      </c>
      <c r="M172" s="311">
        <f>M173</f>
        <v>0</v>
      </c>
      <c r="N172" s="312">
        <f>N173</f>
        <v>4</v>
      </c>
      <c r="O172" s="316"/>
    </row>
    <row r="173" spans="1:15" s="14" customFormat="1" ht="36" customHeight="1">
      <c r="A173" s="179" t="s">
        <v>100</v>
      </c>
      <c r="B173" s="305" t="s">
        <v>156</v>
      </c>
      <c r="C173" s="318" t="s">
        <v>114</v>
      </c>
      <c r="D173" s="341" t="s">
        <v>116</v>
      </c>
      <c r="E173" s="154" t="s">
        <v>12</v>
      </c>
      <c r="F173" s="139" t="s">
        <v>193</v>
      </c>
      <c r="G173" s="139" t="s">
        <v>193</v>
      </c>
      <c r="H173" s="139" t="s">
        <v>193</v>
      </c>
      <c r="I173" s="139" t="s">
        <v>59</v>
      </c>
      <c r="J173" s="155" t="s">
        <v>193</v>
      </c>
      <c r="K173" s="345" t="s">
        <v>275</v>
      </c>
      <c r="L173" s="311">
        <v>4</v>
      </c>
      <c r="M173" s="311">
        <v>0</v>
      </c>
      <c r="N173" s="312">
        <v>4</v>
      </c>
      <c r="O173" s="316"/>
    </row>
    <row r="174" spans="1:15" s="14" customFormat="1" ht="25.5">
      <c r="A174" s="179" t="s">
        <v>91</v>
      </c>
      <c r="B174" s="305" t="s">
        <v>156</v>
      </c>
      <c r="C174" s="318" t="s">
        <v>114</v>
      </c>
      <c r="D174" s="341" t="s">
        <v>116</v>
      </c>
      <c r="E174" s="154" t="s">
        <v>12</v>
      </c>
      <c r="F174" s="139" t="s">
        <v>193</v>
      </c>
      <c r="G174" s="139" t="s">
        <v>193</v>
      </c>
      <c r="H174" s="139" t="s">
        <v>193</v>
      </c>
      <c r="I174" s="139" t="s">
        <v>59</v>
      </c>
      <c r="J174" s="155" t="s">
        <v>193</v>
      </c>
      <c r="K174" s="345">
        <v>200</v>
      </c>
      <c r="L174" s="311">
        <f>L175</f>
        <v>16</v>
      </c>
      <c r="M174" s="311">
        <f>M175</f>
        <v>0</v>
      </c>
      <c r="N174" s="312">
        <f>N175</f>
        <v>16</v>
      </c>
      <c r="O174" s="316"/>
    </row>
    <row r="175" spans="1:15" s="14" customFormat="1" ht="25.5">
      <c r="A175" s="179" t="s">
        <v>93</v>
      </c>
      <c r="B175" s="305" t="s">
        <v>156</v>
      </c>
      <c r="C175" s="318" t="s">
        <v>114</v>
      </c>
      <c r="D175" s="341" t="s">
        <v>116</v>
      </c>
      <c r="E175" s="154" t="s">
        <v>12</v>
      </c>
      <c r="F175" s="139" t="s">
        <v>193</v>
      </c>
      <c r="G175" s="139" t="s">
        <v>193</v>
      </c>
      <c r="H175" s="139" t="s">
        <v>193</v>
      </c>
      <c r="I175" s="139" t="s">
        <v>59</v>
      </c>
      <c r="J175" s="155" t="s">
        <v>193</v>
      </c>
      <c r="K175" s="345">
        <v>240</v>
      </c>
      <c r="L175" s="311">
        <v>16</v>
      </c>
      <c r="M175" s="311">
        <v>0</v>
      </c>
      <c r="N175" s="312">
        <v>16</v>
      </c>
      <c r="O175" s="316"/>
    </row>
    <row r="176" spans="1:15" s="14" customFormat="1" ht="25.5">
      <c r="A176" s="179" t="s">
        <v>21</v>
      </c>
      <c r="B176" s="305" t="s">
        <v>156</v>
      </c>
      <c r="C176" s="318" t="s">
        <v>114</v>
      </c>
      <c r="D176" s="341" t="s">
        <v>116</v>
      </c>
      <c r="E176" s="154" t="s">
        <v>12</v>
      </c>
      <c r="F176" s="139" t="s">
        <v>193</v>
      </c>
      <c r="G176" s="139" t="s">
        <v>193</v>
      </c>
      <c r="H176" s="139" t="s">
        <v>193</v>
      </c>
      <c r="I176" s="139">
        <v>7870</v>
      </c>
      <c r="J176" s="155" t="s">
        <v>193</v>
      </c>
      <c r="K176" s="345"/>
      <c r="L176" s="311">
        <f aca="true" t="shared" si="32" ref="L176:N177">L177</f>
        <v>25</v>
      </c>
      <c r="M176" s="311">
        <f t="shared" si="32"/>
        <v>0</v>
      </c>
      <c r="N176" s="312">
        <f t="shared" si="32"/>
        <v>25</v>
      </c>
      <c r="O176" s="316"/>
    </row>
    <row r="177" spans="1:15" s="14" customFormat="1" ht="25.5">
      <c r="A177" s="179" t="s">
        <v>91</v>
      </c>
      <c r="B177" s="305" t="s">
        <v>156</v>
      </c>
      <c r="C177" s="318" t="s">
        <v>114</v>
      </c>
      <c r="D177" s="341" t="s">
        <v>116</v>
      </c>
      <c r="E177" s="154" t="s">
        <v>12</v>
      </c>
      <c r="F177" s="139" t="s">
        <v>193</v>
      </c>
      <c r="G177" s="139" t="s">
        <v>193</v>
      </c>
      <c r="H177" s="139" t="s">
        <v>193</v>
      </c>
      <c r="I177" s="139" t="s">
        <v>58</v>
      </c>
      <c r="J177" s="155" t="s">
        <v>193</v>
      </c>
      <c r="K177" s="345">
        <v>200</v>
      </c>
      <c r="L177" s="311">
        <f t="shared" si="32"/>
        <v>25</v>
      </c>
      <c r="M177" s="311">
        <f t="shared" si="32"/>
        <v>0</v>
      </c>
      <c r="N177" s="312">
        <f t="shared" si="32"/>
        <v>25</v>
      </c>
      <c r="O177" s="316"/>
    </row>
    <row r="178" spans="1:15" s="14" customFormat="1" ht="25.5">
      <c r="A178" s="179" t="s">
        <v>93</v>
      </c>
      <c r="B178" s="305" t="s">
        <v>156</v>
      </c>
      <c r="C178" s="318" t="s">
        <v>114</v>
      </c>
      <c r="D178" s="341" t="s">
        <v>116</v>
      </c>
      <c r="E178" s="154" t="s">
        <v>12</v>
      </c>
      <c r="F178" s="139" t="s">
        <v>193</v>
      </c>
      <c r="G178" s="139" t="s">
        <v>193</v>
      </c>
      <c r="H178" s="139" t="s">
        <v>193</v>
      </c>
      <c r="I178" s="139" t="s">
        <v>58</v>
      </c>
      <c r="J178" s="155" t="s">
        <v>193</v>
      </c>
      <c r="K178" s="345">
        <v>240</v>
      </c>
      <c r="L178" s="311">
        <v>25</v>
      </c>
      <c r="M178" s="311">
        <v>0</v>
      </c>
      <c r="N178" s="312">
        <v>25</v>
      </c>
      <c r="O178" s="316"/>
    </row>
    <row r="179" spans="1:15" s="14" customFormat="1" ht="25.5">
      <c r="A179" s="179" t="s">
        <v>182</v>
      </c>
      <c r="B179" s="305" t="s">
        <v>156</v>
      </c>
      <c r="C179" s="318" t="s">
        <v>114</v>
      </c>
      <c r="D179" s="341" t="s">
        <v>116</v>
      </c>
      <c r="E179" s="154" t="s">
        <v>12</v>
      </c>
      <c r="F179" s="139" t="s">
        <v>193</v>
      </c>
      <c r="G179" s="139" t="s">
        <v>193</v>
      </c>
      <c r="H179" s="139" t="s">
        <v>193</v>
      </c>
      <c r="I179" s="139" t="s">
        <v>183</v>
      </c>
      <c r="J179" s="155" t="s">
        <v>193</v>
      </c>
      <c r="K179" s="345"/>
      <c r="L179" s="311">
        <f>L180+L182</f>
        <v>304.7</v>
      </c>
      <c r="M179" s="311">
        <f>M180+M182</f>
        <v>0</v>
      </c>
      <c r="N179" s="312">
        <f>N180+N182</f>
        <v>304.7</v>
      </c>
      <c r="O179" s="316"/>
    </row>
    <row r="180" spans="1:15" s="14" customFormat="1" ht="51">
      <c r="A180" s="179" t="s">
        <v>111</v>
      </c>
      <c r="B180" s="305" t="s">
        <v>156</v>
      </c>
      <c r="C180" s="318" t="s">
        <v>114</v>
      </c>
      <c r="D180" s="341" t="s">
        <v>116</v>
      </c>
      <c r="E180" s="154" t="s">
        <v>12</v>
      </c>
      <c r="F180" s="139" t="s">
        <v>193</v>
      </c>
      <c r="G180" s="139" t="s">
        <v>193</v>
      </c>
      <c r="H180" s="139" t="s">
        <v>193</v>
      </c>
      <c r="I180" s="139" t="s">
        <v>183</v>
      </c>
      <c r="J180" s="155" t="s">
        <v>193</v>
      </c>
      <c r="K180" s="345">
        <v>100</v>
      </c>
      <c r="L180" s="311">
        <f>L181</f>
        <v>297.7</v>
      </c>
      <c r="M180" s="311">
        <f>M181</f>
        <v>0</v>
      </c>
      <c r="N180" s="312">
        <f>N181</f>
        <v>297.7</v>
      </c>
      <c r="O180" s="316"/>
    </row>
    <row r="181" spans="1:15" s="14" customFormat="1" ht="25.5">
      <c r="A181" s="179" t="s">
        <v>100</v>
      </c>
      <c r="B181" s="305" t="s">
        <v>156</v>
      </c>
      <c r="C181" s="318" t="s">
        <v>114</v>
      </c>
      <c r="D181" s="341" t="s">
        <v>116</v>
      </c>
      <c r="E181" s="154" t="s">
        <v>12</v>
      </c>
      <c r="F181" s="139" t="s">
        <v>193</v>
      </c>
      <c r="G181" s="139" t="s">
        <v>193</v>
      </c>
      <c r="H181" s="139" t="s">
        <v>193</v>
      </c>
      <c r="I181" s="139" t="s">
        <v>183</v>
      </c>
      <c r="J181" s="155" t="s">
        <v>193</v>
      </c>
      <c r="K181" s="345">
        <v>120</v>
      </c>
      <c r="L181" s="311">
        <v>297.7</v>
      </c>
      <c r="M181" s="311">
        <v>0</v>
      </c>
      <c r="N181" s="312">
        <f>M181+L181</f>
        <v>297.7</v>
      </c>
      <c r="O181" s="316"/>
    </row>
    <row r="182" spans="1:15" s="14" customFormat="1" ht="25.5">
      <c r="A182" s="179" t="s">
        <v>91</v>
      </c>
      <c r="B182" s="305" t="s">
        <v>156</v>
      </c>
      <c r="C182" s="318" t="s">
        <v>114</v>
      </c>
      <c r="D182" s="341" t="s">
        <v>116</v>
      </c>
      <c r="E182" s="154" t="s">
        <v>12</v>
      </c>
      <c r="F182" s="139" t="s">
        <v>193</v>
      </c>
      <c r="G182" s="139" t="s">
        <v>193</v>
      </c>
      <c r="H182" s="139" t="s">
        <v>193</v>
      </c>
      <c r="I182" s="139" t="s">
        <v>183</v>
      </c>
      <c r="J182" s="155" t="s">
        <v>193</v>
      </c>
      <c r="K182" s="345">
        <v>200</v>
      </c>
      <c r="L182" s="311">
        <f>L183</f>
        <v>7</v>
      </c>
      <c r="M182" s="311">
        <f>M183</f>
        <v>0</v>
      </c>
      <c r="N182" s="312">
        <f>N183</f>
        <v>7</v>
      </c>
      <c r="O182" s="316"/>
    </row>
    <row r="183" spans="1:15" s="14" customFormat="1" ht="25.5">
      <c r="A183" s="179" t="s">
        <v>93</v>
      </c>
      <c r="B183" s="305" t="s">
        <v>156</v>
      </c>
      <c r="C183" s="318" t="s">
        <v>114</v>
      </c>
      <c r="D183" s="341" t="s">
        <v>116</v>
      </c>
      <c r="E183" s="154" t="s">
        <v>12</v>
      </c>
      <c r="F183" s="139" t="s">
        <v>193</v>
      </c>
      <c r="G183" s="139" t="s">
        <v>193</v>
      </c>
      <c r="H183" s="139" t="s">
        <v>193</v>
      </c>
      <c r="I183" s="139" t="s">
        <v>183</v>
      </c>
      <c r="J183" s="155" t="s">
        <v>193</v>
      </c>
      <c r="K183" s="345">
        <v>240</v>
      </c>
      <c r="L183" s="311">
        <v>7</v>
      </c>
      <c r="M183" s="311">
        <v>0</v>
      </c>
      <c r="N183" s="312">
        <f>M183+L183</f>
        <v>7</v>
      </c>
      <c r="O183" s="316"/>
    </row>
    <row r="184" spans="1:15" s="14" customFormat="1" ht="25.5">
      <c r="A184" s="322" t="s">
        <v>51</v>
      </c>
      <c r="B184" s="305" t="s">
        <v>156</v>
      </c>
      <c r="C184" s="318" t="s">
        <v>114</v>
      </c>
      <c r="D184" s="341" t="s">
        <v>116</v>
      </c>
      <c r="E184" s="154" t="s">
        <v>12</v>
      </c>
      <c r="F184" s="139" t="s">
        <v>193</v>
      </c>
      <c r="G184" s="139" t="s">
        <v>193</v>
      </c>
      <c r="H184" s="139" t="s">
        <v>193</v>
      </c>
      <c r="I184" s="139" t="s">
        <v>47</v>
      </c>
      <c r="J184" s="155" t="s">
        <v>193</v>
      </c>
      <c r="K184" s="345"/>
      <c r="L184" s="311">
        <f>L185+L187+L189</f>
        <v>29422.899999999998</v>
      </c>
      <c r="M184" s="311">
        <f>M185+M187+M189</f>
        <v>37.5</v>
      </c>
      <c r="N184" s="312">
        <f>N185+N187+N189</f>
        <v>29460.399999999998</v>
      </c>
      <c r="O184" s="316"/>
    </row>
    <row r="185" spans="1:15" s="14" customFormat="1" ht="51">
      <c r="A185" s="179" t="s">
        <v>111</v>
      </c>
      <c r="B185" s="305" t="s">
        <v>156</v>
      </c>
      <c r="C185" s="318" t="s">
        <v>114</v>
      </c>
      <c r="D185" s="341" t="s">
        <v>116</v>
      </c>
      <c r="E185" s="154" t="s">
        <v>12</v>
      </c>
      <c r="F185" s="139" t="s">
        <v>193</v>
      </c>
      <c r="G185" s="139" t="s">
        <v>193</v>
      </c>
      <c r="H185" s="139" t="s">
        <v>193</v>
      </c>
      <c r="I185" s="139" t="s">
        <v>47</v>
      </c>
      <c r="J185" s="155" t="s">
        <v>193</v>
      </c>
      <c r="K185" s="345">
        <v>100</v>
      </c>
      <c r="L185" s="311">
        <f>L186</f>
        <v>27651.8</v>
      </c>
      <c r="M185" s="311">
        <f>M186</f>
        <v>0</v>
      </c>
      <c r="N185" s="312">
        <f>N186</f>
        <v>27651.8</v>
      </c>
      <c r="O185" s="316"/>
    </row>
    <row r="186" spans="1:15" s="14" customFormat="1" ht="25.5">
      <c r="A186" s="179" t="s">
        <v>100</v>
      </c>
      <c r="B186" s="305" t="s">
        <v>156</v>
      </c>
      <c r="C186" s="318" t="s">
        <v>114</v>
      </c>
      <c r="D186" s="341" t="s">
        <v>116</v>
      </c>
      <c r="E186" s="154" t="s">
        <v>12</v>
      </c>
      <c r="F186" s="139" t="s">
        <v>193</v>
      </c>
      <c r="G186" s="139" t="s">
        <v>193</v>
      </c>
      <c r="H186" s="139" t="s">
        <v>193</v>
      </c>
      <c r="I186" s="139" t="s">
        <v>47</v>
      </c>
      <c r="J186" s="155" t="s">
        <v>193</v>
      </c>
      <c r="K186" s="345">
        <v>120</v>
      </c>
      <c r="L186" s="311">
        <v>27651.8</v>
      </c>
      <c r="M186" s="311">
        <v>0</v>
      </c>
      <c r="N186" s="312">
        <v>27651.8</v>
      </c>
      <c r="O186" s="316"/>
    </row>
    <row r="187" spans="1:15" s="14" customFormat="1" ht="25.5">
      <c r="A187" s="179" t="s">
        <v>91</v>
      </c>
      <c r="B187" s="305" t="s">
        <v>156</v>
      </c>
      <c r="C187" s="318" t="s">
        <v>114</v>
      </c>
      <c r="D187" s="341" t="s">
        <v>116</v>
      </c>
      <c r="E187" s="154" t="s">
        <v>12</v>
      </c>
      <c r="F187" s="139" t="s">
        <v>193</v>
      </c>
      <c r="G187" s="139" t="s">
        <v>193</v>
      </c>
      <c r="H187" s="139" t="s">
        <v>193</v>
      </c>
      <c r="I187" s="139" t="s">
        <v>47</v>
      </c>
      <c r="J187" s="155" t="s">
        <v>193</v>
      </c>
      <c r="K187" s="345">
        <v>200</v>
      </c>
      <c r="L187" s="311">
        <f>L188</f>
        <v>1711</v>
      </c>
      <c r="M187" s="311">
        <f>M188</f>
        <v>0</v>
      </c>
      <c r="N187" s="312">
        <f>N188</f>
        <v>1711</v>
      </c>
      <c r="O187" s="316"/>
    </row>
    <row r="188" spans="1:15" s="14" customFormat="1" ht="25.5">
      <c r="A188" s="179" t="s">
        <v>93</v>
      </c>
      <c r="B188" s="305" t="s">
        <v>156</v>
      </c>
      <c r="C188" s="318" t="s">
        <v>114</v>
      </c>
      <c r="D188" s="341" t="s">
        <v>116</v>
      </c>
      <c r="E188" s="154" t="s">
        <v>12</v>
      </c>
      <c r="F188" s="139" t="s">
        <v>193</v>
      </c>
      <c r="G188" s="139" t="s">
        <v>193</v>
      </c>
      <c r="H188" s="139" t="s">
        <v>193</v>
      </c>
      <c r="I188" s="139" t="s">
        <v>47</v>
      </c>
      <c r="J188" s="155" t="s">
        <v>193</v>
      </c>
      <c r="K188" s="345">
        <v>240</v>
      </c>
      <c r="L188" s="311">
        <f>1250+461</f>
        <v>1711</v>
      </c>
      <c r="M188" s="311">
        <v>0</v>
      </c>
      <c r="N188" s="312">
        <f>1250+461</f>
        <v>1711</v>
      </c>
      <c r="O188" s="316"/>
    </row>
    <row r="189" spans="1:15" s="14" customFormat="1" ht="12.75">
      <c r="A189" s="179" t="s">
        <v>101</v>
      </c>
      <c r="B189" s="305" t="s">
        <v>156</v>
      </c>
      <c r="C189" s="318" t="s">
        <v>114</v>
      </c>
      <c r="D189" s="341" t="s">
        <v>116</v>
      </c>
      <c r="E189" s="154" t="s">
        <v>12</v>
      </c>
      <c r="F189" s="139" t="s">
        <v>193</v>
      </c>
      <c r="G189" s="139" t="s">
        <v>193</v>
      </c>
      <c r="H189" s="139" t="s">
        <v>193</v>
      </c>
      <c r="I189" s="139" t="s">
        <v>47</v>
      </c>
      <c r="J189" s="155" t="s">
        <v>193</v>
      </c>
      <c r="K189" s="345">
        <v>800</v>
      </c>
      <c r="L189" s="311">
        <f>L190</f>
        <v>60.1</v>
      </c>
      <c r="M189" s="311">
        <f>M190</f>
        <v>37.5</v>
      </c>
      <c r="N189" s="312">
        <f>N190</f>
        <v>97.6</v>
      </c>
      <c r="O189" s="316"/>
    </row>
    <row r="190" spans="1:15" s="14" customFormat="1" ht="12.75">
      <c r="A190" s="179" t="s">
        <v>103</v>
      </c>
      <c r="B190" s="305" t="s">
        <v>156</v>
      </c>
      <c r="C190" s="318" t="s">
        <v>114</v>
      </c>
      <c r="D190" s="341" t="s">
        <v>116</v>
      </c>
      <c r="E190" s="154" t="s">
        <v>12</v>
      </c>
      <c r="F190" s="139" t="s">
        <v>193</v>
      </c>
      <c r="G190" s="139" t="s">
        <v>193</v>
      </c>
      <c r="H190" s="139" t="s">
        <v>193</v>
      </c>
      <c r="I190" s="139" t="s">
        <v>47</v>
      </c>
      <c r="J190" s="155" t="s">
        <v>193</v>
      </c>
      <c r="K190" s="345">
        <v>850</v>
      </c>
      <c r="L190" s="311">
        <v>60.1</v>
      </c>
      <c r="M190" s="311">
        <v>37.5</v>
      </c>
      <c r="N190" s="312">
        <f>M190+L190</f>
        <v>97.6</v>
      </c>
      <c r="O190" s="316"/>
    </row>
    <row r="191" spans="1:15" s="14" customFormat="1" ht="25.5">
      <c r="A191" s="179" t="s">
        <v>55</v>
      </c>
      <c r="B191" s="305" t="s">
        <v>156</v>
      </c>
      <c r="C191" s="318" t="s">
        <v>114</v>
      </c>
      <c r="D191" s="341" t="s">
        <v>116</v>
      </c>
      <c r="E191" s="154" t="s">
        <v>12</v>
      </c>
      <c r="F191" s="139" t="s">
        <v>193</v>
      </c>
      <c r="G191" s="139" t="s">
        <v>193</v>
      </c>
      <c r="H191" s="139" t="s">
        <v>193</v>
      </c>
      <c r="I191" s="139" t="s">
        <v>30</v>
      </c>
      <c r="J191" s="155" t="s">
        <v>193</v>
      </c>
      <c r="K191" s="345"/>
      <c r="L191" s="311">
        <f aca="true" t="shared" si="33" ref="L191:N192">L192</f>
        <v>0</v>
      </c>
      <c r="M191" s="311">
        <f t="shared" si="33"/>
        <v>150</v>
      </c>
      <c r="N191" s="312">
        <f t="shared" si="33"/>
        <v>150</v>
      </c>
      <c r="O191" s="316"/>
    </row>
    <row r="192" spans="1:15" s="14" customFormat="1" ht="12.75">
      <c r="A192" s="179" t="s">
        <v>101</v>
      </c>
      <c r="B192" s="305" t="s">
        <v>156</v>
      </c>
      <c r="C192" s="318" t="s">
        <v>114</v>
      </c>
      <c r="D192" s="341" t="s">
        <v>116</v>
      </c>
      <c r="E192" s="154" t="s">
        <v>12</v>
      </c>
      <c r="F192" s="139" t="s">
        <v>193</v>
      </c>
      <c r="G192" s="139" t="s">
        <v>193</v>
      </c>
      <c r="H192" s="139" t="s">
        <v>193</v>
      </c>
      <c r="I192" s="139" t="s">
        <v>30</v>
      </c>
      <c r="J192" s="155" t="s">
        <v>193</v>
      </c>
      <c r="K192" s="345" t="s">
        <v>102</v>
      </c>
      <c r="L192" s="311">
        <f t="shared" si="33"/>
        <v>0</v>
      </c>
      <c r="M192" s="311">
        <f t="shared" si="33"/>
        <v>150</v>
      </c>
      <c r="N192" s="312">
        <f t="shared" si="33"/>
        <v>150</v>
      </c>
      <c r="O192" s="316"/>
    </row>
    <row r="193" spans="1:15" s="14" customFormat="1" ht="12.75">
      <c r="A193" s="179" t="s">
        <v>103</v>
      </c>
      <c r="B193" s="305" t="s">
        <v>156</v>
      </c>
      <c r="C193" s="318" t="s">
        <v>114</v>
      </c>
      <c r="D193" s="341" t="s">
        <v>116</v>
      </c>
      <c r="E193" s="154" t="s">
        <v>12</v>
      </c>
      <c r="F193" s="139" t="s">
        <v>193</v>
      </c>
      <c r="G193" s="139" t="s">
        <v>193</v>
      </c>
      <c r="H193" s="139" t="s">
        <v>193</v>
      </c>
      <c r="I193" s="139" t="s">
        <v>30</v>
      </c>
      <c r="J193" s="155" t="s">
        <v>193</v>
      </c>
      <c r="K193" s="345" t="s">
        <v>104</v>
      </c>
      <c r="L193" s="311">
        <v>0</v>
      </c>
      <c r="M193" s="311">
        <v>150</v>
      </c>
      <c r="N193" s="312">
        <v>150</v>
      </c>
      <c r="O193" s="316"/>
    </row>
    <row r="194" spans="1:15" s="29" customFormat="1" ht="12.75">
      <c r="A194" s="284" t="s">
        <v>144</v>
      </c>
      <c r="B194" s="305" t="s">
        <v>156</v>
      </c>
      <c r="C194" s="261" t="s">
        <v>114</v>
      </c>
      <c r="D194" s="192" t="s">
        <v>170</v>
      </c>
      <c r="E194" s="348"/>
      <c r="F194" s="200"/>
      <c r="G194" s="139"/>
      <c r="H194" s="139"/>
      <c r="I194" s="200"/>
      <c r="J194" s="192"/>
      <c r="K194" s="349"/>
      <c r="L194" s="343">
        <f>L195</f>
        <v>10570.9</v>
      </c>
      <c r="M194" s="343">
        <f>M195</f>
        <v>0</v>
      </c>
      <c r="N194" s="344">
        <f>N195</f>
        <v>10570.9</v>
      </c>
      <c r="O194" s="316"/>
    </row>
    <row r="195" spans="1:15" s="14" customFormat="1" ht="27.75" customHeight="1">
      <c r="A195" s="226" t="s">
        <v>83</v>
      </c>
      <c r="B195" s="305" t="s">
        <v>156</v>
      </c>
      <c r="C195" s="261" t="s">
        <v>114</v>
      </c>
      <c r="D195" s="192" t="s">
        <v>170</v>
      </c>
      <c r="E195" s="176" t="s">
        <v>14</v>
      </c>
      <c r="F195" s="177" t="s">
        <v>193</v>
      </c>
      <c r="G195" s="139" t="s">
        <v>193</v>
      </c>
      <c r="H195" s="139" t="s">
        <v>193</v>
      </c>
      <c r="I195" s="177" t="s">
        <v>194</v>
      </c>
      <c r="J195" s="155" t="s">
        <v>193</v>
      </c>
      <c r="K195" s="345"/>
      <c r="L195" s="263">
        <f>L198+L200+L202+L205+L207+L208</f>
        <v>10570.9</v>
      </c>
      <c r="M195" s="263">
        <f>M198+M200+M202+M205+M207+M208</f>
        <v>0</v>
      </c>
      <c r="N195" s="264">
        <f>N198+N200+N202+N205+N207+N208</f>
        <v>10570.9</v>
      </c>
      <c r="O195" s="316"/>
    </row>
    <row r="196" spans="1:15" s="14" customFormat="1" ht="25.5">
      <c r="A196" s="179" t="s">
        <v>90</v>
      </c>
      <c r="B196" s="305" t="s">
        <v>156</v>
      </c>
      <c r="C196" s="261" t="s">
        <v>114</v>
      </c>
      <c r="D196" s="192" t="s">
        <v>170</v>
      </c>
      <c r="E196" s="154" t="s">
        <v>14</v>
      </c>
      <c r="F196" s="139" t="s">
        <v>193</v>
      </c>
      <c r="G196" s="139" t="s">
        <v>193</v>
      </c>
      <c r="H196" s="139" t="s">
        <v>193</v>
      </c>
      <c r="I196" s="139" t="s">
        <v>28</v>
      </c>
      <c r="J196" s="155" t="s">
        <v>193</v>
      </c>
      <c r="K196" s="345"/>
      <c r="L196" s="311">
        <f>L197+L199+L201</f>
        <v>10332.3</v>
      </c>
      <c r="M196" s="311">
        <f>M197+M199+M201</f>
        <v>0</v>
      </c>
      <c r="N196" s="312">
        <f>N197+N199+N201</f>
        <v>10332.3</v>
      </c>
      <c r="O196" s="316"/>
    </row>
    <row r="197" spans="1:15" s="14" customFormat="1" ht="51">
      <c r="A197" s="179" t="s">
        <v>111</v>
      </c>
      <c r="B197" s="305" t="s">
        <v>156</v>
      </c>
      <c r="C197" s="261" t="s">
        <v>114</v>
      </c>
      <c r="D197" s="192" t="s">
        <v>170</v>
      </c>
      <c r="E197" s="154" t="s">
        <v>14</v>
      </c>
      <c r="F197" s="139" t="s">
        <v>193</v>
      </c>
      <c r="G197" s="139" t="s">
        <v>193</v>
      </c>
      <c r="H197" s="139" t="s">
        <v>193</v>
      </c>
      <c r="I197" s="139" t="s">
        <v>28</v>
      </c>
      <c r="J197" s="155" t="s">
        <v>193</v>
      </c>
      <c r="K197" s="345">
        <v>100</v>
      </c>
      <c r="L197" s="311">
        <f>L198</f>
        <v>4110.8</v>
      </c>
      <c r="M197" s="311">
        <f>M198</f>
        <v>0</v>
      </c>
      <c r="N197" s="312">
        <f>N198</f>
        <v>4110.8</v>
      </c>
      <c r="O197" s="316"/>
    </row>
    <row r="198" spans="1:15" s="14" customFormat="1" ht="12.75">
      <c r="A198" s="179" t="s">
        <v>184</v>
      </c>
      <c r="B198" s="305" t="s">
        <v>156</v>
      </c>
      <c r="C198" s="261" t="s">
        <v>114</v>
      </c>
      <c r="D198" s="192" t="s">
        <v>170</v>
      </c>
      <c r="E198" s="154" t="s">
        <v>14</v>
      </c>
      <c r="F198" s="139" t="s">
        <v>193</v>
      </c>
      <c r="G198" s="139" t="s">
        <v>193</v>
      </c>
      <c r="H198" s="139" t="s">
        <v>193</v>
      </c>
      <c r="I198" s="139" t="s">
        <v>28</v>
      </c>
      <c r="J198" s="155" t="s">
        <v>193</v>
      </c>
      <c r="K198" s="345" t="s">
        <v>105</v>
      </c>
      <c r="L198" s="311">
        <v>4110.8</v>
      </c>
      <c r="M198" s="311">
        <v>0</v>
      </c>
      <c r="N198" s="312">
        <v>4110.8</v>
      </c>
      <c r="O198" s="316"/>
    </row>
    <row r="199" spans="1:15" s="14" customFormat="1" ht="25.5">
      <c r="A199" s="179" t="s">
        <v>91</v>
      </c>
      <c r="B199" s="305" t="s">
        <v>156</v>
      </c>
      <c r="C199" s="261" t="s">
        <v>114</v>
      </c>
      <c r="D199" s="192" t="s">
        <v>170</v>
      </c>
      <c r="E199" s="154" t="s">
        <v>14</v>
      </c>
      <c r="F199" s="139" t="s">
        <v>193</v>
      </c>
      <c r="G199" s="139" t="s">
        <v>193</v>
      </c>
      <c r="H199" s="139" t="s">
        <v>193</v>
      </c>
      <c r="I199" s="139" t="s">
        <v>28</v>
      </c>
      <c r="J199" s="155" t="s">
        <v>193</v>
      </c>
      <c r="K199" s="345">
        <v>200</v>
      </c>
      <c r="L199" s="311">
        <f>L200</f>
        <v>5967</v>
      </c>
      <c r="M199" s="311">
        <f>M200</f>
        <v>0</v>
      </c>
      <c r="N199" s="312">
        <f>N200</f>
        <v>5967</v>
      </c>
      <c r="O199" s="316"/>
    </row>
    <row r="200" spans="1:15" s="14" customFormat="1" ht="25.5">
      <c r="A200" s="179" t="s">
        <v>93</v>
      </c>
      <c r="B200" s="305" t="s">
        <v>156</v>
      </c>
      <c r="C200" s="261" t="s">
        <v>114</v>
      </c>
      <c r="D200" s="192" t="s">
        <v>170</v>
      </c>
      <c r="E200" s="154" t="s">
        <v>14</v>
      </c>
      <c r="F200" s="139" t="s">
        <v>193</v>
      </c>
      <c r="G200" s="139" t="s">
        <v>193</v>
      </c>
      <c r="H200" s="139" t="s">
        <v>193</v>
      </c>
      <c r="I200" s="139" t="s">
        <v>28</v>
      </c>
      <c r="J200" s="155" t="s">
        <v>193</v>
      </c>
      <c r="K200" s="345">
        <v>240</v>
      </c>
      <c r="L200" s="311">
        <v>5967</v>
      </c>
      <c r="M200" s="311">
        <v>0</v>
      </c>
      <c r="N200" s="312">
        <v>5967</v>
      </c>
      <c r="O200" s="316"/>
    </row>
    <row r="201" spans="1:15" s="14" customFormat="1" ht="12.75">
      <c r="A201" s="179" t="s">
        <v>101</v>
      </c>
      <c r="B201" s="305" t="s">
        <v>156</v>
      </c>
      <c r="C201" s="261" t="s">
        <v>114</v>
      </c>
      <c r="D201" s="192" t="s">
        <v>170</v>
      </c>
      <c r="E201" s="154" t="s">
        <v>14</v>
      </c>
      <c r="F201" s="139" t="s">
        <v>193</v>
      </c>
      <c r="G201" s="139" t="s">
        <v>193</v>
      </c>
      <c r="H201" s="139" t="s">
        <v>193</v>
      </c>
      <c r="I201" s="139" t="s">
        <v>28</v>
      </c>
      <c r="J201" s="155" t="s">
        <v>193</v>
      </c>
      <c r="K201" s="345">
        <v>800</v>
      </c>
      <c r="L201" s="311">
        <f>L202</f>
        <v>254.5</v>
      </c>
      <c r="M201" s="311">
        <f>M202</f>
        <v>0</v>
      </c>
      <c r="N201" s="312">
        <f>N202</f>
        <v>254.5</v>
      </c>
      <c r="O201" s="316"/>
    </row>
    <row r="202" spans="1:15" s="14" customFormat="1" ht="12.75">
      <c r="A202" s="179" t="s">
        <v>103</v>
      </c>
      <c r="B202" s="305" t="s">
        <v>156</v>
      </c>
      <c r="C202" s="261" t="s">
        <v>114</v>
      </c>
      <c r="D202" s="192" t="s">
        <v>170</v>
      </c>
      <c r="E202" s="154" t="s">
        <v>14</v>
      </c>
      <c r="F202" s="139" t="s">
        <v>193</v>
      </c>
      <c r="G202" s="139" t="s">
        <v>193</v>
      </c>
      <c r="H202" s="139" t="s">
        <v>193</v>
      </c>
      <c r="I202" s="139" t="s">
        <v>28</v>
      </c>
      <c r="J202" s="155" t="s">
        <v>193</v>
      </c>
      <c r="K202" s="345">
        <v>850</v>
      </c>
      <c r="L202" s="311">
        <v>254.5</v>
      </c>
      <c r="M202" s="311">
        <v>0</v>
      </c>
      <c r="N202" s="312">
        <v>254.5</v>
      </c>
      <c r="O202" s="316"/>
    </row>
    <row r="203" spans="1:15" s="14" customFormat="1" ht="25.5">
      <c r="A203" s="284" t="s">
        <v>84</v>
      </c>
      <c r="B203" s="305" t="s">
        <v>156</v>
      </c>
      <c r="C203" s="261" t="s">
        <v>114</v>
      </c>
      <c r="D203" s="192" t="s">
        <v>170</v>
      </c>
      <c r="E203" s="154" t="s">
        <v>14</v>
      </c>
      <c r="F203" s="139" t="s">
        <v>193</v>
      </c>
      <c r="G203" s="139" t="s">
        <v>193</v>
      </c>
      <c r="H203" s="139" t="s">
        <v>193</v>
      </c>
      <c r="I203" s="139" t="s">
        <v>31</v>
      </c>
      <c r="J203" s="155" t="s">
        <v>193</v>
      </c>
      <c r="K203" s="345"/>
      <c r="L203" s="311">
        <f>L204+L206</f>
        <v>198.60000000000002</v>
      </c>
      <c r="M203" s="311">
        <f>M204+M206</f>
        <v>0</v>
      </c>
      <c r="N203" s="312">
        <f>N204+N206</f>
        <v>198.60000000000002</v>
      </c>
      <c r="O203" s="316"/>
    </row>
    <row r="204" spans="1:15" s="14" customFormat="1" ht="25.5">
      <c r="A204" s="179" t="s">
        <v>91</v>
      </c>
      <c r="B204" s="305" t="s">
        <v>156</v>
      </c>
      <c r="C204" s="261" t="s">
        <v>114</v>
      </c>
      <c r="D204" s="192" t="s">
        <v>170</v>
      </c>
      <c r="E204" s="154" t="s">
        <v>14</v>
      </c>
      <c r="F204" s="139" t="s">
        <v>193</v>
      </c>
      <c r="G204" s="139" t="s">
        <v>193</v>
      </c>
      <c r="H204" s="139" t="s">
        <v>193</v>
      </c>
      <c r="I204" s="139" t="s">
        <v>31</v>
      </c>
      <c r="J204" s="155" t="s">
        <v>193</v>
      </c>
      <c r="K204" s="345">
        <v>200</v>
      </c>
      <c r="L204" s="311">
        <f>L205</f>
        <v>153.9</v>
      </c>
      <c r="M204" s="311">
        <f>M205</f>
        <v>0</v>
      </c>
      <c r="N204" s="312">
        <f>N205</f>
        <v>153.9</v>
      </c>
      <c r="O204" s="316"/>
    </row>
    <row r="205" spans="1:15" s="14" customFormat="1" ht="25.5">
      <c r="A205" s="179" t="s">
        <v>93</v>
      </c>
      <c r="B205" s="305" t="s">
        <v>156</v>
      </c>
      <c r="C205" s="261" t="s">
        <v>114</v>
      </c>
      <c r="D205" s="192" t="s">
        <v>170</v>
      </c>
      <c r="E205" s="154" t="s">
        <v>14</v>
      </c>
      <c r="F205" s="139" t="s">
        <v>193</v>
      </c>
      <c r="G205" s="139" t="s">
        <v>193</v>
      </c>
      <c r="H205" s="139" t="s">
        <v>193</v>
      </c>
      <c r="I205" s="139" t="s">
        <v>31</v>
      </c>
      <c r="J205" s="155" t="s">
        <v>193</v>
      </c>
      <c r="K205" s="345">
        <v>240</v>
      </c>
      <c r="L205" s="311">
        <v>153.9</v>
      </c>
      <c r="M205" s="311">
        <v>0</v>
      </c>
      <c r="N205" s="312">
        <v>153.9</v>
      </c>
      <c r="O205" s="316"/>
    </row>
    <row r="206" spans="1:15" s="14" customFormat="1" ht="12.75">
      <c r="A206" s="179" t="s">
        <v>101</v>
      </c>
      <c r="B206" s="305" t="s">
        <v>156</v>
      </c>
      <c r="C206" s="261" t="s">
        <v>114</v>
      </c>
      <c r="D206" s="192" t="s">
        <v>170</v>
      </c>
      <c r="E206" s="154" t="s">
        <v>14</v>
      </c>
      <c r="F206" s="139" t="s">
        <v>193</v>
      </c>
      <c r="G206" s="139" t="s">
        <v>193</v>
      </c>
      <c r="H206" s="139" t="s">
        <v>193</v>
      </c>
      <c r="I206" s="139" t="s">
        <v>31</v>
      </c>
      <c r="J206" s="155" t="s">
        <v>193</v>
      </c>
      <c r="K206" s="345" t="s">
        <v>102</v>
      </c>
      <c r="L206" s="311">
        <f>L207</f>
        <v>44.7</v>
      </c>
      <c r="M206" s="311">
        <f>M207</f>
        <v>0</v>
      </c>
      <c r="N206" s="312">
        <f>N207</f>
        <v>44.7</v>
      </c>
      <c r="O206" s="316"/>
    </row>
    <row r="207" spans="1:15" s="14" customFormat="1" ht="12.75">
      <c r="A207" s="179" t="s">
        <v>103</v>
      </c>
      <c r="B207" s="305" t="s">
        <v>156</v>
      </c>
      <c r="C207" s="261" t="s">
        <v>114</v>
      </c>
      <c r="D207" s="192" t="s">
        <v>170</v>
      </c>
      <c r="E207" s="154" t="s">
        <v>14</v>
      </c>
      <c r="F207" s="139" t="s">
        <v>193</v>
      </c>
      <c r="G207" s="139" t="s">
        <v>193</v>
      </c>
      <c r="H207" s="139" t="s">
        <v>193</v>
      </c>
      <c r="I207" s="139" t="s">
        <v>31</v>
      </c>
      <c r="J207" s="155" t="s">
        <v>193</v>
      </c>
      <c r="K207" s="345" t="s">
        <v>104</v>
      </c>
      <c r="L207" s="311">
        <v>44.7</v>
      </c>
      <c r="M207" s="311">
        <v>0</v>
      </c>
      <c r="N207" s="312">
        <v>44.7</v>
      </c>
      <c r="O207" s="316"/>
    </row>
    <row r="208" spans="1:15" s="14" customFormat="1" ht="12.75">
      <c r="A208" s="284" t="s">
        <v>85</v>
      </c>
      <c r="B208" s="305" t="s">
        <v>156</v>
      </c>
      <c r="C208" s="261" t="s">
        <v>114</v>
      </c>
      <c r="D208" s="192" t="s">
        <v>170</v>
      </c>
      <c r="E208" s="154" t="s">
        <v>14</v>
      </c>
      <c r="F208" s="139" t="s">
        <v>193</v>
      </c>
      <c r="G208" s="139" t="s">
        <v>193</v>
      </c>
      <c r="H208" s="139" t="s">
        <v>193</v>
      </c>
      <c r="I208" s="139" t="s">
        <v>15</v>
      </c>
      <c r="J208" s="155" t="s">
        <v>193</v>
      </c>
      <c r="K208" s="345"/>
      <c r="L208" s="311">
        <f aca="true" t="shared" si="34" ref="L208:N209">L209</f>
        <v>40</v>
      </c>
      <c r="M208" s="311">
        <f t="shared" si="34"/>
        <v>0</v>
      </c>
      <c r="N208" s="312">
        <f t="shared" si="34"/>
        <v>40</v>
      </c>
      <c r="O208" s="316"/>
    </row>
    <row r="209" spans="1:15" s="14" customFormat="1" ht="25.5">
      <c r="A209" s="179" t="s">
        <v>91</v>
      </c>
      <c r="B209" s="305" t="s">
        <v>156</v>
      </c>
      <c r="C209" s="261" t="s">
        <v>114</v>
      </c>
      <c r="D209" s="192" t="s">
        <v>170</v>
      </c>
      <c r="E209" s="154" t="s">
        <v>14</v>
      </c>
      <c r="F209" s="139" t="s">
        <v>193</v>
      </c>
      <c r="G209" s="139" t="s">
        <v>193</v>
      </c>
      <c r="H209" s="139" t="s">
        <v>193</v>
      </c>
      <c r="I209" s="139" t="s">
        <v>15</v>
      </c>
      <c r="J209" s="155" t="s">
        <v>193</v>
      </c>
      <c r="K209" s="345">
        <v>200</v>
      </c>
      <c r="L209" s="311">
        <f t="shared" si="34"/>
        <v>40</v>
      </c>
      <c r="M209" s="311">
        <f t="shared" si="34"/>
        <v>0</v>
      </c>
      <c r="N209" s="312">
        <f t="shared" si="34"/>
        <v>40</v>
      </c>
      <c r="O209" s="316"/>
    </row>
    <row r="210" spans="1:15" s="14" customFormat="1" ht="25.5">
      <c r="A210" s="179" t="s">
        <v>93</v>
      </c>
      <c r="B210" s="305" t="s">
        <v>156</v>
      </c>
      <c r="C210" s="261" t="s">
        <v>114</v>
      </c>
      <c r="D210" s="192" t="s">
        <v>170</v>
      </c>
      <c r="E210" s="154" t="s">
        <v>14</v>
      </c>
      <c r="F210" s="139" t="s">
        <v>193</v>
      </c>
      <c r="G210" s="139" t="s">
        <v>193</v>
      </c>
      <c r="H210" s="139" t="s">
        <v>193</v>
      </c>
      <c r="I210" s="139" t="s">
        <v>15</v>
      </c>
      <c r="J210" s="155" t="s">
        <v>193</v>
      </c>
      <c r="K210" s="345">
        <v>240</v>
      </c>
      <c r="L210" s="311">
        <v>40</v>
      </c>
      <c r="M210" s="311">
        <v>0</v>
      </c>
      <c r="N210" s="312">
        <v>40</v>
      </c>
      <c r="O210" s="316"/>
    </row>
    <row r="211" spans="1:15" s="14" customFormat="1" ht="25.5">
      <c r="A211" s="284" t="s">
        <v>130</v>
      </c>
      <c r="B211" s="305" t="s">
        <v>156</v>
      </c>
      <c r="C211" s="318" t="s">
        <v>117</v>
      </c>
      <c r="D211" s="341"/>
      <c r="E211" s="225"/>
      <c r="F211" s="201"/>
      <c r="G211" s="139"/>
      <c r="H211" s="139"/>
      <c r="I211" s="201"/>
      <c r="J211" s="341"/>
      <c r="K211" s="342"/>
      <c r="L211" s="311">
        <f aca="true" t="shared" si="35" ref="L211:N215">L212</f>
        <v>626.9</v>
      </c>
      <c r="M211" s="311">
        <f t="shared" si="35"/>
        <v>0</v>
      </c>
      <c r="N211" s="312">
        <f t="shared" si="35"/>
        <v>626.9</v>
      </c>
      <c r="O211" s="316"/>
    </row>
    <row r="212" spans="1:15" s="14" customFormat="1" ht="12.75">
      <c r="A212" s="284" t="s">
        <v>323</v>
      </c>
      <c r="B212" s="305" t="s">
        <v>156</v>
      </c>
      <c r="C212" s="363" t="s">
        <v>117</v>
      </c>
      <c r="D212" s="364" t="s">
        <v>133</v>
      </c>
      <c r="E212" s="154"/>
      <c r="F212" s="139"/>
      <c r="G212" s="139"/>
      <c r="H212" s="139"/>
      <c r="I212" s="139"/>
      <c r="J212" s="155"/>
      <c r="K212" s="345"/>
      <c r="L212" s="311">
        <f t="shared" si="35"/>
        <v>626.9</v>
      </c>
      <c r="M212" s="311">
        <f t="shared" si="35"/>
        <v>0</v>
      </c>
      <c r="N212" s="312">
        <f t="shared" si="35"/>
        <v>626.9</v>
      </c>
      <c r="O212" s="316"/>
    </row>
    <row r="213" spans="1:15" s="14" customFormat="1" ht="25.5">
      <c r="A213" s="179" t="s">
        <v>61</v>
      </c>
      <c r="B213" s="305" t="s">
        <v>156</v>
      </c>
      <c r="C213" s="363" t="s">
        <v>117</v>
      </c>
      <c r="D213" s="364" t="s">
        <v>133</v>
      </c>
      <c r="E213" s="154" t="s">
        <v>45</v>
      </c>
      <c r="F213" s="139" t="s">
        <v>193</v>
      </c>
      <c r="G213" s="139" t="s">
        <v>193</v>
      </c>
      <c r="H213" s="139" t="s">
        <v>193</v>
      </c>
      <c r="I213" s="139" t="s">
        <v>194</v>
      </c>
      <c r="J213" s="155" t="s">
        <v>193</v>
      </c>
      <c r="K213" s="345"/>
      <c r="L213" s="311">
        <f t="shared" si="35"/>
        <v>626.9</v>
      </c>
      <c r="M213" s="311">
        <f t="shared" si="35"/>
        <v>0</v>
      </c>
      <c r="N213" s="312">
        <f t="shared" si="35"/>
        <v>626.9</v>
      </c>
      <c r="O213" s="316"/>
    </row>
    <row r="214" spans="1:15" s="14" customFormat="1" ht="25.5">
      <c r="A214" s="179" t="s">
        <v>324</v>
      </c>
      <c r="B214" s="305" t="s">
        <v>156</v>
      </c>
      <c r="C214" s="363" t="s">
        <v>117</v>
      </c>
      <c r="D214" s="364" t="s">
        <v>133</v>
      </c>
      <c r="E214" s="154" t="s">
        <v>45</v>
      </c>
      <c r="F214" s="139" t="s">
        <v>193</v>
      </c>
      <c r="G214" s="139" t="s">
        <v>193</v>
      </c>
      <c r="H214" s="139" t="s">
        <v>193</v>
      </c>
      <c r="I214" s="139" t="s">
        <v>325</v>
      </c>
      <c r="J214" s="155" t="s">
        <v>193</v>
      </c>
      <c r="K214" s="345"/>
      <c r="L214" s="311">
        <f t="shared" si="35"/>
        <v>626.9</v>
      </c>
      <c r="M214" s="311">
        <f t="shared" si="35"/>
        <v>0</v>
      </c>
      <c r="N214" s="312">
        <f t="shared" si="35"/>
        <v>626.9</v>
      </c>
      <c r="O214" s="316"/>
    </row>
    <row r="215" spans="1:15" s="14" customFormat="1" ht="12.75">
      <c r="A215" s="179" t="s">
        <v>147</v>
      </c>
      <c r="B215" s="305" t="s">
        <v>156</v>
      </c>
      <c r="C215" s="363" t="s">
        <v>117</v>
      </c>
      <c r="D215" s="364" t="s">
        <v>133</v>
      </c>
      <c r="E215" s="154" t="s">
        <v>45</v>
      </c>
      <c r="F215" s="139" t="s">
        <v>193</v>
      </c>
      <c r="G215" s="139" t="s">
        <v>193</v>
      </c>
      <c r="H215" s="139" t="s">
        <v>193</v>
      </c>
      <c r="I215" s="139" t="s">
        <v>325</v>
      </c>
      <c r="J215" s="155" t="s">
        <v>193</v>
      </c>
      <c r="K215" s="345" t="s">
        <v>161</v>
      </c>
      <c r="L215" s="311">
        <f t="shared" si="35"/>
        <v>626.9</v>
      </c>
      <c r="M215" s="311">
        <f t="shared" si="35"/>
        <v>0</v>
      </c>
      <c r="N215" s="312">
        <f t="shared" si="35"/>
        <v>626.9</v>
      </c>
      <c r="O215" s="316"/>
    </row>
    <row r="216" spans="1:15" s="14" customFormat="1" ht="12.75">
      <c r="A216" s="179" t="s">
        <v>108</v>
      </c>
      <c r="B216" s="305" t="s">
        <v>156</v>
      </c>
      <c r="C216" s="363" t="s">
        <v>117</v>
      </c>
      <c r="D216" s="364" t="s">
        <v>133</v>
      </c>
      <c r="E216" s="154" t="s">
        <v>45</v>
      </c>
      <c r="F216" s="139" t="s">
        <v>193</v>
      </c>
      <c r="G216" s="139" t="s">
        <v>193</v>
      </c>
      <c r="H216" s="139" t="s">
        <v>193</v>
      </c>
      <c r="I216" s="139" t="s">
        <v>325</v>
      </c>
      <c r="J216" s="155" t="s">
        <v>193</v>
      </c>
      <c r="K216" s="345" t="s">
        <v>112</v>
      </c>
      <c r="L216" s="311">
        <v>626.9</v>
      </c>
      <c r="M216" s="311">
        <v>0</v>
      </c>
      <c r="N216" s="312">
        <v>626.9</v>
      </c>
      <c r="O216" s="316"/>
    </row>
    <row r="217" spans="1:15" s="29" customFormat="1" ht="12.75">
      <c r="A217" s="284" t="s">
        <v>132</v>
      </c>
      <c r="B217" s="305" t="s">
        <v>156</v>
      </c>
      <c r="C217" s="261" t="s">
        <v>116</v>
      </c>
      <c r="D217" s="192"/>
      <c r="E217" s="348"/>
      <c r="F217" s="200"/>
      <c r="G217" s="139"/>
      <c r="H217" s="139"/>
      <c r="I217" s="200"/>
      <c r="J217" s="155"/>
      <c r="K217" s="349"/>
      <c r="L217" s="343">
        <f>L218+L231+L245+L226</f>
        <v>21155</v>
      </c>
      <c r="M217" s="343">
        <f>M218+M231+M245+M226</f>
        <v>283.3</v>
      </c>
      <c r="N217" s="344">
        <f>N218+N231+N245+N226</f>
        <v>21438.299999999996</v>
      </c>
      <c r="O217" s="316"/>
    </row>
    <row r="218" spans="1:15" s="29" customFormat="1" ht="12.75">
      <c r="A218" s="284" t="s">
        <v>65</v>
      </c>
      <c r="B218" s="305" t="s">
        <v>156</v>
      </c>
      <c r="C218" s="261" t="s">
        <v>116</v>
      </c>
      <c r="D218" s="192" t="s">
        <v>118</v>
      </c>
      <c r="E218" s="348"/>
      <c r="F218" s="200"/>
      <c r="G218" s="139"/>
      <c r="H218" s="139"/>
      <c r="I218" s="200"/>
      <c r="J218" s="155"/>
      <c r="K218" s="349"/>
      <c r="L218" s="343">
        <f>L219</f>
        <v>1023</v>
      </c>
      <c r="M218" s="343">
        <f>M219</f>
        <v>0</v>
      </c>
      <c r="N218" s="344">
        <f>N219</f>
        <v>1023</v>
      </c>
      <c r="O218" s="316"/>
    </row>
    <row r="219" spans="1:15" s="14" customFormat="1" ht="38.25">
      <c r="A219" s="179" t="s">
        <v>196</v>
      </c>
      <c r="B219" s="305" t="s">
        <v>156</v>
      </c>
      <c r="C219" s="261" t="s">
        <v>116</v>
      </c>
      <c r="D219" s="192" t="s">
        <v>118</v>
      </c>
      <c r="E219" s="154" t="s">
        <v>133</v>
      </c>
      <c r="F219" s="139" t="s">
        <v>193</v>
      </c>
      <c r="G219" s="139" t="s">
        <v>193</v>
      </c>
      <c r="H219" s="139" t="s">
        <v>193</v>
      </c>
      <c r="I219" s="139" t="s">
        <v>194</v>
      </c>
      <c r="J219" s="155" t="s">
        <v>193</v>
      </c>
      <c r="K219" s="345"/>
      <c r="L219" s="311">
        <f>L220+L223</f>
        <v>1023</v>
      </c>
      <c r="M219" s="311">
        <f>M220+M223</f>
        <v>0</v>
      </c>
      <c r="N219" s="312">
        <f>N220+N223</f>
        <v>1023</v>
      </c>
      <c r="O219" s="316"/>
    </row>
    <row r="220" spans="1:15" s="14" customFormat="1" ht="12.75">
      <c r="A220" s="179" t="s">
        <v>197</v>
      </c>
      <c r="B220" s="305" t="s">
        <v>156</v>
      </c>
      <c r="C220" s="261" t="s">
        <v>116</v>
      </c>
      <c r="D220" s="192" t="s">
        <v>118</v>
      </c>
      <c r="E220" s="154" t="s">
        <v>133</v>
      </c>
      <c r="F220" s="139" t="s">
        <v>193</v>
      </c>
      <c r="G220" s="139" t="s">
        <v>193</v>
      </c>
      <c r="H220" s="139" t="s">
        <v>193</v>
      </c>
      <c r="I220" s="139" t="s">
        <v>198</v>
      </c>
      <c r="J220" s="155" t="s">
        <v>193</v>
      </c>
      <c r="K220" s="345"/>
      <c r="L220" s="311">
        <f aca="true" t="shared" si="36" ref="L220:N221">L221</f>
        <v>1008</v>
      </c>
      <c r="M220" s="311">
        <f t="shared" si="36"/>
        <v>0</v>
      </c>
      <c r="N220" s="312">
        <f t="shared" si="36"/>
        <v>1008</v>
      </c>
      <c r="O220" s="316"/>
    </row>
    <row r="221" spans="1:15" s="14" customFormat="1" ht="12.75">
      <c r="A221" s="179" t="s">
        <v>101</v>
      </c>
      <c r="B221" s="305" t="s">
        <v>156</v>
      </c>
      <c r="C221" s="261" t="s">
        <v>116</v>
      </c>
      <c r="D221" s="192" t="s">
        <v>118</v>
      </c>
      <c r="E221" s="280" t="s">
        <v>133</v>
      </c>
      <c r="F221" s="140" t="s">
        <v>193</v>
      </c>
      <c r="G221" s="139" t="s">
        <v>193</v>
      </c>
      <c r="H221" s="139" t="s">
        <v>193</v>
      </c>
      <c r="I221" s="141" t="s">
        <v>198</v>
      </c>
      <c r="J221" s="155" t="s">
        <v>193</v>
      </c>
      <c r="K221" s="351" t="s">
        <v>102</v>
      </c>
      <c r="L221" s="311">
        <f t="shared" si="36"/>
        <v>1008</v>
      </c>
      <c r="M221" s="311">
        <f t="shared" si="36"/>
        <v>0</v>
      </c>
      <c r="N221" s="312">
        <f t="shared" si="36"/>
        <v>1008</v>
      </c>
      <c r="O221" s="316"/>
    </row>
    <row r="222" spans="1:15" s="14" customFormat="1" ht="38.25">
      <c r="A222" s="179" t="s">
        <v>315</v>
      </c>
      <c r="B222" s="305" t="s">
        <v>156</v>
      </c>
      <c r="C222" s="261" t="s">
        <v>116</v>
      </c>
      <c r="D222" s="192" t="s">
        <v>118</v>
      </c>
      <c r="E222" s="280" t="s">
        <v>133</v>
      </c>
      <c r="F222" s="140" t="s">
        <v>193</v>
      </c>
      <c r="G222" s="139" t="s">
        <v>193</v>
      </c>
      <c r="H222" s="139" t="s">
        <v>193</v>
      </c>
      <c r="I222" s="141" t="s">
        <v>198</v>
      </c>
      <c r="J222" s="155" t="s">
        <v>193</v>
      </c>
      <c r="K222" s="351" t="s">
        <v>199</v>
      </c>
      <c r="L222" s="311">
        <v>1008</v>
      </c>
      <c r="M222" s="311">
        <v>0</v>
      </c>
      <c r="N222" s="312">
        <v>1008</v>
      </c>
      <c r="O222" s="316"/>
    </row>
    <row r="223" spans="1:15" s="14" customFormat="1" ht="12.75">
      <c r="A223" s="179" t="s">
        <v>200</v>
      </c>
      <c r="B223" s="305" t="s">
        <v>156</v>
      </c>
      <c r="C223" s="261" t="s">
        <v>116</v>
      </c>
      <c r="D223" s="192" t="s">
        <v>118</v>
      </c>
      <c r="E223" s="280" t="s">
        <v>133</v>
      </c>
      <c r="F223" s="140" t="s">
        <v>193</v>
      </c>
      <c r="G223" s="139" t="s">
        <v>193</v>
      </c>
      <c r="H223" s="139" t="s">
        <v>193</v>
      </c>
      <c r="I223" s="141" t="s">
        <v>201</v>
      </c>
      <c r="J223" s="155" t="s">
        <v>193</v>
      </c>
      <c r="K223" s="351"/>
      <c r="L223" s="311">
        <f aca="true" t="shared" si="37" ref="L223:N224">L224</f>
        <v>15</v>
      </c>
      <c r="M223" s="311">
        <f t="shared" si="37"/>
        <v>0</v>
      </c>
      <c r="N223" s="312">
        <f t="shared" si="37"/>
        <v>15</v>
      </c>
      <c r="O223" s="316"/>
    </row>
    <row r="224" spans="1:15" s="14" customFormat="1" ht="25.5">
      <c r="A224" s="226" t="s">
        <v>181</v>
      </c>
      <c r="B224" s="305" t="s">
        <v>156</v>
      </c>
      <c r="C224" s="261" t="s">
        <v>116</v>
      </c>
      <c r="D224" s="192" t="s">
        <v>118</v>
      </c>
      <c r="E224" s="225" t="s">
        <v>133</v>
      </c>
      <c r="F224" s="201" t="s">
        <v>193</v>
      </c>
      <c r="G224" s="139" t="s">
        <v>193</v>
      </c>
      <c r="H224" s="139" t="s">
        <v>193</v>
      </c>
      <c r="I224" s="201" t="s">
        <v>201</v>
      </c>
      <c r="J224" s="155" t="s">
        <v>193</v>
      </c>
      <c r="K224" s="342" t="s">
        <v>92</v>
      </c>
      <c r="L224" s="311">
        <f t="shared" si="37"/>
        <v>15</v>
      </c>
      <c r="M224" s="311">
        <f t="shared" si="37"/>
        <v>0</v>
      </c>
      <c r="N224" s="312">
        <f t="shared" si="37"/>
        <v>15</v>
      </c>
      <c r="O224" s="316"/>
    </row>
    <row r="225" spans="1:15" s="14" customFormat="1" ht="25.5">
      <c r="A225" s="226" t="s">
        <v>93</v>
      </c>
      <c r="B225" s="305" t="s">
        <v>156</v>
      </c>
      <c r="C225" s="261" t="s">
        <v>116</v>
      </c>
      <c r="D225" s="192" t="s">
        <v>118</v>
      </c>
      <c r="E225" s="225" t="s">
        <v>133</v>
      </c>
      <c r="F225" s="201" t="s">
        <v>193</v>
      </c>
      <c r="G225" s="139" t="s">
        <v>193</v>
      </c>
      <c r="H225" s="139" t="s">
        <v>193</v>
      </c>
      <c r="I225" s="201" t="s">
        <v>201</v>
      </c>
      <c r="J225" s="155" t="s">
        <v>193</v>
      </c>
      <c r="K225" s="342" t="s">
        <v>94</v>
      </c>
      <c r="L225" s="311">
        <v>15</v>
      </c>
      <c r="M225" s="311">
        <v>0</v>
      </c>
      <c r="N225" s="312">
        <v>15</v>
      </c>
      <c r="O225" s="316"/>
    </row>
    <row r="226" spans="1:15" s="14" customFormat="1" ht="12.75">
      <c r="A226" s="226" t="s">
        <v>282</v>
      </c>
      <c r="B226" s="305" t="s">
        <v>156</v>
      </c>
      <c r="C226" s="261" t="s">
        <v>116</v>
      </c>
      <c r="D226" s="192" t="s">
        <v>120</v>
      </c>
      <c r="E226" s="225"/>
      <c r="F226" s="201"/>
      <c r="G226" s="139"/>
      <c r="H226" s="139"/>
      <c r="I226" s="201"/>
      <c r="J226" s="155"/>
      <c r="K226" s="342"/>
      <c r="L226" s="311">
        <f aca="true" t="shared" si="38" ref="L226:N229">L227</f>
        <v>113.6</v>
      </c>
      <c r="M226" s="311">
        <f t="shared" si="38"/>
        <v>0</v>
      </c>
      <c r="N226" s="312">
        <f t="shared" si="38"/>
        <v>113.6</v>
      </c>
      <c r="O226" s="316"/>
    </row>
    <row r="227" spans="1:15" s="14" customFormat="1" ht="12.75">
      <c r="A227" s="179" t="s">
        <v>258</v>
      </c>
      <c r="B227" s="305" t="s">
        <v>156</v>
      </c>
      <c r="C227" s="261" t="s">
        <v>116</v>
      </c>
      <c r="D227" s="192" t="s">
        <v>120</v>
      </c>
      <c r="E227" s="225" t="s">
        <v>255</v>
      </c>
      <c r="F227" s="201" t="s">
        <v>193</v>
      </c>
      <c r="G227" s="139" t="s">
        <v>193</v>
      </c>
      <c r="H227" s="139" t="s">
        <v>193</v>
      </c>
      <c r="I227" s="201" t="s">
        <v>194</v>
      </c>
      <c r="J227" s="155" t="s">
        <v>193</v>
      </c>
      <c r="K227" s="342"/>
      <c r="L227" s="311">
        <f t="shared" si="38"/>
        <v>113.6</v>
      </c>
      <c r="M227" s="311">
        <f t="shared" si="38"/>
        <v>0</v>
      </c>
      <c r="N227" s="312">
        <f t="shared" si="38"/>
        <v>113.6</v>
      </c>
      <c r="O227" s="316"/>
    </row>
    <row r="228" spans="1:15" s="14" customFormat="1" ht="25.5">
      <c r="A228" s="365" t="s">
        <v>257</v>
      </c>
      <c r="B228" s="305" t="s">
        <v>156</v>
      </c>
      <c r="C228" s="261" t="s">
        <v>116</v>
      </c>
      <c r="D228" s="192" t="s">
        <v>120</v>
      </c>
      <c r="E228" s="225" t="s">
        <v>255</v>
      </c>
      <c r="F228" s="201" t="s">
        <v>193</v>
      </c>
      <c r="G228" s="139" t="s">
        <v>193</v>
      </c>
      <c r="H228" s="139" t="s">
        <v>193</v>
      </c>
      <c r="I228" s="201" t="s">
        <v>256</v>
      </c>
      <c r="J228" s="155" t="s">
        <v>193</v>
      </c>
      <c r="K228" s="342"/>
      <c r="L228" s="311">
        <f t="shared" si="38"/>
        <v>113.6</v>
      </c>
      <c r="M228" s="311">
        <f t="shared" si="38"/>
        <v>0</v>
      </c>
      <c r="N228" s="312">
        <f t="shared" si="38"/>
        <v>113.6</v>
      </c>
      <c r="O228" s="316"/>
    </row>
    <row r="229" spans="1:15" s="14" customFormat="1" ht="12.75">
      <c r="A229" s="226" t="s">
        <v>147</v>
      </c>
      <c r="B229" s="305" t="s">
        <v>156</v>
      </c>
      <c r="C229" s="261" t="s">
        <v>116</v>
      </c>
      <c r="D229" s="192" t="s">
        <v>120</v>
      </c>
      <c r="E229" s="225" t="s">
        <v>255</v>
      </c>
      <c r="F229" s="201" t="s">
        <v>193</v>
      </c>
      <c r="G229" s="139" t="s">
        <v>193</v>
      </c>
      <c r="H229" s="139" t="s">
        <v>193</v>
      </c>
      <c r="I229" s="201" t="s">
        <v>256</v>
      </c>
      <c r="J229" s="155" t="s">
        <v>193</v>
      </c>
      <c r="K229" s="342" t="s">
        <v>161</v>
      </c>
      <c r="L229" s="311">
        <f t="shared" si="38"/>
        <v>113.6</v>
      </c>
      <c r="M229" s="311">
        <f t="shared" si="38"/>
        <v>0</v>
      </c>
      <c r="N229" s="312">
        <f t="shared" si="38"/>
        <v>113.6</v>
      </c>
      <c r="O229" s="316"/>
    </row>
    <row r="230" spans="1:15" s="14" customFormat="1" ht="12.75">
      <c r="A230" s="226" t="s">
        <v>162</v>
      </c>
      <c r="B230" s="305" t="s">
        <v>156</v>
      </c>
      <c r="C230" s="261" t="s">
        <v>116</v>
      </c>
      <c r="D230" s="192" t="s">
        <v>120</v>
      </c>
      <c r="E230" s="225" t="s">
        <v>255</v>
      </c>
      <c r="F230" s="201" t="s">
        <v>193</v>
      </c>
      <c r="G230" s="139" t="s">
        <v>193</v>
      </c>
      <c r="H230" s="139" t="s">
        <v>193</v>
      </c>
      <c r="I230" s="201" t="s">
        <v>256</v>
      </c>
      <c r="J230" s="155" t="s">
        <v>193</v>
      </c>
      <c r="K230" s="342" t="s">
        <v>206</v>
      </c>
      <c r="L230" s="311">
        <v>113.6</v>
      </c>
      <c r="M230" s="311">
        <v>0</v>
      </c>
      <c r="N230" s="312">
        <v>113.6</v>
      </c>
      <c r="O230" s="316"/>
    </row>
    <row r="231" spans="1:15" s="29" customFormat="1" ht="12.75">
      <c r="A231" s="284" t="s">
        <v>177</v>
      </c>
      <c r="B231" s="305" t="s">
        <v>156</v>
      </c>
      <c r="C231" s="261" t="s">
        <v>116</v>
      </c>
      <c r="D231" s="192" t="s">
        <v>131</v>
      </c>
      <c r="E231" s="348"/>
      <c r="F231" s="200"/>
      <c r="G231" s="139"/>
      <c r="H231" s="139"/>
      <c r="I231" s="200"/>
      <c r="J231" s="192"/>
      <c r="K231" s="349"/>
      <c r="L231" s="343">
        <f>L232</f>
        <v>19899.4</v>
      </c>
      <c r="M231" s="343">
        <f>M232</f>
        <v>283.3</v>
      </c>
      <c r="N231" s="344">
        <f>N232</f>
        <v>20182.699999999997</v>
      </c>
      <c r="O231" s="316"/>
    </row>
    <row r="232" spans="1:15" s="14" customFormat="1" ht="45.75" customHeight="1">
      <c r="A232" s="283" t="s">
        <v>309</v>
      </c>
      <c r="B232" s="305" t="s">
        <v>156</v>
      </c>
      <c r="C232" s="261" t="s">
        <v>116</v>
      </c>
      <c r="D232" s="192" t="s">
        <v>131</v>
      </c>
      <c r="E232" s="176" t="s">
        <v>141</v>
      </c>
      <c r="F232" s="177" t="s">
        <v>193</v>
      </c>
      <c r="G232" s="139" t="s">
        <v>193</v>
      </c>
      <c r="H232" s="139" t="s">
        <v>193</v>
      </c>
      <c r="I232" s="177" t="s">
        <v>194</v>
      </c>
      <c r="J232" s="155" t="s">
        <v>193</v>
      </c>
      <c r="K232" s="347"/>
      <c r="L232" s="311">
        <f>L236+L239+L233+L242</f>
        <v>19899.4</v>
      </c>
      <c r="M232" s="311">
        <f>M236+M239+M233+M242</f>
        <v>283.3</v>
      </c>
      <c r="N232" s="312">
        <f>N236+N239+N233+N242</f>
        <v>20182.699999999997</v>
      </c>
      <c r="O232" s="316"/>
    </row>
    <row r="233" spans="1:15" s="14" customFormat="1" ht="63.75">
      <c r="A233" s="283" t="s">
        <v>242</v>
      </c>
      <c r="B233" s="305" t="s">
        <v>156</v>
      </c>
      <c r="C233" s="261" t="s">
        <v>116</v>
      </c>
      <c r="D233" s="192" t="s">
        <v>131</v>
      </c>
      <c r="E233" s="176" t="s">
        <v>141</v>
      </c>
      <c r="F233" s="177" t="s">
        <v>193</v>
      </c>
      <c r="G233" s="139" t="s">
        <v>193</v>
      </c>
      <c r="H233" s="139" t="s">
        <v>193</v>
      </c>
      <c r="I233" s="177" t="s">
        <v>241</v>
      </c>
      <c r="J233" s="155" t="s">
        <v>193</v>
      </c>
      <c r="K233" s="347"/>
      <c r="L233" s="311">
        <f aca="true" t="shared" si="39" ref="L233:N234">L234</f>
        <v>1571.9</v>
      </c>
      <c r="M233" s="311">
        <f t="shared" si="39"/>
        <v>0</v>
      </c>
      <c r="N233" s="312">
        <f t="shared" si="39"/>
        <v>1571.9</v>
      </c>
      <c r="O233" s="316"/>
    </row>
    <row r="234" spans="1:15" s="14" customFormat="1" ht="25.5">
      <c r="A234" s="179" t="s">
        <v>91</v>
      </c>
      <c r="B234" s="305" t="s">
        <v>156</v>
      </c>
      <c r="C234" s="261" t="s">
        <v>116</v>
      </c>
      <c r="D234" s="192" t="s">
        <v>131</v>
      </c>
      <c r="E234" s="176" t="s">
        <v>141</v>
      </c>
      <c r="F234" s="177" t="s">
        <v>193</v>
      </c>
      <c r="G234" s="139" t="s">
        <v>193</v>
      </c>
      <c r="H234" s="139" t="s">
        <v>193</v>
      </c>
      <c r="I234" s="177" t="s">
        <v>241</v>
      </c>
      <c r="J234" s="155" t="s">
        <v>193</v>
      </c>
      <c r="K234" s="342" t="s">
        <v>92</v>
      </c>
      <c r="L234" s="311">
        <f t="shared" si="39"/>
        <v>1571.9</v>
      </c>
      <c r="M234" s="311">
        <f t="shared" si="39"/>
        <v>0</v>
      </c>
      <c r="N234" s="312">
        <f t="shared" si="39"/>
        <v>1571.9</v>
      </c>
      <c r="O234" s="316"/>
    </row>
    <row r="235" spans="1:15" s="14" customFormat="1" ht="25.5">
      <c r="A235" s="179" t="s">
        <v>93</v>
      </c>
      <c r="B235" s="305" t="s">
        <v>156</v>
      </c>
      <c r="C235" s="261" t="s">
        <v>116</v>
      </c>
      <c r="D235" s="192" t="s">
        <v>131</v>
      </c>
      <c r="E235" s="176" t="s">
        <v>141</v>
      </c>
      <c r="F235" s="177" t="s">
        <v>193</v>
      </c>
      <c r="G235" s="139" t="s">
        <v>193</v>
      </c>
      <c r="H235" s="139" t="s">
        <v>193</v>
      </c>
      <c r="I235" s="177" t="s">
        <v>241</v>
      </c>
      <c r="J235" s="155" t="s">
        <v>193</v>
      </c>
      <c r="K235" s="342" t="s">
        <v>94</v>
      </c>
      <c r="L235" s="311">
        <v>1571.9</v>
      </c>
      <c r="M235" s="311">
        <v>0</v>
      </c>
      <c r="N235" s="312">
        <v>1571.9</v>
      </c>
      <c r="O235" s="316"/>
    </row>
    <row r="236" spans="1:15" s="14" customFormat="1" ht="42.75" customHeight="1">
      <c r="A236" s="179" t="s">
        <v>203</v>
      </c>
      <c r="B236" s="305" t="s">
        <v>156</v>
      </c>
      <c r="C236" s="261" t="s">
        <v>116</v>
      </c>
      <c r="D236" s="192" t="s">
        <v>131</v>
      </c>
      <c r="E236" s="154" t="s">
        <v>141</v>
      </c>
      <c r="F236" s="139" t="s">
        <v>193</v>
      </c>
      <c r="G236" s="139" t="s">
        <v>193</v>
      </c>
      <c r="H236" s="139" t="s">
        <v>193</v>
      </c>
      <c r="I236" s="139" t="s">
        <v>204</v>
      </c>
      <c r="J236" s="155" t="s">
        <v>193</v>
      </c>
      <c r="K236" s="345"/>
      <c r="L236" s="311">
        <f aca="true" t="shared" si="40" ref="L236:N237">L237</f>
        <v>11514.1</v>
      </c>
      <c r="M236" s="311">
        <f t="shared" si="40"/>
        <v>283.3</v>
      </c>
      <c r="N236" s="312">
        <f t="shared" si="40"/>
        <v>11797.4</v>
      </c>
      <c r="O236" s="316"/>
    </row>
    <row r="237" spans="1:15" s="14" customFormat="1" ht="25.5">
      <c r="A237" s="179" t="s">
        <v>91</v>
      </c>
      <c r="B237" s="305" t="s">
        <v>156</v>
      </c>
      <c r="C237" s="261" t="s">
        <v>116</v>
      </c>
      <c r="D237" s="192" t="s">
        <v>131</v>
      </c>
      <c r="E237" s="154" t="s">
        <v>141</v>
      </c>
      <c r="F237" s="139" t="s">
        <v>193</v>
      </c>
      <c r="G237" s="139" t="s">
        <v>193</v>
      </c>
      <c r="H237" s="139" t="s">
        <v>193</v>
      </c>
      <c r="I237" s="139" t="s">
        <v>204</v>
      </c>
      <c r="J237" s="155" t="s">
        <v>193</v>
      </c>
      <c r="K237" s="345" t="s">
        <v>92</v>
      </c>
      <c r="L237" s="311">
        <f t="shared" si="40"/>
        <v>11514.1</v>
      </c>
      <c r="M237" s="311">
        <f t="shared" si="40"/>
        <v>283.3</v>
      </c>
      <c r="N237" s="312">
        <f t="shared" si="40"/>
        <v>11797.4</v>
      </c>
      <c r="O237" s="316"/>
    </row>
    <row r="238" spans="1:15" s="14" customFormat="1" ht="25.5">
      <c r="A238" s="179" t="s">
        <v>93</v>
      </c>
      <c r="B238" s="305" t="s">
        <v>156</v>
      </c>
      <c r="C238" s="261" t="s">
        <v>116</v>
      </c>
      <c r="D238" s="192" t="s">
        <v>131</v>
      </c>
      <c r="E238" s="154" t="s">
        <v>141</v>
      </c>
      <c r="F238" s="139" t="s">
        <v>193</v>
      </c>
      <c r="G238" s="139" t="s">
        <v>193</v>
      </c>
      <c r="H238" s="139" t="s">
        <v>193</v>
      </c>
      <c r="I238" s="139" t="s">
        <v>204</v>
      </c>
      <c r="J238" s="155" t="s">
        <v>193</v>
      </c>
      <c r="K238" s="345" t="s">
        <v>94</v>
      </c>
      <c r="L238" s="311">
        <v>11514.1</v>
      </c>
      <c r="M238" s="311">
        <v>283.3</v>
      </c>
      <c r="N238" s="312">
        <f>M238+L238</f>
        <v>11797.4</v>
      </c>
      <c r="O238" s="316"/>
    </row>
    <row r="239" spans="1:15" s="14" customFormat="1" ht="63.75">
      <c r="A239" s="179" t="s">
        <v>269</v>
      </c>
      <c r="B239" s="305" t="s">
        <v>156</v>
      </c>
      <c r="C239" s="261" t="s">
        <v>116</v>
      </c>
      <c r="D239" s="192" t="s">
        <v>131</v>
      </c>
      <c r="E239" s="154" t="s">
        <v>141</v>
      </c>
      <c r="F239" s="139" t="s">
        <v>193</v>
      </c>
      <c r="G239" s="139" t="s">
        <v>193</v>
      </c>
      <c r="H239" s="139" t="s">
        <v>193</v>
      </c>
      <c r="I239" s="139" t="s">
        <v>205</v>
      </c>
      <c r="J239" s="155" t="s">
        <v>193</v>
      </c>
      <c r="K239" s="345"/>
      <c r="L239" s="311">
        <f aca="true" t="shared" si="41" ref="L239:N240">L240</f>
        <v>1951.5</v>
      </c>
      <c r="M239" s="311">
        <f t="shared" si="41"/>
        <v>0</v>
      </c>
      <c r="N239" s="312">
        <f t="shared" si="41"/>
        <v>1951.5</v>
      </c>
      <c r="O239" s="316"/>
    </row>
    <row r="240" spans="1:15" s="14" customFormat="1" ht="12.75">
      <c r="A240" s="226" t="s">
        <v>147</v>
      </c>
      <c r="B240" s="305" t="s">
        <v>156</v>
      </c>
      <c r="C240" s="261" t="s">
        <v>116</v>
      </c>
      <c r="D240" s="192" t="s">
        <v>131</v>
      </c>
      <c r="E240" s="225" t="s">
        <v>141</v>
      </c>
      <c r="F240" s="201" t="s">
        <v>193</v>
      </c>
      <c r="G240" s="139" t="s">
        <v>193</v>
      </c>
      <c r="H240" s="139" t="s">
        <v>193</v>
      </c>
      <c r="I240" s="201" t="s">
        <v>205</v>
      </c>
      <c r="J240" s="155" t="s">
        <v>193</v>
      </c>
      <c r="K240" s="342" t="s">
        <v>161</v>
      </c>
      <c r="L240" s="263">
        <f t="shared" si="41"/>
        <v>1951.5</v>
      </c>
      <c r="M240" s="263">
        <f t="shared" si="41"/>
        <v>0</v>
      </c>
      <c r="N240" s="264">
        <f t="shared" si="41"/>
        <v>1951.5</v>
      </c>
      <c r="O240" s="316"/>
    </row>
    <row r="241" spans="1:15" s="14" customFormat="1" ht="12.75">
      <c r="A241" s="226" t="s">
        <v>162</v>
      </c>
      <c r="B241" s="305" t="s">
        <v>156</v>
      </c>
      <c r="C241" s="261" t="s">
        <v>116</v>
      </c>
      <c r="D241" s="192" t="s">
        <v>131</v>
      </c>
      <c r="E241" s="225" t="s">
        <v>141</v>
      </c>
      <c r="F241" s="201" t="s">
        <v>193</v>
      </c>
      <c r="G241" s="139" t="s">
        <v>193</v>
      </c>
      <c r="H241" s="139" t="s">
        <v>193</v>
      </c>
      <c r="I241" s="201" t="s">
        <v>205</v>
      </c>
      <c r="J241" s="155" t="s">
        <v>193</v>
      </c>
      <c r="K241" s="342" t="s">
        <v>206</v>
      </c>
      <c r="L241" s="263">
        <v>1951.5</v>
      </c>
      <c r="M241" s="263">
        <v>0</v>
      </c>
      <c r="N241" s="264">
        <v>1951.5</v>
      </c>
      <c r="O241" s="316"/>
    </row>
    <row r="242" spans="1:15" s="14" customFormat="1" ht="60">
      <c r="A242" s="224" t="s">
        <v>326</v>
      </c>
      <c r="B242" s="305" t="s">
        <v>156</v>
      </c>
      <c r="C242" s="261" t="s">
        <v>116</v>
      </c>
      <c r="D242" s="192" t="s">
        <v>131</v>
      </c>
      <c r="E242" s="225" t="s">
        <v>141</v>
      </c>
      <c r="F242" s="201" t="s">
        <v>193</v>
      </c>
      <c r="G242" s="139" t="s">
        <v>193</v>
      </c>
      <c r="H242" s="139" t="s">
        <v>193</v>
      </c>
      <c r="I242" s="201" t="s">
        <v>327</v>
      </c>
      <c r="J242" s="155" t="s">
        <v>193</v>
      </c>
      <c r="K242" s="342"/>
      <c r="L242" s="263">
        <f aca="true" t="shared" si="42" ref="L242:N243">L243</f>
        <v>4861.9</v>
      </c>
      <c r="M242" s="263">
        <f t="shared" si="42"/>
        <v>0</v>
      </c>
      <c r="N242" s="264">
        <f t="shared" si="42"/>
        <v>4861.9</v>
      </c>
      <c r="O242" s="316"/>
    </row>
    <row r="243" spans="1:15" s="14" customFormat="1" ht="12.75">
      <c r="A243" s="226" t="s">
        <v>147</v>
      </c>
      <c r="B243" s="305" t="s">
        <v>156</v>
      </c>
      <c r="C243" s="261" t="s">
        <v>116</v>
      </c>
      <c r="D243" s="192" t="s">
        <v>131</v>
      </c>
      <c r="E243" s="225" t="s">
        <v>141</v>
      </c>
      <c r="F243" s="201" t="s">
        <v>193</v>
      </c>
      <c r="G243" s="139" t="s">
        <v>193</v>
      </c>
      <c r="H243" s="139" t="s">
        <v>193</v>
      </c>
      <c r="I243" s="201" t="s">
        <v>327</v>
      </c>
      <c r="J243" s="155" t="s">
        <v>193</v>
      </c>
      <c r="K243" s="342" t="s">
        <v>161</v>
      </c>
      <c r="L243" s="263">
        <f t="shared" si="42"/>
        <v>4861.9</v>
      </c>
      <c r="M243" s="263">
        <f t="shared" si="42"/>
        <v>0</v>
      </c>
      <c r="N243" s="264">
        <f t="shared" si="42"/>
        <v>4861.9</v>
      </c>
      <c r="O243" s="316"/>
    </row>
    <row r="244" spans="1:15" s="14" customFormat="1" ht="12.75">
      <c r="A244" s="226" t="s">
        <v>162</v>
      </c>
      <c r="B244" s="305" t="s">
        <v>156</v>
      </c>
      <c r="C244" s="261" t="s">
        <v>116</v>
      </c>
      <c r="D244" s="192" t="s">
        <v>131</v>
      </c>
      <c r="E244" s="225" t="s">
        <v>141</v>
      </c>
      <c r="F244" s="201" t="s">
        <v>193</v>
      </c>
      <c r="G244" s="139" t="s">
        <v>193</v>
      </c>
      <c r="H244" s="139" t="s">
        <v>193</v>
      </c>
      <c r="I244" s="201" t="s">
        <v>327</v>
      </c>
      <c r="J244" s="155" t="s">
        <v>193</v>
      </c>
      <c r="K244" s="342" t="s">
        <v>206</v>
      </c>
      <c r="L244" s="263">
        <v>4861.9</v>
      </c>
      <c r="M244" s="263">
        <v>0</v>
      </c>
      <c r="N244" s="264">
        <v>4861.9</v>
      </c>
      <c r="O244" s="316"/>
    </row>
    <row r="245" spans="1:15" s="29" customFormat="1" ht="12.75">
      <c r="A245" s="284" t="s">
        <v>140</v>
      </c>
      <c r="B245" s="305" t="s">
        <v>156</v>
      </c>
      <c r="C245" s="261" t="s">
        <v>116</v>
      </c>
      <c r="D245" s="192" t="s">
        <v>146</v>
      </c>
      <c r="E245" s="348"/>
      <c r="F245" s="200"/>
      <c r="G245" s="139"/>
      <c r="H245" s="139"/>
      <c r="I245" s="200"/>
      <c r="J245" s="155"/>
      <c r="K245" s="349"/>
      <c r="L245" s="343">
        <f aca="true" t="shared" si="43" ref="L245:N246">L246</f>
        <v>119</v>
      </c>
      <c r="M245" s="343">
        <f t="shared" si="43"/>
        <v>0</v>
      </c>
      <c r="N245" s="344">
        <f t="shared" si="43"/>
        <v>119</v>
      </c>
      <c r="O245" s="316"/>
    </row>
    <row r="246" spans="1:15" s="14" customFormat="1" ht="38.25">
      <c r="A246" s="226" t="s">
        <v>207</v>
      </c>
      <c r="B246" s="305" t="s">
        <v>156</v>
      </c>
      <c r="C246" s="261" t="s">
        <v>116</v>
      </c>
      <c r="D246" s="192" t="s">
        <v>146</v>
      </c>
      <c r="E246" s="225" t="s">
        <v>146</v>
      </c>
      <c r="F246" s="201" t="s">
        <v>193</v>
      </c>
      <c r="G246" s="139" t="s">
        <v>193</v>
      </c>
      <c r="H246" s="139" t="s">
        <v>193</v>
      </c>
      <c r="I246" s="201" t="s">
        <v>194</v>
      </c>
      <c r="J246" s="155" t="s">
        <v>193</v>
      </c>
      <c r="K246" s="342"/>
      <c r="L246" s="263">
        <f t="shared" si="43"/>
        <v>119</v>
      </c>
      <c r="M246" s="263">
        <f t="shared" si="43"/>
        <v>0</v>
      </c>
      <c r="N246" s="264">
        <f t="shared" si="43"/>
        <v>119</v>
      </c>
      <c r="O246" s="316"/>
    </row>
    <row r="247" spans="1:15" s="14" customFormat="1" ht="12.75">
      <c r="A247" s="226" t="s">
        <v>0</v>
      </c>
      <c r="B247" s="305" t="s">
        <v>156</v>
      </c>
      <c r="C247" s="261" t="s">
        <v>116</v>
      </c>
      <c r="D247" s="192" t="s">
        <v>146</v>
      </c>
      <c r="E247" s="225" t="s">
        <v>146</v>
      </c>
      <c r="F247" s="201" t="s">
        <v>193</v>
      </c>
      <c r="G247" s="139" t="s">
        <v>193</v>
      </c>
      <c r="H247" s="139" t="s">
        <v>193</v>
      </c>
      <c r="I247" s="201" t="s">
        <v>1</v>
      </c>
      <c r="J247" s="155" t="s">
        <v>193</v>
      </c>
      <c r="K247" s="342"/>
      <c r="L247" s="263">
        <f>L248+L250</f>
        <v>119</v>
      </c>
      <c r="M247" s="263">
        <f>M248+M250</f>
        <v>0</v>
      </c>
      <c r="N247" s="264">
        <f>N248+N250</f>
        <v>119</v>
      </c>
      <c r="O247" s="316"/>
    </row>
    <row r="248" spans="1:15" s="14" customFormat="1" ht="25.5">
      <c r="A248" s="226" t="s">
        <v>181</v>
      </c>
      <c r="B248" s="305" t="s">
        <v>156</v>
      </c>
      <c r="C248" s="261" t="s">
        <v>116</v>
      </c>
      <c r="D248" s="192" t="s">
        <v>146</v>
      </c>
      <c r="E248" s="225" t="s">
        <v>146</v>
      </c>
      <c r="F248" s="201" t="s">
        <v>193</v>
      </c>
      <c r="G248" s="139" t="s">
        <v>193</v>
      </c>
      <c r="H248" s="139" t="s">
        <v>193</v>
      </c>
      <c r="I248" s="201" t="s">
        <v>1</v>
      </c>
      <c r="J248" s="155" t="s">
        <v>193</v>
      </c>
      <c r="K248" s="342" t="s">
        <v>92</v>
      </c>
      <c r="L248" s="263">
        <f>L249</f>
        <v>2</v>
      </c>
      <c r="M248" s="263">
        <f>M249</f>
        <v>0</v>
      </c>
      <c r="N248" s="264">
        <f>N249</f>
        <v>2</v>
      </c>
      <c r="O248" s="316"/>
    </row>
    <row r="249" spans="1:15" s="14" customFormat="1" ht="25.5">
      <c r="A249" s="226" t="s">
        <v>93</v>
      </c>
      <c r="B249" s="305" t="s">
        <v>156</v>
      </c>
      <c r="C249" s="261" t="s">
        <v>116</v>
      </c>
      <c r="D249" s="192" t="s">
        <v>146</v>
      </c>
      <c r="E249" s="225" t="s">
        <v>146</v>
      </c>
      <c r="F249" s="201" t="s">
        <v>193</v>
      </c>
      <c r="G249" s="139" t="s">
        <v>193</v>
      </c>
      <c r="H249" s="139" t="s">
        <v>193</v>
      </c>
      <c r="I249" s="201" t="s">
        <v>1</v>
      </c>
      <c r="J249" s="155" t="s">
        <v>193</v>
      </c>
      <c r="K249" s="342" t="s">
        <v>94</v>
      </c>
      <c r="L249" s="263">
        <v>2</v>
      </c>
      <c r="M249" s="263">
        <v>0</v>
      </c>
      <c r="N249" s="264">
        <v>2</v>
      </c>
      <c r="O249" s="316"/>
    </row>
    <row r="250" spans="1:15" s="14" customFormat="1" ht="12.75">
      <c r="A250" s="179" t="s">
        <v>101</v>
      </c>
      <c r="B250" s="305" t="s">
        <v>156</v>
      </c>
      <c r="C250" s="261" t="s">
        <v>116</v>
      </c>
      <c r="D250" s="192" t="s">
        <v>146</v>
      </c>
      <c r="E250" s="280" t="s">
        <v>146</v>
      </c>
      <c r="F250" s="140" t="s">
        <v>193</v>
      </c>
      <c r="G250" s="139" t="s">
        <v>193</v>
      </c>
      <c r="H250" s="139" t="s">
        <v>193</v>
      </c>
      <c r="I250" s="141" t="s">
        <v>1</v>
      </c>
      <c r="J250" s="155" t="s">
        <v>193</v>
      </c>
      <c r="K250" s="351" t="s">
        <v>102</v>
      </c>
      <c r="L250" s="311">
        <f>L251</f>
        <v>117</v>
      </c>
      <c r="M250" s="311">
        <f>M251</f>
        <v>0</v>
      </c>
      <c r="N250" s="312">
        <f>N251</f>
        <v>117</v>
      </c>
      <c r="O250" s="316"/>
    </row>
    <row r="251" spans="1:15" s="14" customFormat="1" ht="38.25">
      <c r="A251" s="179" t="s">
        <v>272</v>
      </c>
      <c r="B251" s="305" t="s">
        <v>156</v>
      </c>
      <c r="C251" s="261" t="s">
        <v>116</v>
      </c>
      <c r="D251" s="192" t="s">
        <v>146</v>
      </c>
      <c r="E251" s="280" t="s">
        <v>146</v>
      </c>
      <c r="F251" s="140" t="s">
        <v>193</v>
      </c>
      <c r="G251" s="139" t="s">
        <v>193</v>
      </c>
      <c r="H251" s="139" t="s">
        <v>193</v>
      </c>
      <c r="I251" s="141" t="s">
        <v>1</v>
      </c>
      <c r="J251" s="155" t="s">
        <v>193</v>
      </c>
      <c r="K251" s="351" t="s">
        <v>199</v>
      </c>
      <c r="L251" s="311">
        <v>117</v>
      </c>
      <c r="M251" s="311">
        <v>0</v>
      </c>
      <c r="N251" s="312">
        <v>117</v>
      </c>
      <c r="O251" s="316"/>
    </row>
    <row r="252" spans="1:15" s="29" customFormat="1" ht="12.75">
      <c r="A252" s="340" t="s">
        <v>122</v>
      </c>
      <c r="B252" s="305" t="s">
        <v>156</v>
      </c>
      <c r="C252" s="261" t="s">
        <v>118</v>
      </c>
      <c r="D252" s="192"/>
      <c r="E252" s="348"/>
      <c r="F252" s="200"/>
      <c r="G252" s="139"/>
      <c r="H252" s="139"/>
      <c r="I252" s="200"/>
      <c r="J252" s="192"/>
      <c r="K252" s="349"/>
      <c r="L252" s="343">
        <f>L253+L258</f>
        <v>4886.1</v>
      </c>
      <c r="M252" s="343">
        <f>M253+M258</f>
        <v>0</v>
      </c>
      <c r="N252" s="344">
        <f>N253+N258</f>
        <v>4886.1</v>
      </c>
      <c r="O252" s="316"/>
    </row>
    <row r="253" spans="1:15" s="29" customFormat="1" ht="12.75">
      <c r="A253" s="340" t="s">
        <v>134</v>
      </c>
      <c r="B253" s="305" t="s">
        <v>156</v>
      </c>
      <c r="C253" s="261" t="s">
        <v>118</v>
      </c>
      <c r="D253" s="192" t="s">
        <v>121</v>
      </c>
      <c r="E253" s="348"/>
      <c r="F253" s="200"/>
      <c r="G253" s="139"/>
      <c r="H253" s="139"/>
      <c r="I253" s="200"/>
      <c r="J253" s="155"/>
      <c r="K253" s="349"/>
      <c r="L253" s="343">
        <f aca="true" t="shared" si="44" ref="L253:N254">L254</f>
        <v>4766.1</v>
      </c>
      <c r="M253" s="343">
        <f t="shared" si="44"/>
        <v>0</v>
      </c>
      <c r="N253" s="344">
        <f t="shared" si="44"/>
        <v>4766.1</v>
      </c>
      <c r="O253" s="316"/>
    </row>
    <row r="254" spans="1:15" s="29" customFormat="1" ht="55.5" customHeight="1">
      <c r="A254" s="283" t="s">
        <v>18</v>
      </c>
      <c r="B254" s="305" t="s">
        <v>156</v>
      </c>
      <c r="C254" s="261" t="s">
        <v>118</v>
      </c>
      <c r="D254" s="192" t="s">
        <v>121</v>
      </c>
      <c r="E254" s="280" t="s">
        <v>116</v>
      </c>
      <c r="F254" s="200" t="s">
        <v>193</v>
      </c>
      <c r="G254" s="139" t="s">
        <v>193</v>
      </c>
      <c r="H254" s="139" t="s">
        <v>193</v>
      </c>
      <c r="I254" s="139" t="s">
        <v>194</v>
      </c>
      <c r="J254" s="155" t="s">
        <v>193</v>
      </c>
      <c r="K254" s="345"/>
      <c r="L254" s="343">
        <f t="shared" si="44"/>
        <v>4766.1</v>
      </c>
      <c r="M254" s="343">
        <f t="shared" si="44"/>
        <v>0</v>
      </c>
      <c r="N254" s="344">
        <f t="shared" si="44"/>
        <v>4766.1</v>
      </c>
      <c r="O254" s="316"/>
    </row>
    <row r="255" spans="1:15" s="14" customFormat="1" ht="25.5">
      <c r="A255" s="265" t="s">
        <v>280</v>
      </c>
      <c r="B255" s="305" t="s">
        <v>156</v>
      </c>
      <c r="C255" s="261" t="s">
        <v>118</v>
      </c>
      <c r="D255" s="192" t="s">
        <v>121</v>
      </c>
      <c r="E255" s="154" t="s">
        <v>116</v>
      </c>
      <c r="F255" s="200" t="s">
        <v>193</v>
      </c>
      <c r="G255" s="139" t="s">
        <v>193</v>
      </c>
      <c r="H255" s="139" t="s">
        <v>193</v>
      </c>
      <c r="I255" s="139" t="s">
        <v>279</v>
      </c>
      <c r="J255" s="155" t="s">
        <v>193</v>
      </c>
      <c r="K255" s="345"/>
      <c r="L255" s="311">
        <f aca="true" t="shared" si="45" ref="L255:N256">L256</f>
        <v>4766.1</v>
      </c>
      <c r="M255" s="311">
        <f t="shared" si="45"/>
        <v>0</v>
      </c>
      <c r="N255" s="312">
        <f t="shared" si="45"/>
        <v>4766.1</v>
      </c>
      <c r="O255" s="316"/>
    </row>
    <row r="256" spans="1:15" s="14" customFormat="1" ht="25.5">
      <c r="A256" s="284" t="s">
        <v>314</v>
      </c>
      <c r="B256" s="305" t="s">
        <v>156</v>
      </c>
      <c r="C256" s="261" t="s">
        <v>118</v>
      </c>
      <c r="D256" s="192" t="s">
        <v>121</v>
      </c>
      <c r="E256" s="154" t="s">
        <v>116</v>
      </c>
      <c r="F256" s="139" t="s">
        <v>193</v>
      </c>
      <c r="G256" s="139" t="s">
        <v>193</v>
      </c>
      <c r="H256" s="139" t="s">
        <v>193</v>
      </c>
      <c r="I256" s="139" t="s">
        <v>279</v>
      </c>
      <c r="J256" s="155" t="s">
        <v>193</v>
      </c>
      <c r="K256" s="345" t="s">
        <v>243</v>
      </c>
      <c r="L256" s="311">
        <f t="shared" si="45"/>
        <v>4766.1</v>
      </c>
      <c r="M256" s="311">
        <f t="shared" si="45"/>
        <v>0</v>
      </c>
      <c r="N256" s="312">
        <f t="shared" si="45"/>
        <v>4766.1</v>
      </c>
      <c r="O256" s="316"/>
    </row>
    <row r="257" spans="1:15" s="14" customFormat="1" ht="12.75">
      <c r="A257" s="226" t="s">
        <v>245</v>
      </c>
      <c r="B257" s="305" t="s">
        <v>156</v>
      </c>
      <c r="C257" s="261" t="s">
        <v>118</v>
      </c>
      <c r="D257" s="192" t="s">
        <v>121</v>
      </c>
      <c r="E257" s="154" t="s">
        <v>116</v>
      </c>
      <c r="F257" s="140" t="s">
        <v>193</v>
      </c>
      <c r="G257" s="139" t="s">
        <v>193</v>
      </c>
      <c r="H257" s="139" t="s">
        <v>193</v>
      </c>
      <c r="I257" s="139" t="s">
        <v>279</v>
      </c>
      <c r="J257" s="155" t="s">
        <v>193</v>
      </c>
      <c r="K257" s="345" t="s">
        <v>244</v>
      </c>
      <c r="L257" s="311">
        <f>1673.9+3092.2</f>
        <v>4766.1</v>
      </c>
      <c r="M257" s="311">
        <v>0</v>
      </c>
      <c r="N257" s="312">
        <f>1673.9+3092.2</f>
        <v>4766.1</v>
      </c>
      <c r="O257" s="316"/>
    </row>
    <row r="258" spans="1:15" s="14" customFormat="1" ht="12.75">
      <c r="A258" s="226" t="s">
        <v>247</v>
      </c>
      <c r="B258" s="305" t="s">
        <v>156</v>
      </c>
      <c r="C258" s="261" t="s">
        <v>118</v>
      </c>
      <c r="D258" s="192" t="s">
        <v>117</v>
      </c>
      <c r="E258" s="154"/>
      <c r="F258" s="140"/>
      <c r="G258" s="139"/>
      <c r="H258" s="139"/>
      <c r="I258" s="139"/>
      <c r="J258" s="155"/>
      <c r="K258" s="345"/>
      <c r="L258" s="311">
        <f aca="true" t="shared" si="46" ref="L258:N261">L259</f>
        <v>120</v>
      </c>
      <c r="M258" s="311">
        <f t="shared" si="46"/>
        <v>0</v>
      </c>
      <c r="N258" s="312">
        <f t="shared" si="46"/>
        <v>120</v>
      </c>
      <c r="O258" s="316"/>
    </row>
    <row r="259" spans="1:15" s="14" customFormat="1" ht="38.25">
      <c r="A259" s="226" t="s">
        <v>301</v>
      </c>
      <c r="B259" s="305" t="s">
        <v>156</v>
      </c>
      <c r="C259" s="261" t="s">
        <v>118</v>
      </c>
      <c r="D259" s="192" t="s">
        <v>117</v>
      </c>
      <c r="E259" s="154" t="s">
        <v>300</v>
      </c>
      <c r="F259" s="140" t="s">
        <v>193</v>
      </c>
      <c r="G259" s="139" t="s">
        <v>193</v>
      </c>
      <c r="H259" s="139" t="s">
        <v>193</v>
      </c>
      <c r="I259" s="139" t="s">
        <v>194</v>
      </c>
      <c r="J259" s="155" t="s">
        <v>193</v>
      </c>
      <c r="K259" s="345"/>
      <c r="L259" s="311">
        <f t="shared" si="46"/>
        <v>120</v>
      </c>
      <c r="M259" s="311">
        <f t="shared" si="46"/>
        <v>0</v>
      </c>
      <c r="N259" s="312">
        <f t="shared" si="46"/>
        <v>120</v>
      </c>
      <c r="O259" s="316"/>
    </row>
    <row r="260" spans="1:15" s="14" customFormat="1" ht="25.5">
      <c r="A260" s="226" t="s">
        <v>308</v>
      </c>
      <c r="B260" s="305" t="s">
        <v>156</v>
      </c>
      <c r="C260" s="261" t="s">
        <v>118</v>
      </c>
      <c r="D260" s="192" t="s">
        <v>117</v>
      </c>
      <c r="E260" s="154" t="s">
        <v>300</v>
      </c>
      <c r="F260" s="140" t="s">
        <v>193</v>
      </c>
      <c r="G260" s="139" t="s">
        <v>193</v>
      </c>
      <c r="H260" s="139" t="s">
        <v>193</v>
      </c>
      <c r="I260" s="139" t="s">
        <v>297</v>
      </c>
      <c r="J260" s="155" t="s">
        <v>193</v>
      </c>
      <c r="K260" s="345"/>
      <c r="L260" s="311">
        <f t="shared" si="46"/>
        <v>120</v>
      </c>
      <c r="M260" s="311">
        <f t="shared" si="46"/>
        <v>0</v>
      </c>
      <c r="N260" s="312">
        <f t="shared" si="46"/>
        <v>120</v>
      </c>
      <c r="O260" s="316"/>
    </row>
    <row r="261" spans="1:15" s="14" customFormat="1" ht="25.5">
      <c r="A261" s="226" t="s">
        <v>181</v>
      </c>
      <c r="B261" s="305" t="s">
        <v>156</v>
      </c>
      <c r="C261" s="261" t="s">
        <v>118</v>
      </c>
      <c r="D261" s="192" t="s">
        <v>117</v>
      </c>
      <c r="E261" s="154" t="s">
        <v>300</v>
      </c>
      <c r="F261" s="140" t="s">
        <v>193</v>
      </c>
      <c r="G261" s="139" t="s">
        <v>193</v>
      </c>
      <c r="H261" s="139" t="s">
        <v>193</v>
      </c>
      <c r="I261" s="139" t="s">
        <v>297</v>
      </c>
      <c r="J261" s="155" t="s">
        <v>193</v>
      </c>
      <c r="K261" s="345" t="s">
        <v>92</v>
      </c>
      <c r="L261" s="311">
        <f t="shared" si="46"/>
        <v>120</v>
      </c>
      <c r="M261" s="311">
        <f t="shared" si="46"/>
        <v>0</v>
      </c>
      <c r="N261" s="312">
        <f t="shared" si="46"/>
        <v>120</v>
      </c>
      <c r="O261" s="316"/>
    </row>
    <row r="262" spans="1:15" s="14" customFormat="1" ht="25.5">
      <c r="A262" s="226" t="s">
        <v>93</v>
      </c>
      <c r="B262" s="305" t="s">
        <v>156</v>
      </c>
      <c r="C262" s="261" t="s">
        <v>118</v>
      </c>
      <c r="D262" s="192" t="s">
        <v>117</v>
      </c>
      <c r="E262" s="154" t="s">
        <v>300</v>
      </c>
      <c r="F262" s="140" t="s">
        <v>193</v>
      </c>
      <c r="G262" s="139" t="s">
        <v>193</v>
      </c>
      <c r="H262" s="139" t="s">
        <v>193</v>
      </c>
      <c r="I262" s="139" t="s">
        <v>297</v>
      </c>
      <c r="J262" s="155" t="s">
        <v>193</v>
      </c>
      <c r="K262" s="345" t="s">
        <v>94</v>
      </c>
      <c r="L262" s="311">
        <v>120</v>
      </c>
      <c r="M262" s="311">
        <v>0</v>
      </c>
      <c r="N262" s="312">
        <v>120</v>
      </c>
      <c r="O262" s="316"/>
    </row>
    <row r="263" spans="1:15" s="29" customFormat="1" ht="12.75">
      <c r="A263" s="284" t="s">
        <v>123</v>
      </c>
      <c r="B263" s="305" t="s">
        <v>156</v>
      </c>
      <c r="C263" s="261" t="s">
        <v>119</v>
      </c>
      <c r="D263" s="192"/>
      <c r="E263" s="348"/>
      <c r="F263" s="200"/>
      <c r="G263" s="139"/>
      <c r="H263" s="139"/>
      <c r="I263" s="200"/>
      <c r="J263" s="192"/>
      <c r="K263" s="349"/>
      <c r="L263" s="311">
        <f>L269+L264+L288</f>
        <v>5672.200000000001</v>
      </c>
      <c r="M263" s="366">
        <f>M269+M264+M288</f>
        <v>50</v>
      </c>
      <c r="N263" s="312">
        <f>N269+N264+N288</f>
        <v>5722.200000000001</v>
      </c>
      <c r="O263" s="316"/>
    </row>
    <row r="264" spans="1:15" s="29" customFormat="1" ht="12.75">
      <c r="A264" s="284" t="s">
        <v>135</v>
      </c>
      <c r="B264" s="305" t="s">
        <v>156</v>
      </c>
      <c r="C264" s="261" t="s">
        <v>119</v>
      </c>
      <c r="D264" s="192" t="s">
        <v>121</v>
      </c>
      <c r="E264" s="348"/>
      <c r="F264" s="200"/>
      <c r="G264" s="139"/>
      <c r="H264" s="139"/>
      <c r="I264" s="200"/>
      <c r="J264" s="192"/>
      <c r="K264" s="349"/>
      <c r="L264" s="311">
        <f aca="true" t="shared" si="47" ref="L264:N267">L265</f>
        <v>5376.6</v>
      </c>
      <c r="M264" s="311">
        <f t="shared" si="47"/>
        <v>0</v>
      </c>
      <c r="N264" s="312">
        <f t="shared" si="47"/>
        <v>5376.6</v>
      </c>
      <c r="O264" s="316"/>
    </row>
    <row r="265" spans="1:15" s="29" customFormat="1" ht="38.25">
      <c r="A265" s="179" t="s">
        <v>289</v>
      </c>
      <c r="B265" s="305" t="s">
        <v>156</v>
      </c>
      <c r="C265" s="261" t="s">
        <v>119</v>
      </c>
      <c r="D265" s="192" t="s">
        <v>121</v>
      </c>
      <c r="E265" s="348" t="s">
        <v>8</v>
      </c>
      <c r="F265" s="200" t="s">
        <v>193</v>
      </c>
      <c r="G265" s="139" t="s">
        <v>193</v>
      </c>
      <c r="H265" s="139" t="s">
        <v>193</v>
      </c>
      <c r="I265" s="200" t="s">
        <v>194</v>
      </c>
      <c r="J265" s="192" t="s">
        <v>193</v>
      </c>
      <c r="K265" s="349"/>
      <c r="L265" s="311">
        <f t="shared" si="47"/>
        <v>5376.6</v>
      </c>
      <c r="M265" s="311">
        <f t="shared" si="47"/>
        <v>0</v>
      </c>
      <c r="N265" s="312">
        <f t="shared" si="47"/>
        <v>5376.6</v>
      </c>
      <c r="O265" s="316"/>
    </row>
    <row r="266" spans="1:15" s="29" customFormat="1" ht="25.5">
      <c r="A266" s="179" t="s">
        <v>322</v>
      </c>
      <c r="B266" s="305" t="s">
        <v>156</v>
      </c>
      <c r="C266" s="261" t="s">
        <v>119</v>
      </c>
      <c r="D266" s="192" t="s">
        <v>121</v>
      </c>
      <c r="E266" s="154" t="s">
        <v>8</v>
      </c>
      <c r="F266" s="140" t="s">
        <v>193</v>
      </c>
      <c r="G266" s="139" t="s">
        <v>193</v>
      </c>
      <c r="H266" s="139" t="s">
        <v>193</v>
      </c>
      <c r="I266" s="141" t="s">
        <v>273</v>
      </c>
      <c r="J266" s="155" t="s">
        <v>193</v>
      </c>
      <c r="K266" s="351"/>
      <c r="L266" s="311">
        <f t="shared" si="47"/>
        <v>5376.6</v>
      </c>
      <c r="M266" s="311">
        <f t="shared" si="47"/>
        <v>0</v>
      </c>
      <c r="N266" s="312">
        <f t="shared" si="47"/>
        <v>5376.6</v>
      </c>
      <c r="O266" s="316"/>
    </row>
    <row r="267" spans="1:15" s="29" customFormat="1" ht="25.5">
      <c r="A267" s="284" t="s">
        <v>314</v>
      </c>
      <c r="B267" s="305" t="s">
        <v>156</v>
      </c>
      <c r="C267" s="261" t="s">
        <v>119</v>
      </c>
      <c r="D267" s="192" t="s">
        <v>121</v>
      </c>
      <c r="E267" s="154" t="s">
        <v>8</v>
      </c>
      <c r="F267" s="140" t="s">
        <v>193</v>
      </c>
      <c r="G267" s="139" t="s">
        <v>193</v>
      </c>
      <c r="H267" s="139" t="s">
        <v>193</v>
      </c>
      <c r="I267" s="141" t="s">
        <v>273</v>
      </c>
      <c r="J267" s="155" t="s">
        <v>193</v>
      </c>
      <c r="K267" s="351" t="s">
        <v>243</v>
      </c>
      <c r="L267" s="311">
        <f t="shared" si="47"/>
        <v>5376.6</v>
      </c>
      <c r="M267" s="311">
        <f t="shared" si="47"/>
        <v>0</v>
      </c>
      <c r="N267" s="312">
        <f t="shared" si="47"/>
        <v>5376.6</v>
      </c>
      <c r="O267" s="316"/>
    </row>
    <row r="268" spans="1:15" s="29" customFormat="1" ht="12.75">
      <c r="A268" s="226" t="s">
        <v>245</v>
      </c>
      <c r="B268" s="305" t="s">
        <v>156</v>
      </c>
      <c r="C268" s="261" t="s">
        <v>119</v>
      </c>
      <c r="D268" s="192" t="s">
        <v>121</v>
      </c>
      <c r="E268" s="154" t="s">
        <v>8</v>
      </c>
      <c r="F268" s="140" t="s">
        <v>193</v>
      </c>
      <c r="G268" s="139" t="s">
        <v>193</v>
      </c>
      <c r="H268" s="139" t="s">
        <v>193</v>
      </c>
      <c r="I268" s="141" t="s">
        <v>273</v>
      </c>
      <c r="J268" s="155" t="s">
        <v>193</v>
      </c>
      <c r="K268" s="351" t="s">
        <v>244</v>
      </c>
      <c r="L268" s="311">
        <v>5376.6</v>
      </c>
      <c r="M268" s="311">
        <v>0</v>
      </c>
      <c r="N268" s="312">
        <v>5376.6</v>
      </c>
      <c r="O268" s="316"/>
    </row>
    <row r="269" spans="1:15" s="31" customFormat="1" ht="12.75">
      <c r="A269" s="284" t="s">
        <v>287</v>
      </c>
      <c r="B269" s="367">
        <v>331</v>
      </c>
      <c r="C269" s="318" t="s">
        <v>119</v>
      </c>
      <c r="D269" s="341" t="s">
        <v>119</v>
      </c>
      <c r="E269" s="225"/>
      <c r="F269" s="201"/>
      <c r="G269" s="139"/>
      <c r="H269" s="139"/>
      <c r="I269" s="201"/>
      <c r="J269" s="341"/>
      <c r="K269" s="342"/>
      <c r="L269" s="263">
        <f>L270+L281</f>
        <v>220.6</v>
      </c>
      <c r="M269" s="263">
        <f>M270+M281</f>
        <v>50</v>
      </c>
      <c r="N269" s="264">
        <f>N270+N281</f>
        <v>270.6</v>
      </c>
      <c r="O269" s="309"/>
    </row>
    <row r="270" spans="1:15" s="16" customFormat="1" ht="29.25" customHeight="1">
      <c r="A270" s="283" t="s">
        <v>318</v>
      </c>
      <c r="B270" s="367">
        <v>331</v>
      </c>
      <c r="C270" s="318" t="s">
        <v>119</v>
      </c>
      <c r="D270" s="341" t="s">
        <v>119</v>
      </c>
      <c r="E270" s="176" t="s">
        <v>115</v>
      </c>
      <c r="F270" s="177" t="s">
        <v>193</v>
      </c>
      <c r="G270" s="139" t="s">
        <v>193</v>
      </c>
      <c r="H270" s="139" t="s">
        <v>193</v>
      </c>
      <c r="I270" s="177" t="s">
        <v>194</v>
      </c>
      <c r="J270" s="155" t="s">
        <v>193</v>
      </c>
      <c r="K270" s="347"/>
      <c r="L270" s="311">
        <f>L274+L271</f>
        <v>165</v>
      </c>
      <c r="M270" s="311">
        <f>M274+M271</f>
        <v>50</v>
      </c>
      <c r="N270" s="312">
        <f>N274+N271</f>
        <v>215</v>
      </c>
      <c r="O270" s="309"/>
    </row>
    <row r="271" spans="1:15" s="16" customFormat="1" ht="29.25" customHeight="1">
      <c r="A271" s="283" t="s">
        <v>344</v>
      </c>
      <c r="B271" s="367">
        <v>331</v>
      </c>
      <c r="C271" s="318" t="s">
        <v>119</v>
      </c>
      <c r="D271" s="318" t="s">
        <v>119</v>
      </c>
      <c r="E271" s="177" t="s">
        <v>115</v>
      </c>
      <c r="F271" s="177" t="s">
        <v>193</v>
      </c>
      <c r="G271" s="139" t="s">
        <v>193</v>
      </c>
      <c r="H271" s="139" t="s">
        <v>193</v>
      </c>
      <c r="I271" s="177" t="s">
        <v>345</v>
      </c>
      <c r="J271" s="139" t="s">
        <v>193</v>
      </c>
      <c r="K271" s="320"/>
      <c r="L271" s="311">
        <f aca="true" t="shared" si="48" ref="L271:N272">L272</f>
        <v>0</v>
      </c>
      <c r="M271" s="311">
        <f t="shared" si="48"/>
        <v>50</v>
      </c>
      <c r="N271" s="312">
        <f t="shared" si="48"/>
        <v>50</v>
      </c>
      <c r="O271" s="309"/>
    </row>
    <row r="272" spans="1:15" s="16" customFormat="1" ht="29.25" customHeight="1">
      <c r="A272" s="179" t="s">
        <v>91</v>
      </c>
      <c r="B272" s="367">
        <v>331</v>
      </c>
      <c r="C272" s="318" t="s">
        <v>119</v>
      </c>
      <c r="D272" s="318" t="s">
        <v>119</v>
      </c>
      <c r="E272" s="177" t="s">
        <v>115</v>
      </c>
      <c r="F272" s="177" t="s">
        <v>193</v>
      </c>
      <c r="G272" s="139" t="s">
        <v>193</v>
      </c>
      <c r="H272" s="139" t="s">
        <v>193</v>
      </c>
      <c r="I272" s="177" t="s">
        <v>345</v>
      </c>
      <c r="J272" s="139" t="s">
        <v>193</v>
      </c>
      <c r="K272" s="320" t="s">
        <v>92</v>
      </c>
      <c r="L272" s="311">
        <f t="shared" si="48"/>
        <v>0</v>
      </c>
      <c r="M272" s="311">
        <f t="shared" si="48"/>
        <v>50</v>
      </c>
      <c r="N272" s="312">
        <f t="shared" si="48"/>
        <v>50</v>
      </c>
      <c r="O272" s="309"/>
    </row>
    <row r="273" spans="1:15" s="16" customFormat="1" ht="29.25" customHeight="1">
      <c r="A273" s="179" t="s">
        <v>93</v>
      </c>
      <c r="B273" s="367">
        <v>331</v>
      </c>
      <c r="C273" s="318" t="s">
        <v>119</v>
      </c>
      <c r="D273" s="318" t="s">
        <v>119</v>
      </c>
      <c r="E273" s="177" t="s">
        <v>115</v>
      </c>
      <c r="F273" s="177" t="s">
        <v>193</v>
      </c>
      <c r="G273" s="139" t="s">
        <v>193</v>
      </c>
      <c r="H273" s="139" t="s">
        <v>193</v>
      </c>
      <c r="I273" s="177" t="s">
        <v>345</v>
      </c>
      <c r="J273" s="139" t="s">
        <v>193</v>
      </c>
      <c r="K273" s="320" t="s">
        <v>94</v>
      </c>
      <c r="L273" s="311">
        <v>0</v>
      </c>
      <c r="M273" s="311">
        <v>50</v>
      </c>
      <c r="N273" s="312">
        <v>50</v>
      </c>
      <c r="O273" s="309"/>
    </row>
    <row r="274" spans="1:15" s="15" customFormat="1" ht="12.75">
      <c r="A274" s="284" t="s">
        <v>26</v>
      </c>
      <c r="B274" s="367">
        <v>331</v>
      </c>
      <c r="C274" s="318" t="s">
        <v>119</v>
      </c>
      <c r="D274" s="341" t="s">
        <v>119</v>
      </c>
      <c r="E274" s="154" t="s">
        <v>115</v>
      </c>
      <c r="F274" s="139" t="s">
        <v>193</v>
      </c>
      <c r="G274" s="139" t="s">
        <v>193</v>
      </c>
      <c r="H274" s="139" t="s">
        <v>193</v>
      </c>
      <c r="I274" s="139" t="s">
        <v>29</v>
      </c>
      <c r="J274" s="155" t="s">
        <v>193</v>
      </c>
      <c r="K274" s="345"/>
      <c r="L274" s="311">
        <f>L275+L277+L279</f>
        <v>165</v>
      </c>
      <c r="M274" s="311">
        <f>M275+M277+M279</f>
        <v>0</v>
      </c>
      <c r="N274" s="312">
        <f>N275+N277+N279</f>
        <v>165</v>
      </c>
      <c r="O274" s="309"/>
    </row>
    <row r="275" spans="1:15" s="15" customFormat="1" ht="25.5">
      <c r="A275" s="179" t="s">
        <v>91</v>
      </c>
      <c r="B275" s="367">
        <v>331</v>
      </c>
      <c r="C275" s="318" t="s">
        <v>119</v>
      </c>
      <c r="D275" s="341" t="s">
        <v>119</v>
      </c>
      <c r="E275" s="154" t="s">
        <v>115</v>
      </c>
      <c r="F275" s="139" t="s">
        <v>193</v>
      </c>
      <c r="G275" s="139" t="s">
        <v>193</v>
      </c>
      <c r="H275" s="139" t="s">
        <v>193</v>
      </c>
      <c r="I275" s="139" t="s">
        <v>29</v>
      </c>
      <c r="J275" s="155" t="s">
        <v>193</v>
      </c>
      <c r="K275" s="345" t="s">
        <v>92</v>
      </c>
      <c r="L275" s="311">
        <f>L276</f>
        <v>75</v>
      </c>
      <c r="M275" s="311">
        <f>M276</f>
        <v>0</v>
      </c>
      <c r="N275" s="312">
        <f>N276</f>
        <v>75</v>
      </c>
      <c r="O275" s="309"/>
    </row>
    <row r="276" spans="1:15" s="15" customFormat="1" ht="25.5">
      <c r="A276" s="179" t="s">
        <v>93</v>
      </c>
      <c r="B276" s="367">
        <v>331</v>
      </c>
      <c r="C276" s="318" t="s">
        <v>119</v>
      </c>
      <c r="D276" s="341" t="s">
        <v>119</v>
      </c>
      <c r="E276" s="154" t="s">
        <v>115</v>
      </c>
      <c r="F276" s="139" t="s">
        <v>193</v>
      </c>
      <c r="G276" s="139" t="s">
        <v>193</v>
      </c>
      <c r="H276" s="139" t="s">
        <v>193</v>
      </c>
      <c r="I276" s="139" t="s">
        <v>29</v>
      </c>
      <c r="J276" s="155" t="s">
        <v>193</v>
      </c>
      <c r="K276" s="345" t="s">
        <v>94</v>
      </c>
      <c r="L276" s="311">
        <f>5+45+20+5</f>
        <v>75</v>
      </c>
      <c r="M276" s="311">
        <v>0</v>
      </c>
      <c r="N276" s="312">
        <f>5+45+20+5</f>
        <v>75</v>
      </c>
      <c r="O276" s="309"/>
    </row>
    <row r="277" spans="1:15" s="15" customFormat="1" ht="15" customHeight="1">
      <c r="A277" s="267" t="s">
        <v>223</v>
      </c>
      <c r="B277" s="367">
        <v>331</v>
      </c>
      <c r="C277" s="318" t="s">
        <v>119</v>
      </c>
      <c r="D277" s="341" t="s">
        <v>119</v>
      </c>
      <c r="E277" s="154" t="s">
        <v>115</v>
      </c>
      <c r="F277" s="139" t="s">
        <v>193</v>
      </c>
      <c r="G277" s="139" t="s">
        <v>193</v>
      </c>
      <c r="H277" s="139" t="s">
        <v>193</v>
      </c>
      <c r="I277" s="139" t="s">
        <v>29</v>
      </c>
      <c r="J277" s="155" t="s">
        <v>193</v>
      </c>
      <c r="K277" s="342" t="s">
        <v>96</v>
      </c>
      <c r="L277" s="311">
        <f>L278</f>
        <v>10</v>
      </c>
      <c r="M277" s="311">
        <f>M278</f>
        <v>0</v>
      </c>
      <c r="N277" s="312">
        <f>N278</f>
        <v>10</v>
      </c>
      <c r="O277" s="309"/>
    </row>
    <row r="278" spans="1:15" s="15" customFormat="1" ht="12.75">
      <c r="A278" s="179" t="s">
        <v>224</v>
      </c>
      <c r="B278" s="367">
        <v>331</v>
      </c>
      <c r="C278" s="318" t="s">
        <v>119</v>
      </c>
      <c r="D278" s="341" t="s">
        <v>119</v>
      </c>
      <c r="E278" s="154" t="s">
        <v>115</v>
      </c>
      <c r="F278" s="139" t="s">
        <v>193</v>
      </c>
      <c r="G278" s="139" t="s">
        <v>193</v>
      </c>
      <c r="H278" s="139" t="s">
        <v>193</v>
      </c>
      <c r="I278" s="139" t="s">
        <v>29</v>
      </c>
      <c r="J278" s="155" t="s">
        <v>193</v>
      </c>
      <c r="K278" s="342" t="s">
        <v>222</v>
      </c>
      <c r="L278" s="311">
        <v>10</v>
      </c>
      <c r="M278" s="311">
        <v>0</v>
      </c>
      <c r="N278" s="312">
        <v>10</v>
      </c>
      <c r="O278" s="309"/>
    </row>
    <row r="279" spans="1:15" s="15" customFormat="1" ht="25.5">
      <c r="A279" s="179" t="s">
        <v>37</v>
      </c>
      <c r="B279" s="367">
        <v>331</v>
      </c>
      <c r="C279" s="318" t="s">
        <v>119</v>
      </c>
      <c r="D279" s="341" t="s">
        <v>119</v>
      </c>
      <c r="E279" s="154" t="s">
        <v>115</v>
      </c>
      <c r="F279" s="139" t="s">
        <v>193</v>
      </c>
      <c r="G279" s="139" t="s">
        <v>193</v>
      </c>
      <c r="H279" s="139" t="s">
        <v>193</v>
      </c>
      <c r="I279" s="139" t="s">
        <v>29</v>
      </c>
      <c r="J279" s="155" t="s">
        <v>193</v>
      </c>
      <c r="K279" s="342" t="s">
        <v>214</v>
      </c>
      <c r="L279" s="311">
        <f>L280</f>
        <v>80</v>
      </c>
      <c r="M279" s="311">
        <f>M280</f>
        <v>0</v>
      </c>
      <c r="N279" s="312">
        <f>N280</f>
        <v>80</v>
      </c>
      <c r="O279" s="309"/>
    </row>
    <row r="280" spans="1:15" s="15" customFormat="1" ht="12.75">
      <c r="A280" s="179" t="s">
        <v>38</v>
      </c>
      <c r="B280" s="367">
        <v>331</v>
      </c>
      <c r="C280" s="318" t="s">
        <v>119</v>
      </c>
      <c r="D280" s="341" t="s">
        <v>119</v>
      </c>
      <c r="E280" s="154" t="s">
        <v>115</v>
      </c>
      <c r="F280" s="139" t="s">
        <v>193</v>
      </c>
      <c r="G280" s="139" t="s">
        <v>193</v>
      </c>
      <c r="H280" s="139" t="s">
        <v>193</v>
      </c>
      <c r="I280" s="139" t="s">
        <v>29</v>
      </c>
      <c r="J280" s="155" t="s">
        <v>193</v>
      </c>
      <c r="K280" s="342" t="s">
        <v>39</v>
      </c>
      <c r="L280" s="311">
        <v>80</v>
      </c>
      <c r="M280" s="311">
        <v>0</v>
      </c>
      <c r="N280" s="312">
        <v>80</v>
      </c>
      <c r="O280" s="309"/>
    </row>
    <row r="281" spans="1:15" s="16" customFormat="1" ht="38.25">
      <c r="A281" s="283" t="s">
        <v>298</v>
      </c>
      <c r="B281" s="367">
        <v>331</v>
      </c>
      <c r="C281" s="318" t="s">
        <v>119</v>
      </c>
      <c r="D281" s="341" t="s">
        <v>119</v>
      </c>
      <c r="E281" s="176" t="s">
        <v>119</v>
      </c>
      <c r="F281" s="177" t="s">
        <v>193</v>
      </c>
      <c r="G281" s="139" t="s">
        <v>193</v>
      </c>
      <c r="H281" s="139" t="s">
        <v>193</v>
      </c>
      <c r="I281" s="177" t="s">
        <v>194</v>
      </c>
      <c r="J281" s="155" t="s">
        <v>193</v>
      </c>
      <c r="K281" s="347"/>
      <c r="L281" s="311">
        <f aca="true" t="shared" si="49" ref="L281:N282">L282</f>
        <v>55.6</v>
      </c>
      <c r="M281" s="311">
        <f t="shared" si="49"/>
        <v>0</v>
      </c>
      <c r="N281" s="312">
        <f t="shared" si="49"/>
        <v>55.6</v>
      </c>
      <c r="O281" s="309"/>
    </row>
    <row r="282" spans="1:15" s="16" customFormat="1" ht="25.5">
      <c r="A282" s="226" t="s">
        <v>299</v>
      </c>
      <c r="B282" s="367">
        <v>331</v>
      </c>
      <c r="C282" s="318" t="s">
        <v>119</v>
      </c>
      <c r="D282" s="341" t="s">
        <v>119</v>
      </c>
      <c r="E282" s="225" t="s">
        <v>119</v>
      </c>
      <c r="F282" s="201" t="s">
        <v>191</v>
      </c>
      <c r="G282" s="139" t="s">
        <v>193</v>
      </c>
      <c r="H282" s="139" t="s">
        <v>193</v>
      </c>
      <c r="I282" s="201" t="s">
        <v>194</v>
      </c>
      <c r="J282" s="155" t="s">
        <v>193</v>
      </c>
      <c r="K282" s="342"/>
      <c r="L282" s="263">
        <f t="shared" si="49"/>
        <v>55.6</v>
      </c>
      <c r="M282" s="263">
        <f t="shared" si="49"/>
        <v>0</v>
      </c>
      <c r="N282" s="264">
        <f t="shared" si="49"/>
        <v>55.6</v>
      </c>
      <c r="O282" s="309"/>
    </row>
    <row r="283" spans="1:15" s="15" customFormat="1" ht="12.75">
      <c r="A283" s="226" t="s">
        <v>26</v>
      </c>
      <c r="B283" s="367">
        <v>331</v>
      </c>
      <c r="C283" s="318" t="s">
        <v>119</v>
      </c>
      <c r="D283" s="341" t="s">
        <v>119</v>
      </c>
      <c r="E283" s="225" t="s">
        <v>119</v>
      </c>
      <c r="F283" s="201" t="s">
        <v>191</v>
      </c>
      <c r="G283" s="139" t="s">
        <v>193</v>
      </c>
      <c r="H283" s="139" t="s">
        <v>193</v>
      </c>
      <c r="I283" s="201" t="s">
        <v>29</v>
      </c>
      <c r="J283" s="155" t="s">
        <v>193</v>
      </c>
      <c r="K283" s="342"/>
      <c r="L283" s="263">
        <f>L284+L286</f>
        <v>55.6</v>
      </c>
      <c r="M283" s="263">
        <f>M284+M286</f>
        <v>0</v>
      </c>
      <c r="N283" s="264">
        <f>N284+N286</f>
        <v>55.6</v>
      </c>
      <c r="O283" s="309"/>
    </row>
    <row r="284" spans="1:15" s="17" customFormat="1" ht="25.5">
      <c r="A284" s="226" t="s">
        <v>91</v>
      </c>
      <c r="B284" s="367">
        <v>331</v>
      </c>
      <c r="C284" s="318" t="s">
        <v>119</v>
      </c>
      <c r="D284" s="341" t="s">
        <v>119</v>
      </c>
      <c r="E284" s="225" t="s">
        <v>119</v>
      </c>
      <c r="F284" s="201" t="s">
        <v>191</v>
      </c>
      <c r="G284" s="139" t="s">
        <v>193</v>
      </c>
      <c r="H284" s="139" t="s">
        <v>193</v>
      </c>
      <c r="I284" s="201" t="s">
        <v>29</v>
      </c>
      <c r="J284" s="155" t="s">
        <v>193</v>
      </c>
      <c r="K284" s="342" t="s">
        <v>92</v>
      </c>
      <c r="L284" s="263">
        <f>L285</f>
        <v>25.6</v>
      </c>
      <c r="M284" s="263">
        <f>M285</f>
        <v>0</v>
      </c>
      <c r="N284" s="264">
        <f>N285</f>
        <v>25.6</v>
      </c>
      <c r="O284" s="339"/>
    </row>
    <row r="285" spans="1:15" s="17" customFormat="1" ht="25.5">
      <c r="A285" s="226" t="s">
        <v>93</v>
      </c>
      <c r="B285" s="367">
        <v>331</v>
      </c>
      <c r="C285" s="318" t="s">
        <v>119</v>
      </c>
      <c r="D285" s="341" t="s">
        <v>119</v>
      </c>
      <c r="E285" s="225" t="s">
        <v>119</v>
      </c>
      <c r="F285" s="201" t="s">
        <v>191</v>
      </c>
      <c r="G285" s="139" t="s">
        <v>193</v>
      </c>
      <c r="H285" s="139" t="s">
        <v>193</v>
      </c>
      <c r="I285" s="201" t="s">
        <v>29</v>
      </c>
      <c r="J285" s="155" t="s">
        <v>193</v>
      </c>
      <c r="K285" s="342" t="s">
        <v>94</v>
      </c>
      <c r="L285" s="263">
        <f>55.6-30</f>
        <v>25.6</v>
      </c>
      <c r="M285" s="263">
        <v>0</v>
      </c>
      <c r="N285" s="264">
        <f>55.6-30</f>
        <v>25.6</v>
      </c>
      <c r="O285" s="339"/>
    </row>
    <row r="286" spans="1:15" s="17" customFormat="1" ht="25.5">
      <c r="A286" s="179" t="s">
        <v>37</v>
      </c>
      <c r="B286" s="367">
        <v>331</v>
      </c>
      <c r="C286" s="318" t="s">
        <v>119</v>
      </c>
      <c r="D286" s="341" t="s">
        <v>119</v>
      </c>
      <c r="E286" s="225" t="s">
        <v>119</v>
      </c>
      <c r="F286" s="201" t="s">
        <v>191</v>
      </c>
      <c r="G286" s="139" t="s">
        <v>193</v>
      </c>
      <c r="H286" s="139" t="s">
        <v>193</v>
      </c>
      <c r="I286" s="201" t="s">
        <v>29</v>
      </c>
      <c r="J286" s="155" t="s">
        <v>193</v>
      </c>
      <c r="K286" s="342" t="s">
        <v>214</v>
      </c>
      <c r="L286" s="263">
        <f>L287</f>
        <v>30</v>
      </c>
      <c r="M286" s="263">
        <f>M287</f>
        <v>0</v>
      </c>
      <c r="N286" s="264">
        <f>N287</f>
        <v>30</v>
      </c>
      <c r="O286" s="339"/>
    </row>
    <row r="287" spans="1:15" s="17" customFormat="1" ht="12.75">
      <c r="A287" s="179" t="s">
        <v>38</v>
      </c>
      <c r="B287" s="367">
        <v>331</v>
      </c>
      <c r="C287" s="318" t="s">
        <v>119</v>
      </c>
      <c r="D287" s="341" t="s">
        <v>119</v>
      </c>
      <c r="E287" s="225" t="s">
        <v>119</v>
      </c>
      <c r="F287" s="201" t="s">
        <v>191</v>
      </c>
      <c r="G287" s="139" t="s">
        <v>193</v>
      </c>
      <c r="H287" s="139" t="s">
        <v>193</v>
      </c>
      <c r="I287" s="201" t="s">
        <v>29</v>
      </c>
      <c r="J287" s="155" t="s">
        <v>193</v>
      </c>
      <c r="K287" s="342" t="s">
        <v>39</v>
      </c>
      <c r="L287" s="263">
        <v>30</v>
      </c>
      <c r="M287" s="263">
        <v>0</v>
      </c>
      <c r="N287" s="264">
        <v>30</v>
      </c>
      <c r="O287" s="339"/>
    </row>
    <row r="288" spans="1:15" s="17" customFormat="1" ht="12.75">
      <c r="A288" s="284" t="s">
        <v>136</v>
      </c>
      <c r="B288" s="367">
        <v>331</v>
      </c>
      <c r="C288" s="318" t="s">
        <v>119</v>
      </c>
      <c r="D288" s="341" t="s">
        <v>131</v>
      </c>
      <c r="E288" s="225"/>
      <c r="F288" s="201"/>
      <c r="G288" s="139"/>
      <c r="H288" s="139"/>
      <c r="I288" s="201"/>
      <c r="J288" s="341"/>
      <c r="K288" s="342"/>
      <c r="L288" s="263">
        <f aca="true" t="shared" si="50" ref="L288:N291">L289</f>
        <v>75</v>
      </c>
      <c r="M288" s="263">
        <f t="shared" si="50"/>
        <v>0</v>
      </c>
      <c r="N288" s="264">
        <f t="shared" si="50"/>
        <v>75</v>
      </c>
      <c r="O288" s="339"/>
    </row>
    <row r="289" spans="1:15" s="17" customFormat="1" ht="25.5">
      <c r="A289" s="283" t="s">
        <v>318</v>
      </c>
      <c r="B289" s="367">
        <v>331</v>
      </c>
      <c r="C289" s="318" t="s">
        <v>119</v>
      </c>
      <c r="D289" s="341" t="s">
        <v>131</v>
      </c>
      <c r="E289" s="176" t="s">
        <v>115</v>
      </c>
      <c r="F289" s="177" t="s">
        <v>193</v>
      </c>
      <c r="G289" s="139" t="s">
        <v>193</v>
      </c>
      <c r="H289" s="139" t="s">
        <v>193</v>
      </c>
      <c r="I289" s="177" t="s">
        <v>194</v>
      </c>
      <c r="J289" s="155" t="s">
        <v>193</v>
      </c>
      <c r="K289" s="347"/>
      <c r="L289" s="263">
        <f t="shared" si="50"/>
        <v>75</v>
      </c>
      <c r="M289" s="263">
        <f t="shared" si="50"/>
        <v>0</v>
      </c>
      <c r="N289" s="264">
        <f t="shared" si="50"/>
        <v>75</v>
      </c>
      <c r="O289" s="339"/>
    </row>
    <row r="290" spans="1:15" s="17" customFormat="1" ht="12.75">
      <c r="A290" s="284" t="s">
        <v>26</v>
      </c>
      <c r="B290" s="367">
        <v>331</v>
      </c>
      <c r="C290" s="318" t="s">
        <v>119</v>
      </c>
      <c r="D290" s="341" t="s">
        <v>131</v>
      </c>
      <c r="E290" s="154" t="s">
        <v>115</v>
      </c>
      <c r="F290" s="139" t="s">
        <v>193</v>
      </c>
      <c r="G290" s="139" t="s">
        <v>193</v>
      </c>
      <c r="H290" s="139" t="s">
        <v>193</v>
      </c>
      <c r="I290" s="139" t="s">
        <v>29</v>
      </c>
      <c r="J290" s="155" t="s">
        <v>193</v>
      </c>
      <c r="K290" s="345"/>
      <c r="L290" s="263">
        <f t="shared" si="50"/>
        <v>75</v>
      </c>
      <c r="M290" s="263">
        <f t="shared" si="50"/>
        <v>0</v>
      </c>
      <c r="N290" s="264">
        <f t="shared" si="50"/>
        <v>75</v>
      </c>
      <c r="O290" s="339"/>
    </row>
    <row r="291" spans="1:15" s="17" customFormat="1" ht="51">
      <c r="A291" s="179" t="s">
        <v>111</v>
      </c>
      <c r="B291" s="367">
        <v>331</v>
      </c>
      <c r="C291" s="318" t="s">
        <v>119</v>
      </c>
      <c r="D291" s="341" t="s">
        <v>131</v>
      </c>
      <c r="E291" s="154" t="s">
        <v>115</v>
      </c>
      <c r="F291" s="139" t="s">
        <v>193</v>
      </c>
      <c r="G291" s="139" t="s">
        <v>193</v>
      </c>
      <c r="H291" s="139" t="s">
        <v>193</v>
      </c>
      <c r="I291" s="139" t="s">
        <v>29</v>
      </c>
      <c r="J291" s="155" t="s">
        <v>193</v>
      </c>
      <c r="K291" s="345" t="s">
        <v>99</v>
      </c>
      <c r="L291" s="263">
        <f t="shared" si="50"/>
        <v>75</v>
      </c>
      <c r="M291" s="263">
        <f t="shared" si="50"/>
        <v>0</v>
      </c>
      <c r="N291" s="264">
        <f t="shared" si="50"/>
        <v>75</v>
      </c>
      <c r="O291" s="339"/>
    </row>
    <row r="292" spans="1:15" s="17" customFormat="1" ht="25.5">
      <c r="A292" s="179" t="s">
        <v>100</v>
      </c>
      <c r="B292" s="367">
        <v>331</v>
      </c>
      <c r="C292" s="318" t="s">
        <v>119</v>
      </c>
      <c r="D292" s="341" t="s">
        <v>131</v>
      </c>
      <c r="E292" s="154" t="s">
        <v>115</v>
      </c>
      <c r="F292" s="139" t="s">
        <v>193</v>
      </c>
      <c r="G292" s="139" t="s">
        <v>193</v>
      </c>
      <c r="H292" s="139" t="s">
        <v>193</v>
      </c>
      <c r="I292" s="139" t="s">
        <v>29</v>
      </c>
      <c r="J292" s="155" t="s">
        <v>193</v>
      </c>
      <c r="K292" s="345" t="s">
        <v>275</v>
      </c>
      <c r="L292" s="263">
        <v>75</v>
      </c>
      <c r="M292" s="263">
        <v>0</v>
      </c>
      <c r="N292" s="264">
        <v>75</v>
      </c>
      <c r="O292" s="339"/>
    </row>
    <row r="293" spans="1:15" s="17" customFormat="1" ht="12.75">
      <c r="A293" s="284" t="s">
        <v>69</v>
      </c>
      <c r="B293" s="305" t="s">
        <v>156</v>
      </c>
      <c r="C293" s="261" t="s">
        <v>120</v>
      </c>
      <c r="D293" s="192"/>
      <c r="E293" s="225"/>
      <c r="F293" s="201"/>
      <c r="G293" s="139"/>
      <c r="H293" s="139"/>
      <c r="I293" s="201"/>
      <c r="J293" s="341"/>
      <c r="K293" s="342"/>
      <c r="L293" s="263">
        <f>L294+L302</f>
        <v>261.5</v>
      </c>
      <c r="M293" s="263">
        <f>M294+M302</f>
        <v>0</v>
      </c>
      <c r="N293" s="264">
        <f>N294+N302</f>
        <v>261.5</v>
      </c>
      <c r="O293" s="339"/>
    </row>
    <row r="294" spans="1:15" s="17" customFormat="1" ht="12.75">
      <c r="A294" s="284" t="s">
        <v>137</v>
      </c>
      <c r="B294" s="305" t="s">
        <v>156</v>
      </c>
      <c r="C294" s="261" t="s">
        <v>120</v>
      </c>
      <c r="D294" s="192" t="s">
        <v>114</v>
      </c>
      <c r="E294" s="225"/>
      <c r="F294" s="201"/>
      <c r="G294" s="139"/>
      <c r="H294" s="139"/>
      <c r="I294" s="201"/>
      <c r="J294" s="341"/>
      <c r="K294" s="342"/>
      <c r="L294" s="263">
        <f aca="true" t="shared" si="51" ref="L294:N296">L295</f>
        <v>252.5</v>
      </c>
      <c r="M294" s="263">
        <f t="shared" si="51"/>
        <v>0</v>
      </c>
      <c r="N294" s="264">
        <f t="shared" si="51"/>
        <v>252.5</v>
      </c>
      <c r="O294" s="339"/>
    </row>
    <row r="295" spans="1:15" s="14" customFormat="1" ht="38.25">
      <c r="A295" s="179" t="s">
        <v>317</v>
      </c>
      <c r="B295" s="305" t="s">
        <v>156</v>
      </c>
      <c r="C295" s="261" t="s">
        <v>120</v>
      </c>
      <c r="D295" s="192" t="s">
        <v>114</v>
      </c>
      <c r="E295" s="176" t="s">
        <v>114</v>
      </c>
      <c r="F295" s="177" t="s">
        <v>193</v>
      </c>
      <c r="G295" s="139" t="s">
        <v>193</v>
      </c>
      <c r="H295" s="139" t="s">
        <v>193</v>
      </c>
      <c r="I295" s="177" t="s">
        <v>194</v>
      </c>
      <c r="J295" s="155" t="s">
        <v>193</v>
      </c>
      <c r="K295" s="347"/>
      <c r="L295" s="311">
        <f t="shared" si="51"/>
        <v>252.5</v>
      </c>
      <c r="M295" s="311">
        <f t="shared" si="51"/>
        <v>0</v>
      </c>
      <c r="N295" s="312">
        <f t="shared" si="51"/>
        <v>252.5</v>
      </c>
      <c r="O295" s="316"/>
    </row>
    <row r="296" spans="1:15" s="14" customFormat="1" ht="25.5">
      <c r="A296" s="283" t="s">
        <v>23</v>
      </c>
      <c r="B296" s="305" t="s">
        <v>156</v>
      </c>
      <c r="C296" s="261" t="s">
        <v>120</v>
      </c>
      <c r="D296" s="192" t="s">
        <v>114</v>
      </c>
      <c r="E296" s="176" t="s">
        <v>114</v>
      </c>
      <c r="F296" s="177" t="s">
        <v>195</v>
      </c>
      <c r="G296" s="139" t="s">
        <v>193</v>
      </c>
      <c r="H296" s="139" t="s">
        <v>193</v>
      </c>
      <c r="I296" s="177" t="s">
        <v>194</v>
      </c>
      <c r="J296" s="155" t="s">
        <v>193</v>
      </c>
      <c r="K296" s="347"/>
      <c r="L296" s="311">
        <f t="shared" si="51"/>
        <v>252.5</v>
      </c>
      <c r="M296" s="311">
        <f t="shared" si="51"/>
        <v>0</v>
      </c>
      <c r="N296" s="312">
        <f t="shared" si="51"/>
        <v>252.5</v>
      </c>
      <c r="O296" s="316"/>
    </row>
    <row r="297" spans="1:15" s="17" customFormat="1" ht="12.75">
      <c r="A297" s="179" t="s">
        <v>24</v>
      </c>
      <c r="B297" s="305" t="s">
        <v>156</v>
      </c>
      <c r="C297" s="261" t="s">
        <v>120</v>
      </c>
      <c r="D297" s="192" t="s">
        <v>114</v>
      </c>
      <c r="E297" s="176" t="s">
        <v>114</v>
      </c>
      <c r="F297" s="177" t="s">
        <v>195</v>
      </c>
      <c r="G297" s="139" t="s">
        <v>193</v>
      </c>
      <c r="H297" s="139" t="s">
        <v>193</v>
      </c>
      <c r="I297" s="177" t="s">
        <v>27</v>
      </c>
      <c r="J297" s="155" t="s">
        <v>193</v>
      </c>
      <c r="K297" s="347"/>
      <c r="L297" s="311">
        <f>L298+L300</f>
        <v>252.5</v>
      </c>
      <c r="M297" s="311">
        <f>M298+M300</f>
        <v>0</v>
      </c>
      <c r="N297" s="312">
        <f>N298+N300</f>
        <v>252.5</v>
      </c>
      <c r="O297" s="339"/>
    </row>
    <row r="298" spans="1:15" s="17" customFormat="1" ht="25.5">
      <c r="A298" s="179" t="s">
        <v>91</v>
      </c>
      <c r="B298" s="305" t="s">
        <v>156</v>
      </c>
      <c r="C298" s="261" t="s">
        <v>120</v>
      </c>
      <c r="D298" s="192" t="s">
        <v>114</v>
      </c>
      <c r="E298" s="154" t="s">
        <v>114</v>
      </c>
      <c r="F298" s="139" t="s">
        <v>195</v>
      </c>
      <c r="G298" s="139" t="s">
        <v>193</v>
      </c>
      <c r="H298" s="139" t="s">
        <v>193</v>
      </c>
      <c r="I298" s="177" t="s">
        <v>27</v>
      </c>
      <c r="J298" s="155" t="s">
        <v>193</v>
      </c>
      <c r="K298" s="345" t="s">
        <v>92</v>
      </c>
      <c r="L298" s="263">
        <f>L299</f>
        <v>152.5</v>
      </c>
      <c r="M298" s="263">
        <f>M299</f>
        <v>0</v>
      </c>
      <c r="N298" s="264">
        <f>N299</f>
        <v>152.5</v>
      </c>
      <c r="O298" s="339"/>
    </row>
    <row r="299" spans="1:15" s="17" customFormat="1" ht="25.5">
      <c r="A299" s="179" t="s">
        <v>93</v>
      </c>
      <c r="B299" s="305" t="s">
        <v>156</v>
      </c>
      <c r="C299" s="261" t="s">
        <v>120</v>
      </c>
      <c r="D299" s="192" t="s">
        <v>114</v>
      </c>
      <c r="E299" s="154" t="s">
        <v>114</v>
      </c>
      <c r="F299" s="139" t="s">
        <v>195</v>
      </c>
      <c r="G299" s="139" t="s">
        <v>193</v>
      </c>
      <c r="H299" s="139" t="s">
        <v>193</v>
      </c>
      <c r="I299" s="177" t="s">
        <v>27</v>
      </c>
      <c r="J299" s="155" t="s">
        <v>193</v>
      </c>
      <c r="K299" s="345" t="s">
        <v>94</v>
      </c>
      <c r="L299" s="263">
        <v>152.5</v>
      </c>
      <c r="M299" s="263">
        <v>0</v>
      </c>
      <c r="N299" s="264">
        <v>152.5</v>
      </c>
      <c r="O299" s="339"/>
    </row>
    <row r="300" spans="1:15" s="17" customFormat="1" ht="12.75">
      <c r="A300" s="179" t="s">
        <v>147</v>
      </c>
      <c r="B300" s="305" t="s">
        <v>156</v>
      </c>
      <c r="C300" s="261" t="s">
        <v>120</v>
      </c>
      <c r="D300" s="192" t="s">
        <v>114</v>
      </c>
      <c r="E300" s="154" t="s">
        <v>114</v>
      </c>
      <c r="F300" s="139" t="s">
        <v>195</v>
      </c>
      <c r="G300" s="139" t="s">
        <v>193</v>
      </c>
      <c r="H300" s="139" t="s">
        <v>193</v>
      </c>
      <c r="I300" s="139" t="s">
        <v>27</v>
      </c>
      <c r="J300" s="155" t="s">
        <v>193</v>
      </c>
      <c r="K300" s="345" t="s">
        <v>161</v>
      </c>
      <c r="L300" s="263">
        <f>L301</f>
        <v>100</v>
      </c>
      <c r="M300" s="263">
        <f>M301</f>
        <v>0</v>
      </c>
      <c r="N300" s="264">
        <f>N301</f>
        <v>100</v>
      </c>
      <c r="O300" s="339"/>
    </row>
    <row r="301" spans="1:15" s="17" customFormat="1" ht="12.75">
      <c r="A301" s="179" t="s">
        <v>108</v>
      </c>
      <c r="B301" s="305" t="s">
        <v>156</v>
      </c>
      <c r="C301" s="261" t="s">
        <v>120</v>
      </c>
      <c r="D301" s="192" t="s">
        <v>114</v>
      </c>
      <c r="E301" s="154" t="s">
        <v>114</v>
      </c>
      <c r="F301" s="139" t="s">
        <v>195</v>
      </c>
      <c r="G301" s="139" t="s">
        <v>193</v>
      </c>
      <c r="H301" s="139" t="s">
        <v>193</v>
      </c>
      <c r="I301" s="139" t="s">
        <v>27</v>
      </c>
      <c r="J301" s="155" t="s">
        <v>193</v>
      </c>
      <c r="K301" s="345" t="s">
        <v>112</v>
      </c>
      <c r="L301" s="263">
        <v>100</v>
      </c>
      <c r="M301" s="263">
        <v>0</v>
      </c>
      <c r="N301" s="264">
        <v>100</v>
      </c>
      <c r="O301" s="339"/>
    </row>
    <row r="302" spans="1:15" s="17" customFormat="1" ht="12.75">
      <c r="A302" s="284" t="s">
        <v>176</v>
      </c>
      <c r="B302" s="305" t="s">
        <v>156</v>
      </c>
      <c r="C302" s="261" t="s">
        <v>120</v>
      </c>
      <c r="D302" s="192" t="s">
        <v>116</v>
      </c>
      <c r="E302" s="225"/>
      <c r="F302" s="201"/>
      <c r="G302" s="139"/>
      <c r="H302" s="139"/>
      <c r="I302" s="201"/>
      <c r="J302" s="341"/>
      <c r="K302" s="342"/>
      <c r="L302" s="263">
        <f aca="true" t="shared" si="52" ref="L302:N306">L303</f>
        <v>9</v>
      </c>
      <c r="M302" s="263">
        <f t="shared" si="52"/>
        <v>0</v>
      </c>
      <c r="N302" s="264">
        <f t="shared" si="52"/>
        <v>9</v>
      </c>
      <c r="O302" s="339"/>
    </row>
    <row r="303" spans="1:15" s="17" customFormat="1" ht="38.25">
      <c r="A303" s="179" t="s">
        <v>317</v>
      </c>
      <c r="B303" s="305" t="s">
        <v>156</v>
      </c>
      <c r="C303" s="261" t="s">
        <v>120</v>
      </c>
      <c r="D303" s="192" t="s">
        <v>116</v>
      </c>
      <c r="E303" s="176" t="s">
        <v>114</v>
      </c>
      <c r="F303" s="177" t="s">
        <v>193</v>
      </c>
      <c r="G303" s="139" t="s">
        <v>193</v>
      </c>
      <c r="H303" s="139" t="s">
        <v>193</v>
      </c>
      <c r="I303" s="177" t="s">
        <v>194</v>
      </c>
      <c r="J303" s="155" t="s">
        <v>193</v>
      </c>
      <c r="K303" s="347"/>
      <c r="L303" s="263">
        <f t="shared" si="52"/>
        <v>9</v>
      </c>
      <c r="M303" s="263">
        <f t="shared" si="52"/>
        <v>0</v>
      </c>
      <c r="N303" s="264">
        <f t="shared" si="52"/>
        <v>9</v>
      </c>
      <c r="O303" s="339"/>
    </row>
    <row r="304" spans="1:15" s="17" customFormat="1" ht="25.5">
      <c r="A304" s="283" t="s">
        <v>23</v>
      </c>
      <c r="B304" s="305" t="s">
        <v>156</v>
      </c>
      <c r="C304" s="261" t="s">
        <v>120</v>
      </c>
      <c r="D304" s="192" t="s">
        <v>116</v>
      </c>
      <c r="E304" s="176" t="s">
        <v>114</v>
      </c>
      <c r="F304" s="177" t="s">
        <v>195</v>
      </c>
      <c r="G304" s="139" t="s">
        <v>193</v>
      </c>
      <c r="H304" s="139" t="s">
        <v>193</v>
      </c>
      <c r="I304" s="177" t="s">
        <v>194</v>
      </c>
      <c r="J304" s="155" t="s">
        <v>193</v>
      </c>
      <c r="K304" s="347"/>
      <c r="L304" s="263">
        <f t="shared" si="52"/>
        <v>9</v>
      </c>
      <c r="M304" s="263">
        <f t="shared" si="52"/>
        <v>0</v>
      </c>
      <c r="N304" s="264">
        <f t="shared" si="52"/>
        <v>9</v>
      </c>
      <c r="O304" s="339"/>
    </row>
    <row r="305" spans="1:15" s="17" customFormat="1" ht="12.75">
      <c r="A305" s="179" t="s">
        <v>24</v>
      </c>
      <c r="B305" s="305" t="s">
        <v>156</v>
      </c>
      <c r="C305" s="261" t="s">
        <v>120</v>
      </c>
      <c r="D305" s="192" t="s">
        <v>116</v>
      </c>
      <c r="E305" s="176" t="s">
        <v>114</v>
      </c>
      <c r="F305" s="177" t="s">
        <v>195</v>
      </c>
      <c r="G305" s="139" t="s">
        <v>193</v>
      </c>
      <c r="H305" s="139" t="s">
        <v>193</v>
      </c>
      <c r="I305" s="177" t="s">
        <v>27</v>
      </c>
      <c r="J305" s="155" t="s">
        <v>193</v>
      </c>
      <c r="K305" s="347"/>
      <c r="L305" s="263">
        <f t="shared" si="52"/>
        <v>9</v>
      </c>
      <c r="M305" s="263">
        <f t="shared" si="52"/>
        <v>0</v>
      </c>
      <c r="N305" s="264">
        <f t="shared" si="52"/>
        <v>9</v>
      </c>
      <c r="O305" s="339"/>
    </row>
    <row r="306" spans="1:15" s="17" customFormat="1" ht="51">
      <c r="A306" s="179" t="s">
        <v>111</v>
      </c>
      <c r="B306" s="305" t="s">
        <v>156</v>
      </c>
      <c r="C306" s="261" t="s">
        <v>120</v>
      </c>
      <c r="D306" s="192" t="s">
        <v>116</v>
      </c>
      <c r="E306" s="176" t="s">
        <v>114</v>
      </c>
      <c r="F306" s="177" t="s">
        <v>195</v>
      </c>
      <c r="G306" s="139" t="s">
        <v>193</v>
      </c>
      <c r="H306" s="139" t="s">
        <v>193</v>
      </c>
      <c r="I306" s="177" t="s">
        <v>27</v>
      </c>
      <c r="J306" s="155" t="s">
        <v>193</v>
      </c>
      <c r="K306" s="347" t="s">
        <v>99</v>
      </c>
      <c r="L306" s="263">
        <f t="shared" si="52"/>
        <v>9</v>
      </c>
      <c r="M306" s="263">
        <f t="shared" si="52"/>
        <v>0</v>
      </c>
      <c r="N306" s="264">
        <f t="shared" si="52"/>
        <v>9</v>
      </c>
      <c r="O306" s="339"/>
    </row>
    <row r="307" spans="1:15" s="17" customFormat="1" ht="25.5">
      <c r="A307" s="179" t="s">
        <v>100</v>
      </c>
      <c r="B307" s="305" t="s">
        <v>156</v>
      </c>
      <c r="C307" s="261" t="s">
        <v>120</v>
      </c>
      <c r="D307" s="192" t="s">
        <v>116</v>
      </c>
      <c r="E307" s="176" t="s">
        <v>114</v>
      </c>
      <c r="F307" s="177" t="s">
        <v>195</v>
      </c>
      <c r="G307" s="139" t="s">
        <v>193</v>
      </c>
      <c r="H307" s="139" t="s">
        <v>193</v>
      </c>
      <c r="I307" s="177" t="s">
        <v>27</v>
      </c>
      <c r="J307" s="155" t="s">
        <v>193</v>
      </c>
      <c r="K307" s="347" t="s">
        <v>275</v>
      </c>
      <c r="L307" s="263">
        <v>9</v>
      </c>
      <c r="M307" s="263">
        <v>0</v>
      </c>
      <c r="N307" s="264">
        <v>9</v>
      </c>
      <c r="O307" s="339"/>
    </row>
    <row r="308" spans="1:15" s="29" customFormat="1" ht="12.75">
      <c r="A308" s="284" t="s">
        <v>124</v>
      </c>
      <c r="B308" s="305" t="s">
        <v>156</v>
      </c>
      <c r="C308" s="261" t="s">
        <v>133</v>
      </c>
      <c r="D308" s="192"/>
      <c r="E308" s="348"/>
      <c r="F308" s="200"/>
      <c r="G308" s="139"/>
      <c r="H308" s="139"/>
      <c r="I308" s="200"/>
      <c r="J308" s="192"/>
      <c r="K308" s="349"/>
      <c r="L308" s="343" t="e">
        <f>L309+L314+L336+L341</f>
        <v>#REF!</v>
      </c>
      <c r="M308" s="343" t="e">
        <f>M309+M314+M336+M341</f>
        <v>#REF!</v>
      </c>
      <c r="N308" s="344">
        <f>N309+N314+N336+N341</f>
        <v>16983.6</v>
      </c>
      <c r="O308" s="316"/>
    </row>
    <row r="309" spans="1:15" s="14" customFormat="1" ht="12.75">
      <c r="A309" s="284" t="s">
        <v>145</v>
      </c>
      <c r="B309" s="305" t="s">
        <v>156</v>
      </c>
      <c r="C309" s="261" t="s">
        <v>133</v>
      </c>
      <c r="D309" s="192" t="s">
        <v>114</v>
      </c>
      <c r="E309" s="348"/>
      <c r="F309" s="200"/>
      <c r="G309" s="139"/>
      <c r="H309" s="139"/>
      <c r="I309" s="200"/>
      <c r="J309" s="192"/>
      <c r="K309" s="349"/>
      <c r="L309" s="343">
        <f aca="true" t="shared" si="53" ref="L309:N312">L310</f>
        <v>3465</v>
      </c>
      <c r="M309" s="343">
        <f t="shared" si="53"/>
        <v>0</v>
      </c>
      <c r="N309" s="344">
        <f t="shared" si="53"/>
        <v>3465</v>
      </c>
      <c r="O309" s="316"/>
    </row>
    <row r="310" spans="1:15" s="14" customFormat="1" ht="12.75">
      <c r="A310" s="179" t="s">
        <v>34</v>
      </c>
      <c r="B310" s="305" t="s">
        <v>156</v>
      </c>
      <c r="C310" s="261" t="s">
        <v>133</v>
      </c>
      <c r="D310" s="192" t="s">
        <v>114</v>
      </c>
      <c r="E310" s="154" t="s">
        <v>17</v>
      </c>
      <c r="F310" s="139" t="s">
        <v>193</v>
      </c>
      <c r="G310" s="139" t="s">
        <v>193</v>
      </c>
      <c r="H310" s="139" t="s">
        <v>193</v>
      </c>
      <c r="I310" s="139" t="s">
        <v>194</v>
      </c>
      <c r="J310" s="155" t="s">
        <v>193</v>
      </c>
      <c r="K310" s="345"/>
      <c r="L310" s="311">
        <f t="shared" si="53"/>
        <v>3465</v>
      </c>
      <c r="M310" s="311">
        <f t="shared" si="53"/>
        <v>0</v>
      </c>
      <c r="N310" s="312">
        <f t="shared" si="53"/>
        <v>3465</v>
      </c>
      <c r="O310" s="316"/>
    </row>
    <row r="311" spans="1:15" s="14" customFormat="1" ht="12.75">
      <c r="A311" s="179" t="s">
        <v>20</v>
      </c>
      <c r="B311" s="305" t="s">
        <v>156</v>
      </c>
      <c r="C311" s="261" t="s">
        <v>133</v>
      </c>
      <c r="D311" s="192" t="s">
        <v>114</v>
      </c>
      <c r="E311" s="225" t="s">
        <v>17</v>
      </c>
      <c r="F311" s="139" t="s">
        <v>193</v>
      </c>
      <c r="G311" s="139" t="s">
        <v>193</v>
      </c>
      <c r="H311" s="139" t="s">
        <v>193</v>
      </c>
      <c r="I311" s="139" t="s">
        <v>35</v>
      </c>
      <c r="J311" s="155" t="s">
        <v>193</v>
      </c>
      <c r="K311" s="345"/>
      <c r="L311" s="311">
        <f t="shared" si="53"/>
        <v>3465</v>
      </c>
      <c r="M311" s="311">
        <f t="shared" si="53"/>
        <v>0</v>
      </c>
      <c r="N311" s="312">
        <f t="shared" si="53"/>
        <v>3465</v>
      </c>
      <c r="O311" s="316"/>
    </row>
    <row r="312" spans="1:15" s="14" customFormat="1" ht="12.75">
      <c r="A312" s="179" t="s">
        <v>95</v>
      </c>
      <c r="B312" s="305" t="s">
        <v>156</v>
      </c>
      <c r="C312" s="261" t="s">
        <v>133</v>
      </c>
      <c r="D312" s="192" t="s">
        <v>114</v>
      </c>
      <c r="E312" s="154" t="s">
        <v>17</v>
      </c>
      <c r="F312" s="139" t="s">
        <v>193</v>
      </c>
      <c r="G312" s="139" t="s">
        <v>193</v>
      </c>
      <c r="H312" s="139" t="s">
        <v>193</v>
      </c>
      <c r="I312" s="139" t="s">
        <v>35</v>
      </c>
      <c r="J312" s="155" t="s">
        <v>193</v>
      </c>
      <c r="K312" s="345" t="s">
        <v>96</v>
      </c>
      <c r="L312" s="311">
        <f t="shared" si="53"/>
        <v>3465</v>
      </c>
      <c r="M312" s="311">
        <f t="shared" si="53"/>
        <v>0</v>
      </c>
      <c r="N312" s="312">
        <f t="shared" si="53"/>
        <v>3465</v>
      </c>
      <c r="O312" s="316"/>
    </row>
    <row r="313" spans="1:15" s="18" customFormat="1" ht="25.5">
      <c r="A313" s="179" t="s">
        <v>97</v>
      </c>
      <c r="B313" s="305" t="s">
        <v>156</v>
      </c>
      <c r="C313" s="261" t="s">
        <v>133</v>
      </c>
      <c r="D313" s="192" t="s">
        <v>114</v>
      </c>
      <c r="E313" s="225" t="s">
        <v>17</v>
      </c>
      <c r="F313" s="139" t="s">
        <v>193</v>
      </c>
      <c r="G313" s="139" t="s">
        <v>193</v>
      </c>
      <c r="H313" s="139" t="s">
        <v>193</v>
      </c>
      <c r="I313" s="139" t="s">
        <v>35</v>
      </c>
      <c r="J313" s="155" t="s">
        <v>193</v>
      </c>
      <c r="K313" s="345" t="s">
        <v>98</v>
      </c>
      <c r="L313" s="311">
        <v>3465</v>
      </c>
      <c r="M313" s="311">
        <v>0</v>
      </c>
      <c r="N313" s="312">
        <v>3465</v>
      </c>
      <c r="O313" s="368"/>
    </row>
    <row r="314" spans="1:15" s="29" customFormat="1" ht="12.75">
      <c r="A314" s="284" t="s">
        <v>143</v>
      </c>
      <c r="B314" s="305" t="s">
        <v>156</v>
      </c>
      <c r="C314" s="261" t="s">
        <v>133</v>
      </c>
      <c r="D314" s="192" t="s">
        <v>117</v>
      </c>
      <c r="E314" s="225"/>
      <c r="F314" s="201"/>
      <c r="G314" s="139"/>
      <c r="H314" s="139"/>
      <c r="I314" s="201"/>
      <c r="J314" s="341"/>
      <c r="K314" s="342"/>
      <c r="L314" s="343">
        <f>L315+L325+L332</f>
        <v>1165.2</v>
      </c>
      <c r="M314" s="343">
        <f>M315+M325+M332</f>
        <v>6384.4</v>
      </c>
      <c r="N314" s="344">
        <f>N315+N325+N332</f>
        <v>7549.599999999999</v>
      </c>
      <c r="O314" s="316"/>
    </row>
    <row r="315" spans="1:15" s="14" customFormat="1" ht="25.5">
      <c r="A315" s="179" t="s">
        <v>319</v>
      </c>
      <c r="B315" s="305" t="s">
        <v>156</v>
      </c>
      <c r="C315" s="261" t="s">
        <v>133</v>
      </c>
      <c r="D315" s="192" t="s">
        <v>117</v>
      </c>
      <c r="E315" s="154" t="s">
        <v>120</v>
      </c>
      <c r="F315" s="139" t="s">
        <v>193</v>
      </c>
      <c r="G315" s="139" t="s">
        <v>193</v>
      </c>
      <c r="H315" s="139" t="s">
        <v>193</v>
      </c>
      <c r="I315" s="139" t="s">
        <v>194</v>
      </c>
      <c r="J315" s="155" t="s">
        <v>193</v>
      </c>
      <c r="K315" s="345"/>
      <c r="L315" s="311">
        <f>L319+L316+L322</f>
        <v>400</v>
      </c>
      <c r="M315" s="311">
        <f>M319+M316+M322</f>
        <v>332</v>
      </c>
      <c r="N315" s="312">
        <f>N319+N316+N322</f>
        <v>732</v>
      </c>
      <c r="O315" s="316"/>
    </row>
    <row r="316" spans="1:15" s="14" customFormat="1" ht="25.5" customHeight="1">
      <c r="A316" s="179" t="s">
        <v>356</v>
      </c>
      <c r="B316" s="305" t="s">
        <v>156</v>
      </c>
      <c r="C316" s="261" t="s">
        <v>133</v>
      </c>
      <c r="D316" s="192" t="s">
        <v>117</v>
      </c>
      <c r="E316" s="154" t="s">
        <v>120</v>
      </c>
      <c r="F316" s="139" t="s">
        <v>193</v>
      </c>
      <c r="G316" s="139" t="s">
        <v>193</v>
      </c>
      <c r="H316" s="139" t="s">
        <v>193</v>
      </c>
      <c r="I316" s="139" t="s">
        <v>353</v>
      </c>
      <c r="J316" s="155" t="s">
        <v>193</v>
      </c>
      <c r="K316" s="345"/>
      <c r="L316" s="311">
        <f aca="true" t="shared" si="54" ref="L316:N317">L317</f>
        <v>0</v>
      </c>
      <c r="M316" s="311">
        <f t="shared" si="54"/>
        <v>332</v>
      </c>
      <c r="N316" s="312">
        <f t="shared" si="54"/>
        <v>332</v>
      </c>
      <c r="O316" s="316"/>
    </row>
    <row r="317" spans="1:15" s="14" customFormat="1" ht="25.5" customHeight="1">
      <c r="A317" s="179" t="s">
        <v>95</v>
      </c>
      <c r="B317" s="305" t="s">
        <v>156</v>
      </c>
      <c r="C317" s="261" t="s">
        <v>133</v>
      </c>
      <c r="D317" s="192" t="s">
        <v>117</v>
      </c>
      <c r="E317" s="154" t="s">
        <v>120</v>
      </c>
      <c r="F317" s="139" t="s">
        <v>193</v>
      </c>
      <c r="G317" s="139" t="s">
        <v>193</v>
      </c>
      <c r="H317" s="139" t="s">
        <v>193</v>
      </c>
      <c r="I317" s="139" t="s">
        <v>353</v>
      </c>
      <c r="J317" s="155" t="s">
        <v>193</v>
      </c>
      <c r="K317" s="345" t="s">
        <v>96</v>
      </c>
      <c r="L317" s="311">
        <f t="shared" si="54"/>
        <v>0</v>
      </c>
      <c r="M317" s="311">
        <f t="shared" si="54"/>
        <v>332</v>
      </c>
      <c r="N317" s="312">
        <f t="shared" si="54"/>
        <v>332</v>
      </c>
      <c r="O317" s="316"/>
    </row>
    <row r="318" spans="1:15" s="14" customFormat="1" ht="25.5" customHeight="1">
      <c r="A318" s="179" t="s">
        <v>97</v>
      </c>
      <c r="B318" s="305" t="s">
        <v>156</v>
      </c>
      <c r="C318" s="261" t="s">
        <v>133</v>
      </c>
      <c r="D318" s="192" t="s">
        <v>117</v>
      </c>
      <c r="E318" s="154" t="s">
        <v>120</v>
      </c>
      <c r="F318" s="139" t="s">
        <v>193</v>
      </c>
      <c r="G318" s="139" t="s">
        <v>193</v>
      </c>
      <c r="H318" s="139" t="s">
        <v>193</v>
      </c>
      <c r="I318" s="139" t="s">
        <v>353</v>
      </c>
      <c r="J318" s="155" t="s">
        <v>193</v>
      </c>
      <c r="K318" s="345" t="s">
        <v>98</v>
      </c>
      <c r="L318" s="311">
        <v>0</v>
      </c>
      <c r="M318" s="311">
        <v>332</v>
      </c>
      <c r="N318" s="312">
        <v>332</v>
      </c>
      <c r="O318" s="316"/>
    </row>
    <row r="319" spans="1:15" s="14" customFormat="1" ht="39.75" customHeight="1">
      <c r="A319" s="284" t="s">
        <v>320</v>
      </c>
      <c r="B319" s="305" t="s">
        <v>156</v>
      </c>
      <c r="C319" s="261" t="s">
        <v>133</v>
      </c>
      <c r="D319" s="192" t="s">
        <v>117</v>
      </c>
      <c r="E319" s="154" t="s">
        <v>120</v>
      </c>
      <c r="F319" s="139" t="s">
        <v>193</v>
      </c>
      <c r="G319" s="139" t="s">
        <v>193</v>
      </c>
      <c r="H319" s="139" t="s">
        <v>193</v>
      </c>
      <c r="I319" s="139" t="s">
        <v>270</v>
      </c>
      <c r="J319" s="155" t="s">
        <v>193</v>
      </c>
      <c r="K319" s="345"/>
      <c r="L319" s="311">
        <f aca="true" t="shared" si="55" ref="L319:N320">L320</f>
        <v>400</v>
      </c>
      <c r="M319" s="311">
        <f t="shared" si="55"/>
        <v>-140.5</v>
      </c>
      <c r="N319" s="312">
        <f t="shared" si="55"/>
        <v>259.5</v>
      </c>
      <c r="O319" s="316"/>
    </row>
    <row r="320" spans="1:15" s="14" customFormat="1" ht="16.5" customHeight="1">
      <c r="A320" s="179" t="s">
        <v>95</v>
      </c>
      <c r="B320" s="305" t="s">
        <v>156</v>
      </c>
      <c r="C320" s="261" t="s">
        <v>133</v>
      </c>
      <c r="D320" s="192" t="s">
        <v>117</v>
      </c>
      <c r="E320" s="154" t="s">
        <v>120</v>
      </c>
      <c r="F320" s="139" t="s">
        <v>193</v>
      </c>
      <c r="G320" s="139" t="s">
        <v>193</v>
      </c>
      <c r="H320" s="139" t="s">
        <v>193</v>
      </c>
      <c r="I320" s="139" t="s">
        <v>270</v>
      </c>
      <c r="J320" s="155" t="s">
        <v>193</v>
      </c>
      <c r="K320" s="345" t="s">
        <v>96</v>
      </c>
      <c r="L320" s="311">
        <f t="shared" si="55"/>
        <v>400</v>
      </c>
      <c r="M320" s="311">
        <f t="shared" si="55"/>
        <v>-140.5</v>
      </c>
      <c r="N320" s="312">
        <f t="shared" si="55"/>
        <v>259.5</v>
      </c>
      <c r="O320" s="316"/>
    </row>
    <row r="321" spans="1:15" s="14" customFormat="1" ht="28.5" customHeight="1">
      <c r="A321" s="179" t="s">
        <v>97</v>
      </c>
      <c r="B321" s="305" t="s">
        <v>156</v>
      </c>
      <c r="C321" s="261" t="s">
        <v>133</v>
      </c>
      <c r="D321" s="192" t="s">
        <v>117</v>
      </c>
      <c r="E321" s="154" t="s">
        <v>120</v>
      </c>
      <c r="F321" s="139" t="s">
        <v>193</v>
      </c>
      <c r="G321" s="139" t="s">
        <v>193</v>
      </c>
      <c r="H321" s="139" t="s">
        <v>193</v>
      </c>
      <c r="I321" s="139" t="s">
        <v>270</v>
      </c>
      <c r="J321" s="155" t="s">
        <v>193</v>
      </c>
      <c r="K321" s="345" t="s">
        <v>98</v>
      </c>
      <c r="L321" s="311">
        <v>400</v>
      </c>
      <c r="M321" s="311">
        <v>-140.5</v>
      </c>
      <c r="N321" s="312">
        <v>259.5</v>
      </c>
      <c r="O321" s="316"/>
    </row>
    <row r="322" spans="1:15" s="14" customFormat="1" ht="25.5">
      <c r="A322" s="179" t="s">
        <v>355</v>
      </c>
      <c r="B322" s="305" t="s">
        <v>156</v>
      </c>
      <c r="C322" s="261" t="s">
        <v>133</v>
      </c>
      <c r="D322" s="192" t="s">
        <v>117</v>
      </c>
      <c r="E322" s="154" t="s">
        <v>120</v>
      </c>
      <c r="F322" s="139" t="s">
        <v>193</v>
      </c>
      <c r="G322" s="139" t="s">
        <v>193</v>
      </c>
      <c r="H322" s="139" t="s">
        <v>193</v>
      </c>
      <c r="I322" s="139" t="s">
        <v>365</v>
      </c>
      <c r="J322" s="155" t="s">
        <v>193</v>
      </c>
      <c r="K322" s="345"/>
      <c r="L322" s="311">
        <f aca="true" t="shared" si="56" ref="L322:N323">L323</f>
        <v>0</v>
      </c>
      <c r="M322" s="311">
        <f t="shared" si="56"/>
        <v>140.5</v>
      </c>
      <c r="N322" s="312">
        <f t="shared" si="56"/>
        <v>140.5</v>
      </c>
      <c r="O322" s="316"/>
    </row>
    <row r="323" spans="1:15" s="14" customFormat="1" ht="12.75">
      <c r="A323" s="179" t="s">
        <v>95</v>
      </c>
      <c r="B323" s="305" t="s">
        <v>156</v>
      </c>
      <c r="C323" s="261" t="s">
        <v>133</v>
      </c>
      <c r="D323" s="192" t="s">
        <v>117</v>
      </c>
      <c r="E323" s="154" t="s">
        <v>120</v>
      </c>
      <c r="F323" s="139" t="s">
        <v>193</v>
      </c>
      <c r="G323" s="139" t="s">
        <v>193</v>
      </c>
      <c r="H323" s="139" t="s">
        <v>193</v>
      </c>
      <c r="I323" s="139" t="s">
        <v>365</v>
      </c>
      <c r="J323" s="155" t="s">
        <v>193</v>
      </c>
      <c r="K323" s="345" t="s">
        <v>96</v>
      </c>
      <c r="L323" s="311">
        <f t="shared" si="56"/>
        <v>0</v>
      </c>
      <c r="M323" s="311">
        <f t="shared" si="56"/>
        <v>140.5</v>
      </c>
      <c r="N323" s="312">
        <f t="shared" si="56"/>
        <v>140.5</v>
      </c>
      <c r="O323" s="316"/>
    </row>
    <row r="324" spans="1:15" s="14" customFormat="1" ht="24" customHeight="1">
      <c r="A324" s="179" t="s">
        <v>97</v>
      </c>
      <c r="B324" s="305" t="s">
        <v>156</v>
      </c>
      <c r="C324" s="261" t="s">
        <v>133</v>
      </c>
      <c r="D324" s="192" t="s">
        <v>117</v>
      </c>
      <c r="E324" s="154" t="s">
        <v>120</v>
      </c>
      <c r="F324" s="139" t="s">
        <v>193</v>
      </c>
      <c r="G324" s="139" t="s">
        <v>193</v>
      </c>
      <c r="H324" s="139" t="s">
        <v>193</v>
      </c>
      <c r="I324" s="139" t="s">
        <v>365</v>
      </c>
      <c r="J324" s="155" t="s">
        <v>193</v>
      </c>
      <c r="K324" s="345" t="s">
        <v>98</v>
      </c>
      <c r="L324" s="311">
        <v>0</v>
      </c>
      <c r="M324" s="311">
        <v>140.5</v>
      </c>
      <c r="N324" s="312">
        <v>140.5</v>
      </c>
      <c r="O324" s="316"/>
    </row>
    <row r="325" spans="1:15" s="14" customFormat="1" ht="38.25">
      <c r="A325" s="179" t="s">
        <v>36</v>
      </c>
      <c r="B325" s="305" t="s">
        <v>156</v>
      </c>
      <c r="C325" s="261" t="s">
        <v>133</v>
      </c>
      <c r="D325" s="192" t="s">
        <v>117</v>
      </c>
      <c r="E325" s="154" t="s">
        <v>131</v>
      </c>
      <c r="F325" s="139" t="s">
        <v>193</v>
      </c>
      <c r="G325" s="139" t="s">
        <v>193</v>
      </c>
      <c r="H325" s="139" t="s">
        <v>193</v>
      </c>
      <c r="I325" s="139" t="s">
        <v>194</v>
      </c>
      <c r="J325" s="155" t="s">
        <v>193</v>
      </c>
      <c r="K325" s="345"/>
      <c r="L325" s="311">
        <f>L326+L329</f>
        <v>757</v>
      </c>
      <c r="M325" s="311">
        <f>M326+M329</f>
        <v>6052.4</v>
      </c>
      <c r="N325" s="312">
        <f>N326+N329</f>
        <v>6809.4</v>
      </c>
      <c r="O325" s="316"/>
    </row>
    <row r="326" spans="1:15" s="14" customFormat="1" ht="38.25">
      <c r="A326" s="284" t="s">
        <v>259</v>
      </c>
      <c r="B326" s="305" t="s">
        <v>156</v>
      </c>
      <c r="C326" s="261" t="s">
        <v>133</v>
      </c>
      <c r="D326" s="192" t="s">
        <v>117</v>
      </c>
      <c r="E326" s="154" t="s">
        <v>131</v>
      </c>
      <c r="F326" s="139" t="s">
        <v>193</v>
      </c>
      <c r="G326" s="139" t="s">
        <v>193</v>
      </c>
      <c r="H326" s="139" t="s">
        <v>193</v>
      </c>
      <c r="I326" s="139" t="s">
        <v>271</v>
      </c>
      <c r="J326" s="155" t="s">
        <v>193</v>
      </c>
      <c r="K326" s="345"/>
      <c r="L326" s="311">
        <f aca="true" t="shared" si="57" ref="L326:N327">L327</f>
        <v>757</v>
      </c>
      <c r="M326" s="311">
        <f t="shared" si="57"/>
        <v>0</v>
      </c>
      <c r="N326" s="312">
        <f t="shared" si="57"/>
        <v>757</v>
      </c>
      <c r="O326" s="316"/>
    </row>
    <row r="327" spans="1:15" s="14" customFormat="1" ht="12.75">
      <c r="A327" s="179" t="s">
        <v>95</v>
      </c>
      <c r="B327" s="305" t="s">
        <v>156</v>
      </c>
      <c r="C327" s="261" t="s">
        <v>133</v>
      </c>
      <c r="D327" s="192" t="s">
        <v>117</v>
      </c>
      <c r="E327" s="154" t="s">
        <v>131</v>
      </c>
      <c r="F327" s="139" t="s">
        <v>193</v>
      </c>
      <c r="G327" s="139" t="s">
        <v>193</v>
      </c>
      <c r="H327" s="139" t="s">
        <v>193</v>
      </c>
      <c r="I327" s="139" t="s">
        <v>271</v>
      </c>
      <c r="J327" s="155" t="s">
        <v>193</v>
      </c>
      <c r="K327" s="345" t="s">
        <v>96</v>
      </c>
      <c r="L327" s="311">
        <f t="shared" si="57"/>
        <v>757</v>
      </c>
      <c r="M327" s="311">
        <f t="shared" si="57"/>
        <v>0</v>
      </c>
      <c r="N327" s="312">
        <f t="shared" si="57"/>
        <v>757</v>
      </c>
      <c r="O327" s="316"/>
    </row>
    <row r="328" spans="1:15" s="14" customFormat="1" ht="25.5">
      <c r="A328" s="179" t="s">
        <v>97</v>
      </c>
      <c r="B328" s="305" t="s">
        <v>156</v>
      </c>
      <c r="C328" s="261" t="s">
        <v>133</v>
      </c>
      <c r="D328" s="192" t="s">
        <v>117</v>
      </c>
      <c r="E328" s="154" t="s">
        <v>131</v>
      </c>
      <c r="F328" s="139" t="s">
        <v>193</v>
      </c>
      <c r="G328" s="139" t="s">
        <v>193</v>
      </c>
      <c r="H328" s="139" t="s">
        <v>193</v>
      </c>
      <c r="I328" s="139" t="s">
        <v>271</v>
      </c>
      <c r="J328" s="155" t="s">
        <v>193</v>
      </c>
      <c r="K328" s="345" t="s">
        <v>98</v>
      </c>
      <c r="L328" s="311">
        <v>757</v>
      </c>
      <c r="M328" s="311">
        <v>0</v>
      </c>
      <c r="N328" s="312">
        <v>757</v>
      </c>
      <c r="O328" s="316"/>
    </row>
    <row r="329" spans="1:15" s="14" customFormat="1" ht="38.25">
      <c r="A329" s="284" t="s">
        <v>357</v>
      </c>
      <c r="B329" s="305" t="s">
        <v>156</v>
      </c>
      <c r="C329" s="261" t="s">
        <v>133</v>
      </c>
      <c r="D329" s="192" t="s">
        <v>117</v>
      </c>
      <c r="E329" s="154" t="s">
        <v>131</v>
      </c>
      <c r="F329" s="139" t="s">
        <v>193</v>
      </c>
      <c r="G329" s="139" t="s">
        <v>193</v>
      </c>
      <c r="H329" s="139" t="s">
        <v>193</v>
      </c>
      <c r="I329" s="139" t="s">
        <v>352</v>
      </c>
      <c r="J329" s="155" t="s">
        <v>193</v>
      </c>
      <c r="K329" s="345"/>
      <c r="L329" s="311">
        <f aca="true" t="shared" si="58" ref="L329:N330">L330</f>
        <v>0</v>
      </c>
      <c r="M329" s="311">
        <f t="shared" si="58"/>
        <v>6052.4</v>
      </c>
      <c r="N329" s="312">
        <f t="shared" si="58"/>
        <v>6052.4</v>
      </c>
      <c r="O329" s="316"/>
    </row>
    <row r="330" spans="1:15" s="14" customFormat="1" ht="12.75">
      <c r="A330" s="179" t="s">
        <v>95</v>
      </c>
      <c r="B330" s="305" t="s">
        <v>156</v>
      </c>
      <c r="C330" s="261" t="s">
        <v>133</v>
      </c>
      <c r="D330" s="192" t="s">
        <v>117</v>
      </c>
      <c r="E330" s="154" t="s">
        <v>131</v>
      </c>
      <c r="F330" s="139" t="s">
        <v>193</v>
      </c>
      <c r="G330" s="139" t="s">
        <v>193</v>
      </c>
      <c r="H330" s="139" t="s">
        <v>193</v>
      </c>
      <c r="I330" s="139" t="s">
        <v>352</v>
      </c>
      <c r="J330" s="155" t="s">
        <v>193</v>
      </c>
      <c r="K330" s="345" t="s">
        <v>96</v>
      </c>
      <c r="L330" s="311">
        <f t="shared" si="58"/>
        <v>0</v>
      </c>
      <c r="M330" s="311">
        <f t="shared" si="58"/>
        <v>6052.4</v>
      </c>
      <c r="N330" s="312">
        <f t="shared" si="58"/>
        <v>6052.4</v>
      </c>
      <c r="O330" s="316"/>
    </row>
    <row r="331" spans="1:15" s="14" customFormat="1" ht="25.5">
      <c r="A331" s="179" t="s">
        <v>97</v>
      </c>
      <c r="B331" s="305" t="s">
        <v>156</v>
      </c>
      <c r="C331" s="261" t="s">
        <v>133</v>
      </c>
      <c r="D331" s="192" t="s">
        <v>117</v>
      </c>
      <c r="E331" s="154" t="s">
        <v>131</v>
      </c>
      <c r="F331" s="139" t="s">
        <v>193</v>
      </c>
      <c r="G331" s="139" t="s">
        <v>193</v>
      </c>
      <c r="H331" s="139" t="s">
        <v>193</v>
      </c>
      <c r="I331" s="139" t="s">
        <v>352</v>
      </c>
      <c r="J331" s="155" t="s">
        <v>193</v>
      </c>
      <c r="K331" s="345" t="s">
        <v>98</v>
      </c>
      <c r="L331" s="311">
        <v>0</v>
      </c>
      <c r="M331" s="311">
        <f>2099.4+3953</f>
        <v>6052.4</v>
      </c>
      <c r="N331" s="312">
        <v>6052.4</v>
      </c>
      <c r="O331" s="316"/>
    </row>
    <row r="332" spans="1:15" s="14" customFormat="1" ht="12.75">
      <c r="A332" s="179" t="s">
        <v>34</v>
      </c>
      <c r="B332" s="305" t="s">
        <v>156</v>
      </c>
      <c r="C332" s="261" t="s">
        <v>133</v>
      </c>
      <c r="D332" s="192" t="s">
        <v>117</v>
      </c>
      <c r="E332" s="154" t="s">
        <v>17</v>
      </c>
      <c r="F332" s="139" t="s">
        <v>193</v>
      </c>
      <c r="G332" s="139" t="s">
        <v>193</v>
      </c>
      <c r="H332" s="139" t="s">
        <v>193</v>
      </c>
      <c r="I332" s="139" t="s">
        <v>194</v>
      </c>
      <c r="J332" s="155" t="s">
        <v>193</v>
      </c>
      <c r="K332" s="345"/>
      <c r="L332" s="311">
        <f aca="true" t="shared" si="59" ref="L332:N334">L333</f>
        <v>8.2</v>
      </c>
      <c r="M332" s="311">
        <f t="shared" si="59"/>
        <v>0</v>
      </c>
      <c r="N332" s="312">
        <f t="shared" si="59"/>
        <v>8.2</v>
      </c>
      <c r="O332" s="316"/>
    </row>
    <row r="333" spans="1:15" s="14" customFormat="1" ht="51">
      <c r="A333" s="179" t="s">
        <v>82</v>
      </c>
      <c r="B333" s="305" t="s">
        <v>156</v>
      </c>
      <c r="C333" s="261" t="s">
        <v>133</v>
      </c>
      <c r="D333" s="192" t="s">
        <v>117</v>
      </c>
      <c r="E333" s="154" t="s">
        <v>17</v>
      </c>
      <c r="F333" s="139" t="s">
        <v>193</v>
      </c>
      <c r="G333" s="139" t="s">
        <v>193</v>
      </c>
      <c r="H333" s="139" t="s">
        <v>193</v>
      </c>
      <c r="I333" s="139" t="s">
        <v>113</v>
      </c>
      <c r="J333" s="155" t="s">
        <v>193</v>
      </c>
      <c r="K333" s="345"/>
      <c r="L333" s="311">
        <f t="shared" si="59"/>
        <v>8.2</v>
      </c>
      <c r="M333" s="311">
        <f t="shared" si="59"/>
        <v>0</v>
      </c>
      <c r="N333" s="312">
        <f t="shared" si="59"/>
        <v>8.2</v>
      </c>
      <c r="O333" s="316"/>
    </row>
    <row r="334" spans="1:15" s="14" customFormat="1" ht="12.75">
      <c r="A334" s="179" t="s">
        <v>95</v>
      </c>
      <c r="B334" s="305" t="s">
        <v>156</v>
      </c>
      <c r="C334" s="261" t="s">
        <v>133</v>
      </c>
      <c r="D334" s="192" t="s">
        <v>117</v>
      </c>
      <c r="E334" s="225" t="s">
        <v>17</v>
      </c>
      <c r="F334" s="139" t="s">
        <v>193</v>
      </c>
      <c r="G334" s="139" t="s">
        <v>193</v>
      </c>
      <c r="H334" s="139" t="s">
        <v>193</v>
      </c>
      <c r="I334" s="139" t="s">
        <v>113</v>
      </c>
      <c r="J334" s="155" t="s">
        <v>193</v>
      </c>
      <c r="K334" s="345" t="s">
        <v>96</v>
      </c>
      <c r="L334" s="311">
        <f t="shared" si="59"/>
        <v>8.2</v>
      </c>
      <c r="M334" s="311">
        <f t="shared" si="59"/>
        <v>0</v>
      </c>
      <c r="N334" s="312">
        <f t="shared" si="59"/>
        <v>8.2</v>
      </c>
      <c r="O334" s="316"/>
    </row>
    <row r="335" spans="1:15" s="14" customFormat="1" ht="25.5">
      <c r="A335" s="179" t="s">
        <v>97</v>
      </c>
      <c r="B335" s="305" t="s">
        <v>156</v>
      </c>
      <c r="C335" s="261" t="s">
        <v>133</v>
      </c>
      <c r="D335" s="192" t="s">
        <v>117</v>
      </c>
      <c r="E335" s="154" t="s">
        <v>17</v>
      </c>
      <c r="F335" s="139" t="s">
        <v>193</v>
      </c>
      <c r="G335" s="139" t="s">
        <v>193</v>
      </c>
      <c r="H335" s="139" t="s">
        <v>193</v>
      </c>
      <c r="I335" s="139" t="s">
        <v>113</v>
      </c>
      <c r="J335" s="155" t="s">
        <v>193</v>
      </c>
      <c r="K335" s="345" t="s">
        <v>98</v>
      </c>
      <c r="L335" s="311">
        <v>8.2</v>
      </c>
      <c r="M335" s="311">
        <v>0</v>
      </c>
      <c r="N335" s="312">
        <v>8.2</v>
      </c>
      <c r="O335" s="316"/>
    </row>
    <row r="336" spans="1:15" s="14" customFormat="1" ht="12.75">
      <c r="A336" s="284" t="s">
        <v>158</v>
      </c>
      <c r="B336" s="305" t="s">
        <v>156</v>
      </c>
      <c r="C336" s="261" t="s">
        <v>133</v>
      </c>
      <c r="D336" s="192" t="s">
        <v>116</v>
      </c>
      <c r="E336" s="154"/>
      <c r="F336" s="139"/>
      <c r="G336" s="139"/>
      <c r="H336" s="139"/>
      <c r="I336" s="139"/>
      <c r="J336" s="155"/>
      <c r="K336" s="345"/>
      <c r="L336" s="311" t="e">
        <f>L337</f>
        <v>#REF!</v>
      </c>
      <c r="M336" s="311" t="e">
        <f>M337</f>
        <v>#REF!</v>
      </c>
      <c r="N336" s="312">
        <f>N337</f>
        <v>2922.3999999999996</v>
      </c>
      <c r="O336" s="316"/>
    </row>
    <row r="337" spans="1:15" s="14" customFormat="1" ht="12.75">
      <c r="A337" s="179" t="s">
        <v>34</v>
      </c>
      <c r="B337" s="305" t="s">
        <v>156</v>
      </c>
      <c r="C337" s="318" t="s">
        <v>133</v>
      </c>
      <c r="D337" s="341" t="s">
        <v>116</v>
      </c>
      <c r="E337" s="154" t="s">
        <v>17</v>
      </c>
      <c r="F337" s="139" t="s">
        <v>193</v>
      </c>
      <c r="G337" s="139" t="s">
        <v>193</v>
      </c>
      <c r="H337" s="139" t="s">
        <v>193</v>
      </c>
      <c r="I337" s="139" t="s">
        <v>194</v>
      </c>
      <c r="J337" s="155" t="s">
        <v>193</v>
      </c>
      <c r="K337" s="345"/>
      <c r="L337" s="311" t="e">
        <f>#REF!+#REF!+L338</f>
        <v>#REF!</v>
      </c>
      <c r="M337" s="311" t="e">
        <f>#REF!+#REF!+M338</f>
        <v>#REF!</v>
      </c>
      <c r="N337" s="312">
        <f>N338</f>
        <v>2922.3999999999996</v>
      </c>
      <c r="O337" s="366"/>
    </row>
    <row r="338" spans="1:15" s="14" customFormat="1" ht="38.25">
      <c r="A338" s="179" t="s">
        <v>334</v>
      </c>
      <c r="B338" s="305" t="s">
        <v>156</v>
      </c>
      <c r="C338" s="318" t="s">
        <v>133</v>
      </c>
      <c r="D338" s="341" t="s">
        <v>116</v>
      </c>
      <c r="E338" s="225" t="s">
        <v>17</v>
      </c>
      <c r="F338" s="201" t="s">
        <v>193</v>
      </c>
      <c r="G338" s="139" t="s">
        <v>193</v>
      </c>
      <c r="H338" s="139" t="s">
        <v>193</v>
      </c>
      <c r="I338" s="288" t="s">
        <v>239</v>
      </c>
      <c r="J338" s="155" t="s">
        <v>193</v>
      </c>
      <c r="K338" s="342"/>
      <c r="L338" s="311">
        <f aca="true" t="shared" si="60" ref="L338:N339">L339</f>
        <v>1522.8</v>
      </c>
      <c r="M338" s="311">
        <f t="shared" si="60"/>
        <v>1399.6</v>
      </c>
      <c r="N338" s="312">
        <f t="shared" si="60"/>
        <v>2922.3999999999996</v>
      </c>
      <c r="O338" s="316"/>
    </row>
    <row r="339" spans="1:15" s="14" customFormat="1" ht="25.5">
      <c r="A339" s="284" t="s">
        <v>314</v>
      </c>
      <c r="B339" s="305" t="s">
        <v>156</v>
      </c>
      <c r="C339" s="318" t="s">
        <v>133</v>
      </c>
      <c r="D339" s="341" t="s">
        <v>116</v>
      </c>
      <c r="E339" s="154" t="s">
        <v>17</v>
      </c>
      <c r="F339" s="201" t="s">
        <v>193</v>
      </c>
      <c r="G339" s="139" t="s">
        <v>193</v>
      </c>
      <c r="H339" s="139" t="s">
        <v>193</v>
      </c>
      <c r="I339" s="288" t="s">
        <v>239</v>
      </c>
      <c r="J339" s="155" t="s">
        <v>193</v>
      </c>
      <c r="K339" s="342" t="s">
        <v>243</v>
      </c>
      <c r="L339" s="311">
        <f t="shared" si="60"/>
        <v>1522.8</v>
      </c>
      <c r="M339" s="311">
        <f t="shared" si="60"/>
        <v>1399.6</v>
      </c>
      <c r="N339" s="312">
        <f t="shared" si="60"/>
        <v>2922.3999999999996</v>
      </c>
      <c r="O339" s="316"/>
    </row>
    <row r="340" spans="1:15" s="14" customFormat="1" ht="12.75">
      <c r="A340" s="226" t="s">
        <v>245</v>
      </c>
      <c r="B340" s="305" t="s">
        <v>156</v>
      </c>
      <c r="C340" s="318" t="s">
        <v>133</v>
      </c>
      <c r="D340" s="341" t="s">
        <v>116</v>
      </c>
      <c r="E340" s="225" t="s">
        <v>17</v>
      </c>
      <c r="F340" s="201" t="s">
        <v>193</v>
      </c>
      <c r="G340" s="139" t="s">
        <v>193</v>
      </c>
      <c r="H340" s="139" t="s">
        <v>193</v>
      </c>
      <c r="I340" s="288" t="s">
        <v>239</v>
      </c>
      <c r="J340" s="155" t="s">
        <v>193</v>
      </c>
      <c r="K340" s="342" t="s">
        <v>244</v>
      </c>
      <c r="L340" s="311">
        <v>1522.8</v>
      </c>
      <c r="M340" s="311">
        <f>1549.8-150.2</f>
        <v>1399.6</v>
      </c>
      <c r="N340" s="312">
        <f>+M340+L340</f>
        <v>2922.3999999999996</v>
      </c>
      <c r="O340" s="316"/>
    </row>
    <row r="341" spans="1:15" s="14" customFormat="1" ht="12.75">
      <c r="A341" s="226" t="s">
        <v>274</v>
      </c>
      <c r="B341" s="305" t="s">
        <v>156</v>
      </c>
      <c r="C341" s="318" t="s">
        <v>133</v>
      </c>
      <c r="D341" s="341" t="s">
        <v>115</v>
      </c>
      <c r="E341" s="225"/>
      <c r="F341" s="201"/>
      <c r="G341" s="139"/>
      <c r="H341" s="139"/>
      <c r="I341" s="288"/>
      <c r="J341" s="155"/>
      <c r="K341" s="342"/>
      <c r="L341" s="311">
        <f aca="true" t="shared" si="61" ref="L341:N342">L342</f>
        <v>0</v>
      </c>
      <c r="M341" s="311">
        <f t="shared" si="61"/>
        <v>3046.6</v>
      </c>
      <c r="N341" s="312">
        <f t="shared" si="61"/>
        <v>3046.6</v>
      </c>
      <c r="O341" s="316"/>
    </row>
    <row r="342" spans="1:15" s="14" customFormat="1" ht="12.75">
      <c r="A342" s="179" t="s">
        <v>34</v>
      </c>
      <c r="B342" s="305" t="s">
        <v>156</v>
      </c>
      <c r="C342" s="318" t="s">
        <v>133</v>
      </c>
      <c r="D342" s="341" t="s">
        <v>115</v>
      </c>
      <c r="E342" s="154" t="s">
        <v>17</v>
      </c>
      <c r="F342" s="139" t="s">
        <v>193</v>
      </c>
      <c r="G342" s="139" t="s">
        <v>193</v>
      </c>
      <c r="H342" s="139" t="s">
        <v>193</v>
      </c>
      <c r="I342" s="139" t="s">
        <v>194</v>
      </c>
      <c r="J342" s="155" t="s">
        <v>193</v>
      </c>
      <c r="K342" s="342"/>
      <c r="L342" s="311">
        <f t="shared" si="61"/>
        <v>0</v>
      </c>
      <c r="M342" s="311">
        <f t="shared" si="61"/>
        <v>3046.6</v>
      </c>
      <c r="N342" s="312">
        <f t="shared" si="61"/>
        <v>3046.6</v>
      </c>
      <c r="O342" s="316"/>
    </row>
    <row r="343" spans="1:15" s="14" customFormat="1" ht="25.5">
      <c r="A343" s="179" t="s">
        <v>153</v>
      </c>
      <c r="B343" s="305" t="s">
        <v>156</v>
      </c>
      <c r="C343" s="318" t="s">
        <v>133</v>
      </c>
      <c r="D343" s="341" t="s">
        <v>115</v>
      </c>
      <c r="E343" s="154" t="s">
        <v>17</v>
      </c>
      <c r="F343" s="139" t="s">
        <v>193</v>
      </c>
      <c r="G343" s="139" t="s">
        <v>193</v>
      </c>
      <c r="H343" s="139" t="s">
        <v>193</v>
      </c>
      <c r="I343" s="139">
        <v>7866</v>
      </c>
      <c r="J343" s="155" t="s">
        <v>193</v>
      </c>
      <c r="K343" s="345"/>
      <c r="L343" s="311">
        <f>L344+L346</f>
        <v>0</v>
      </c>
      <c r="M343" s="311">
        <f>M344+M346</f>
        <v>3046.6</v>
      </c>
      <c r="N343" s="312">
        <f>N344+N346</f>
        <v>3046.6</v>
      </c>
      <c r="O343" s="316"/>
    </row>
    <row r="344" spans="1:15" s="14" customFormat="1" ht="51">
      <c r="A344" s="179" t="s">
        <v>111</v>
      </c>
      <c r="B344" s="305" t="s">
        <v>156</v>
      </c>
      <c r="C344" s="318" t="s">
        <v>133</v>
      </c>
      <c r="D344" s="341" t="s">
        <v>115</v>
      </c>
      <c r="E344" s="154" t="s">
        <v>17</v>
      </c>
      <c r="F344" s="139" t="s">
        <v>193</v>
      </c>
      <c r="G344" s="139" t="s">
        <v>193</v>
      </c>
      <c r="H344" s="139" t="s">
        <v>193</v>
      </c>
      <c r="I344" s="139" t="s">
        <v>60</v>
      </c>
      <c r="J344" s="155" t="s">
        <v>193</v>
      </c>
      <c r="K344" s="345">
        <v>100</v>
      </c>
      <c r="L344" s="311">
        <f>L345</f>
        <v>0</v>
      </c>
      <c r="M344" s="311">
        <f>M345</f>
        <v>2925.5</v>
      </c>
      <c r="N344" s="312">
        <f>N345</f>
        <v>2925.5</v>
      </c>
      <c r="O344" s="316"/>
    </row>
    <row r="345" spans="1:15" s="14" customFormat="1" ht="25.5">
      <c r="A345" s="179" t="s">
        <v>100</v>
      </c>
      <c r="B345" s="305" t="s">
        <v>156</v>
      </c>
      <c r="C345" s="318" t="s">
        <v>133</v>
      </c>
      <c r="D345" s="341" t="s">
        <v>115</v>
      </c>
      <c r="E345" s="154" t="s">
        <v>17</v>
      </c>
      <c r="F345" s="139" t="s">
        <v>193</v>
      </c>
      <c r="G345" s="139" t="s">
        <v>193</v>
      </c>
      <c r="H345" s="139" t="s">
        <v>193</v>
      </c>
      <c r="I345" s="139" t="s">
        <v>60</v>
      </c>
      <c r="J345" s="155" t="s">
        <v>193</v>
      </c>
      <c r="K345" s="345">
        <v>120</v>
      </c>
      <c r="L345" s="311">
        <v>0</v>
      </c>
      <c r="M345" s="311">
        <f>2855.5+70</f>
        <v>2925.5</v>
      </c>
      <c r="N345" s="312">
        <f>M345</f>
        <v>2925.5</v>
      </c>
      <c r="O345" s="316"/>
    </row>
    <row r="346" spans="1:15" s="14" customFormat="1" ht="25.5">
      <c r="A346" s="179" t="s">
        <v>91</v>
      </c>
      <c r="B346" s="305" t="s">
        <v>156</v>
      </c>
      <c r="C346" s="318" t="s">
        <v>133</v>
      </c>
      <c r="D346" s="341" t="s">
        <v>115</v>
      </c>
      <c r="E346" s="154" t="s">
        <v>17</v>
      </c>
      <c r="F346" s="139" t="s">
        <v>193</v>
      </c>
      <c r="G346" s="139" t="s">
        <v>193</v>
      </c>
      <c r="H346" s="139" t="s">
        <v>193</v>
      </c>
      <c r="I346" s="139" t="s">
        <v>60</v>
      </c>
      <c r="J346" s="155" t="s">
        <v>193</v>
      </c>
      <c r="K346" s="345">
        <v>200</v>
      </c>
      <c r="L346" s="311">
        <f>L347</f>
        <v>0</v>
      </c>
      <c r="M346" s="311">
        <f>M347</f>
        <v>121.1</v>
      </c>
      <c r="N346" s="312">
        <f>N347</f>
        <v>121.1</v>
      </c>
      <c r="O346" s="316"/>
    </row>
    <row r="347" spans="1:15" s="14" customFormat="1" ht="25.5">
      <c r="A347" s="179" t="s">
        <v>93</v>
      </c>
      <c r="B347" s="305" t="s">
        <v>156</v>
      </c>
      <c r="C347" s="318" t="s">
        <v>133</v>
      </c>
      <c r="D347" s="341" t="s">
        <v>115</v>
      </c>
      <c r="E347" s="154" t="s">
        <v>17</v>
      </c>
      <c r="F347" s="139" t="s">
        <v>193</v>
      </c>
      <c r="G347" s="139" t="s">
        <v>193</v>
      </c>
      <c r="H347" s="139" t="s">
        <v>193</v>
      </c>
      <c r="I347" s="139" t="s">
        <v>60</v>
      </c>
      <c r="J347" s="155" t="s">
        <v>193</v>
      </c>
      <c r="K347" s="345">
        <v>240</v>
      </c>
      <c r="L347" s="311">
        <v>0</v>
      </c>
      <c r="M347" s="311">
        <f>191.1-70</f>
        <v>121.1</v>
      </c>
      <c r="N347" s="312">
        <v>121.1</v>
      </c>
      <c r="O347" s="316"/>
    </row>
    <row r="348" spans="1:15" s="30" customFormat="1" ht="12.75">
      <c r="A348" s="340" t="s">
        <v>179</v>
      </c>
      <c r="B348" s="305" t="s">
        <v>156</v>
      </c>
      <c r="C348" s="318" t="s">
        <v>141</v>
      </c>
      <c r="D348" s="341"/>
      <c r="E348" s="225"/>
      <c r="F348" s="201"/>
      <c r="G348" s="139"/>
      <c r="H348" s="139"/>
      <c r="I348" s="201"/>
      <c r="J348" s="341"/>
      <c r="K348" s="342"/>
      <c r="L348" s="263">
        <f>L349+L356</f>
        <v>1030</v>
      </c>
      <c r="M348" s="263">
        <f>M349+M356</f>
        <v>600</v>
      </c>
      <c r="N348" s="264">
        <f>N349+N356</f>
        <v>1630</v>
      </c>
      <c r="O348" s="309"/>
    </row>
    <row r="349" spans="1:15" s="30" customFormat="1" ht="12.75">
      <c r="A349" s="340" t="s">
        <v>178</v>
      </c>
      <c r="B349" s="305" t="s">
        <v>156</v>
      </c>
      <c r="C349" s="261" t="s">
        <v>141</v>
      </c>
      <c r="D349" s="192" t="s">
        <v>114</v>
      </c>
      <c r="E349" s="348"/>
      <c r="F349" s="200"/>
      <c r="G349" s="139"/>
      <c r="H349" s="139"/>
      <c r="I349" s="200"/>
      <c r="J349" s="192"/>
      <c r="K349" s="349"/>
      <c r="L349" s="263">
        <f aca="true" t="shared" si="62" ref="L349:N350">L350</f>
        <v>830</v>
      </c>
      <c r="M349" s="263">
        <f t="shared" si="62"/>
        <v>600</v>
      </c>
      <c r="N349" s="264">
        <f t="shared" si="62"/>
        <v>1430</v>
      </c>
      <c r="O349" s="309"/>
    </row>
    <row r="350" spans="1:15" s="15" customFormat="1" ht="33.75" customHeight="1">
      <c r="A350" s="283" t="s">
        <v>303</v>
      </c>
      <c r="B350" s="305" t="s">
        <v>156</v>
      </c>
      <c r="C350" s="261" t="s">
        <v>141</v>
      </c>
      <c r="D350" s="192" t="s">
        <v>114</v>
      </c>
      <c r="E350" s="176" t="s">
        <v>302</v>
      </c>
      <c r="F350" s="177" t="s">
        <v>193</v>
      </c>
      <c r="G350" s="139" t="s">
        <v>193</v>
      </c>
      <c r="H350" s="139" t="s">
        <v>193</v>
      </c>
      <c r="I350" s="177" t="s">
        <v>194</v>
      </c>
      <c r="J350" s="155" t="s">
        <v>193</v>
      </c>
      <c r="K350" s="347"/>
      <c r="L350" s="311">
        <f t="shared" si="62"/>
        <v>830</v>
      </c>
      <c r="M350" s="311">
        <f t="shared" si="62"/>
        <v>600</v>
      </c>
      <c r="N350" s="312">
        <f t="shared" si="62"/>
        <v>1430</v>
      </c>
      <c r="O350" s="309"/>
    </row>
    <row r="351" spans="1:15" s="15" customFormat="1" ht="12.75">
      <c r="A351" s="179" t="s">
        <v>88</v>
      </c>
      <c r="B351" s="305" t="s">
        <v>156</v>
      </c>
      <c r="C351" s="261" t="s">
        <v>141</v>
      </c>
      <c r="D351" s="192" t="s">
        <v>114</v>
      </c>
      <c r="E351" s="154" t="s">
        <v>302</v>
      </c>
      <c r="F351" s="139" t="s">
        <v>193</v>
      </c>
      <c r="G351" s="139" t="s">
        <v>193</v>
      </c>
      <c r="H351" s="139" t="s">
        <v>193</v>
      </c>
      <c r="I351" s="139" t="s">
        <v>33</v>
      </c>
      <c r="J351" s="155" t="s">
        <v>193</v>
      </c>
      <c r="K351" s="345"/>
      <c r="L351" s="311">
        <f>L352+L354</f>
        <v>830</v>
      </c>
      <c r="M351" s="311">
        <f>M352+M354</f>
        <v>600</v>
      </c>
      <c r="N351" s="312">
        <f>N352+N354</f>
        <v>1430</v>
      </c>
      <c r="O351" s="309"/>
    </row>
    <row r="352" spans="1:15" s="15" customFormat="1" ht="25.5">
      <c r="A352" s="179" t="s">
        <v>91</v>
      </c>
      <c r="B352" s="305" t="s">
        <v>156</v>
      </c>
      <c r="C352" s="261" t="s">
        <v>141</v>
      </c>
      <c r="D352" s="192" t="s">
        <v>114</v>
      </c>
      <c r="E352" s="154" t="s">
        <v>302</v>
      </c>
      <c r="F352" s="139" t="s">
        <v>193</v>
      </c>
      <c r="G352" s="139" t="s">
        <v>193</v>
      </c>
      <c r="H352" s="139" t="s">
        <v>193</v>
      </c>
      <c r="I352" s="139" t="s">
        <v>33</v>
      </c>
      <c r="J352" s="155" t="s">
        <v>193</v>
      </c>
      <c r="K352" s="345" t="s">
        <v>92</v>
      </c>
      <c r="L352" s="311">
        <f>L353</f>
        <v>801.6</v>
      </c>
      <c r="M352" s="311">
        <f>M353</f>
        <v>600</v>
      </c>
      <c r="N352" s="312">
        <f>N353</f>
        <v>1401.6</v>
      </c>
      <c r="O352" s="309"/>
    </row>
    <row r="353" spans="1:15" s="15" customFormat="1" ht="25.5">
      <c r="A353" s="179" t="s">
        <v>93</v>
      </c>
      <c r="B353" s="305" t="s">
        <v>156</v>
      </c>
      <c r="C353" s="261" t="s">
        <v>141</v>
      </c>
      <c r="D353" s="192" t="s">
        <v>114</v>
      </c>
      <c r="E353" s="154" t="s">
        <v>302</v>
      </c>
      <c r="F353" s="139" t="s">
        <v>193</v>
      </c>
      <c r="G353" s="139" t="s">
        <v>193</v>
      </c>
      <c r="H353" s="139" t="s">
        <v>193</v>
      </c>
      <c r="I353" s="139" t="s">
        <v>33</v>
      </c>
      <c r="J353" s="155" t="s">
        <v>193</v>
      </c>
      <c r="K353" s="345" t="s">
        <v>94</v>
      </c>
      <c r="L353" s="311">
        <v>801.6</v>
      </c>
      <c r="M353" s="311">
        <f>200+400</f>
        <v>600</v>
      </c>
      <c r="N353" s="312">
        <f>M353+L353</f>
        <v>1401.6</v>
      </c>
      <c r="O353" s="309"/>
    </row>
    <row r="354" spans="1:15" s="15" customFormat="1" ht="24.75" customHeight="1">
      <c r="A354" s="282" t="s">
        <v>101</v>
      </c>
      <c r="B354" s="305" t="s">
        <v>156</v>
      </c>
      <c r="C354" s="261" t="s">
        <v>141</v>
      </c>
      <c r="D354" s="192" t="s">
        <v>114</v>
      </c>
      <c r="E354" s="154" t="s">
        <v>302</v>
      </c>
      <c r="F354" s="139" t="s">
        <v>193</v>
      </c>
      <c r="G354" s="139" t="s">
        <v>193</v>
      </c>
      <c r="H354" s="139" t="s">
        <v>193</v>
      </c>
      <c r="I354" s="139" t="s">
        <v>33</v>
      </c>
      <c r="J354" s="155" t="s">
        <v>193</v>
      </c>
      <c r="K354" s="345" t="s">
        <v>102</v>
      </c>
      <c r="L354" s="311">
        <f>L355</f>
        <v>28.4</v>
      </c>
      <c r="M354" s="311">
        <f>M355</f>
        <v>0</v>
      </c>
      <c r="N354" s="312">
        <f>N355</f>
        <v>28.4</v>
      </c>
      <c r="O354" s="309"/>
    </row>
    <row r="355" spans="1:15" s="15" customFormat="1" ht="12.75">
      <c r="A355" s="282" t="s">
        <v>103</v>
      </c>
      <c r="B355" s="305" t="s">
        <v>156</v>
      </c>
      <c r="C355" s="261" t="s">
        <v>141</v>
      </c>
      <c r="D355" s="192" t="s">
        <v>114</v>
      </c>
      <c r="E355" s="154" t="s">
        <v>302</v>
      </c>
      <c r="F355" s="139" t="s">
        <v>193</v>
      </c>
      <c r="G355" s="139" t="s">
        <v>193</v>
      </c>
      <c r="H355" s="139" t="s">
        <v>193</v>
      </c>
      <c r="I355" s="139" t="s">
        <v>33</v>
      </c>
      <c r="J355" s="155" t="s">
        <v>193</v>
      </c>
      <c r="K355" s="345" t="s">
        <v>104</v>
      </c>
      <c r="L355" s="311">
        <v>28.4</v>
      </c>
      <c r="M355" s="311">
        <v>0</v>
      </c>
      <c r="N355" s="312">
        <v>28.4</v>
      </c>
      <c r="O355" s="309"/>
    </row>
    <row r="356" spans="1:15" s="15" customFormat="1" ht="12.75">
      <c r="A356" s="340" t="s">
        <v>341</v>
      </c>
      <c r="B356" s="305" t="s">
        <v>156</v>
      </c>
      <c r="C356" s="261" t="s">
        <v>141</v>
      </c>
      <c r="D356" s="192" t="s">
        <v>118</v>
      </c>
      <c r="E356" s="348"/>
      <c r="F356" s="200"/>
      <c r="G356" s="139"/>
      <c r="H356" s="139"/>
      <c r="I356" s="200"/>
      <c r="J356" s="192"/>
      <c r="K356" s="349"/>
      <c r="L356" s="311">
        <f aca="true" t="shared" si="63" ref="L356:N359">L357</f>
        <v>200</v>
      </c>
      <c r="M356" s="311">
        <f t="shared" si="63"/>
        <v>0</v>
      </c>
      <c r="N356" s="312">
        <f t="shared" si="63"/>
        <v>200</v>
      </c>
      <c r="O356" s="309"/>
    </row>
    <row r="357" spans="1:15" s="15" customFormat="1" ht="25.5">
      <c r="A357" s="283" t="s">
        <v>303</v>
      </c>
      <c r="B357" s="305" t="s">
        <v>156</v>
      </c>
      <c r="C357" s="261" t="s">
        <v>141</v>
      </c>
      <c r="D357" s="192" t="s">
        <v>118</v>
      </c>
      <c r="E357" s="176" t="s">
        <v>302</v>
      </c>
      <c r="F357" s="177" t="s">
        <v>193</v>
      </c>
      <c r="G357" s="139" t="s">
        <v>193</v>
      </c>
      <c r="H357" s="139" t="s">
        <v>193</v>
      </c>
      <c r="I357" s="177" t="s">
        <v>194</v>
      </c>
      <c r="J357" s="155" t="s">
        <v>193</v>
      </c>
      <c r="K357" s="347"/>
      <c r="L357" s="311">
        <f t="shared" si="63"/>
        <v>200</v>
      </c>
      <c r="M357" s="311">
        <f t="shared" si="63"/>
        <v>0</v>
      </c>
      <c r="N357" s="312">
        <f t="shared" si="63"/>
        <v>200</v>
      </c>
      <c r="O357" s="309"/>
    </row>
    <row r="358" spans="1:15" s="15" customFormat="1" ht="12.75">
      <c r="A358" s="179" t="s">
        <v>88</v>
      </c>
      <c r="B358" s="305" t="s">
        <v>156</v>
      </c>
      <c r="C358" s="261" t="s">
        <v>141</v>
      </c>
      <c r="D358" s="192" t="s">
        <v>118</v>
      </c>
      <c r="E358" s="154" t="s">
        <v>302</v>
      </c>
      <c r="F358" s="139" t="s">
        <v>193</v>
      </c>
      <c r="G358" s="139" t="s">
        <v>193</v>
      </c>
      <c r="H358" s="139" t="s">
        <v>193</v>
      </c>
      <c r="I358" s="139" t="s">
        <v>33</v>
      </c>
      <c r="J358" s="155" t="s">
        <v>193</v>
      </c>
      <c r="K358" s="345"/>
      <c r="L358" s="311">
        <f t="shared" si="63"/>
        <v>200</v>
      </c>
      <c r="M358" s="311">
        <f t="shared" si="63"/>
        <v>0</v>
      </c>
      <c r="N358" s="312">
        <f t="shared" si="63"/>
        <v>200</v>
      </c>
      <c r="O358" s="309"/>
    </row>
    <row r="359" spans="1:15" s="15" customFormat="1" ht="51">
      <c r="A359" s="179" t="s">
        <v>111</v>
      </c>
      <c r="B359" s="305" t="s">
        <v>156</v>
      </c>
      <c r="C359" s="261" t="s">
        <v>141</v>
      </c>
      <c r="D359" s="192" t="s">
        <v>118</v>
      </c>
      <c r="E359" s="154" t="s">
        <v>302</v>
      </c>
      <c r="F359" s="139" t="s">
        <v>193</v>
      </c>
      <c r="G359" s="139" t="s">
        <v>193</v>
      </c>
      <c r="H359" s="139" t="s">
        <v>193</v>
      </c>
      <c r="I359" s="139" t="s">
        <v>33</v>
      </c>
      <c r="J359" s="155" t="s">
        <v>193</v>
      </c>
      <c r="K359" s="345" t="s">
        <v>99</v>
      </c>
      <c r="L359" s="311">
        <f t="shared" si="63"/>
        <v>200</v>
      </c>
      <c r="M359" s="311">
        <f t="shared" si="63"/>
        <v>0</v>
      </c>
      <c r="N359" s="312">
        <f t="shared" si="63"/>
        <v>200</v>
      </c>
      <c r="O359" s="309"/>
    </row>
    <row r="360" spans="1:15" s="15" customFormat="1" ht="25.5">
      <c r="A360" s="323" t="s">
        <v>100</v>
      </c>
      <c r="B360" s="324" t="s">
        <v>156</v>
      </c>
      <c r="C360" s="369" t="s">
        <v>141</v>
      </c>
      <c r="D360" s="370" t="s">
        <v>118</v>
      </c>
      <c r="E360" s="249" t="s">
        <v>302</v>
      </c>
      <c r="F360" s="194" t="s">
        <v>193</v>
      </c>
      <c r="G360" s="194" t="s">
        <v>193</v>
      </c>
      <c r="H360" s="194" t="s">
        <v>193</v>
      </c>
      <c r="I360" s="194" t="s">
        <v>33</v>
      </c>
      <c r="J360" s="203" t="s">
        <v>193</v>
      </c>
      <c r="K360" s="371" t="s">
        <v>275</v>
      </c>
      <c r="L360" s="328">
        <v>200</v>
      </c>
      <c r="M360" s="328">
        <v>0</v>
      </c>
      <c r="N360" s="329">
        <v>200</v>
      </c>
      <c r="O360" s="309"/>
    </row>
    <row r="361" spans="1:15" s="15" customFormat="1" ht="6.75" customHeight="1">
      <c r="A361" s="179"/>
      <c r="B361" s="305"/>
      <c r="C361" s="261"/>
      <c r="D361" s="261"/>
      <c r="E361" s="139"/>
      <c r="F361" s="139"/>
      <c r="G361" s="139"/>
      <c r="H361" s="139"/>
      <c r="I361" s="139"/>
      <c r="J361" s="139"/>
      <c r="K361" s="310"/>
      <c r="L361" s="311"/>
      <c r="M361" s="311"/>
      <c r="N361" s="312"/>
      <c r="O361" s="309"/>
    </row>
    <row r="362" spans="1:15" s="17" customFormat="1" ht="12.75">
      <c r="A362" s="372" t="s">
        <v>138</v>
      </c>
      <c r="B362" s="305" t="s">
        <v>157</v>
      </c>
      <c r="C362" s="373"/>
      <c r="D362" s="373"/>
      <c r="E362" s="292"/>
      <c r="F362" s="292"/>
      <c r="G362" s="139"/>
      <c r="H362" s="139"/>
      <c r="I362" s="292"/>
      <c r="J362" s="292"/>
      <c r="K362" s="374"/>
      <c r="L362" s="337">
        <f>L363</f>
        <v>2123.6</v>
      </c>
      <c r="M362" s="337">
        <f>M363</f>
        <v>0</v>
      </c>
      <c r="N362" s="338">
        <f>N363</f>
        <v>2123.6</v>
      </c>
      <c r="O362" s="339"/>
    </row>
    <row r="363" spans="1:15" s="29" customFormat="1" ht="12.75">
      <c r="A363" s="340" t="s">
        <v>129</v>
      </c>
      <c r="B363" s="305" t="s">
        <v>157</v>
      </c>
      <c r="C363" s="375" t="s">
        <v>114</v>
      </c>
      <c r="D363" s="261"/>
      <c r="E363" s="200"/>
      <c r="F363" s="200"/>
      <c r="G363" s="139"/>
      <c r="H363" s="139"/>
      <c r="I363" s="200"/>
      <c r="J363" s="200"/>
      <c r="K363" s="314"/>
      <c r="L363" s="343">
        <f>L364+L378</f>
        <v>2123.6</v>
      </c>
      <c r="M363" s="343">
        <f>M364+M378</f>
        <v>0</v>
      </c>
      <c r="N363" s="344">
        <f>N364+N378</f>
        <v>2123.6</v>
      </c>
      <c r="O363" s="316"/>
    </row>
    <row r="364" spans="1:14" s="29" customFormat="1" ht="38.25">
      <c r="A364" s="284" t="s">
        <v>151</v>
      </c>
      <c r="B364" s="305" t="s">
        <v>157</v>
      </c>
      <c r="C364" s="375" t="s">
        <v>114</v>
      </c>
      <c r="D364" s="261" t="s">
        <v>117</v>
      </c>
      <c r="E364" s="200"/>
      <c r="F364" s="200"/>
      <c r="G364" s="139"/>
      <c r="H364" s="139"/>
      <c r="I364" s="200"/>
      <c r="J364" s="200"/>
      <c r="K364" s="314"/>
      <c r="L364" s="343">
        <f>L365</f>
        <v>2083.6</v>
      </c>
      <c r="M364" s="343">
        <f>M365</f>
        <v>0</v>
      </c>
      <c r="N364" s="344">
        <f>N365</f>
        <v>2083.6</v>
      </c>
    </row>
    <row r="365" spans="1:14" s="14" customFormat="1" ht="25.5">
      <c r="A365" s="179" t="s">
        <v>49</v>
      </c>
      <c r="B365" s="305" t="s">
        <v>157</v>
      </c>
      <c r="C365" s="375" t="s">
        <v>114</v>
      </c>
      <c r="D365" s="261" t="s">
        <v>117</v>
      </c>
      <c r="E365" s="177" t="s">
        <v>10</v>
      </c>
      <c r="F365" s="177" t="s">
        <v>193</v>
      </c>
      <c r="G365" s="139" t="s">
        <v>193</v>
      </c>
      <c r="H365" s="139" t="s">
        <v>193</v>
      </c>
      <c r="I365" s="177" t="s">
        <v>194</v>
      </c>
      <c r="J365" s="139" t="s">
        <v>193</v>
      </c>
      <c r="K365" s="320"/>
      <c r="L365" s="311">
        <f>L366++L370</f>
        <v>2083.6</v>
      </c>
      <c r="M365" s="311">
        <f>M366++M370</f>
        <v>0</v>
      </c>
      <c r="N365" s="312">
        <f>N366++N370</f>
        <v>2083.6</v>
      </c>
    </row>
    <row r="366" spans="1:14" s="14" customFormat="1" ht="25.5">
      <c r="A366" s="283" t="s">
        <v>50</v>
      </c>
      <c r="B366" s="305" t="s">
        <v>157</v>
      </c>
      <c r="C366" s="375" t="s">
        <v>114</v>
      </c>
      <c r="D366" s="261" t="s">
        <v>117</v>
      </c>
      <c r="E366" s="177" t="s">
        <v>10</v>
      </c>
      <c r="F366" s="177">
        <v>1</v>
      </c>
      <c r="G366" s="139" t="s">
        <v>193</v>
      </c>
      <c r="H366" s="139" t="s">
        <v>193</v>
      </c>
      <c r="I366" s="177" t="s">
        <v>194</v>
      </c>
      <c r="J366" s="139" t="s">
        <v>193</v>
      </c>
      <c r="K366" s="320"/>
      <c r="L366" s="311">
        <f aca="true" t="shared" si="64" ref="L366:N368">L367</f>
        <v>1207.7</v>
      </c>
      <c r="M366" s="311">
        <f t="shared" si="64"/>
        <v>0</v>
      </c>
      <c r="N366" s="312">
        <f t="shared" si="64"/>
        <v>1207.7</v>
      </c>
    </row>
    <row r="367" spans="1:14" s="14" customFormat="1" ht="25.5">
      <c r="A367" s="322" t="s">
        <v>51</v>
      </c>
      <c r="B367" s="305" t="s">
        <v>157</v>
      </c>
      <c r="C367" s="375" t="s">
        <v>114</v>
      </c>
      <c r="D367" s="261" t="s">
        <v>117</v>
      </c>
      <c r="E367" s="139" t="s">
        <v>10</v>
      </c>
      <c r="F367" s="139">
        <v>1</v>
      </c>
      <c r="G367" s="139" t="s">
        <v>193</v>
      </c>
      <c r="H367" s="139" t="s">
        <v>193</v>
      </c>
      <c r="I367" s="139" t="s">
        <v>47</v>
      </c>
      <c r="J367" s="139" t="s">
        <v>193</v>
      </c>
      <c r="K367" s="310"/>
      <c r="L367" s="311">
        <f t="shared" si="64"/>
        <v>1207.7</v>
      </c>
      <c r="M367" s="311">
        <f t="shared" si="64"/>
        <v>0</v>
      </c>
      <c r="N367" s="312">
        <f t="shared" si="64"/>
        <v>1207.7</v>
      </c>
    </row>
    <row r="368" spans="1:14" s="14" customFormat="1" ht="51">
      <c r="A368" s="179" t="s">
        <v>111</v>
      </c>
      <c r="B368" s="305" t="s">
        <v>157</v>
      </c>
      <c r="C368" s="375" t="s">
        <v>114</v>
      </c>
      <c r="D368" s="261" t="s">
        <v>117</v>
      </c>
      <c r="E368" s="139" t="s">
        <v>10</v>
      </c>
      <c r="F368" s="139" t="s">
        <v>195</v>
      </c>
      <c r="G368" s="139" t="s">
        <v>193</v>
      </c>
      <c r="H368" s="139" t="s">
        <v>193</v>
      </c>
      <c r="I368" s="139" t="s">
        <v>47</v>
      </c>
      <c r="J368" s="139" t="s">
        <v>193</v>
      </c>
      <c r="K368" s="310">
        <v>100</v>
      </c>
      <c r="L368" s="311">
        <f t="shared" si="64"/>
        <v>1207.7</v>
      </c>
      <c r="M368" s="311">
        <f t="shared" si="64"/>
        <v>0</v>
      </c>
      <c r="N368" s="312">
        <f t="shared" si="64"/>
        <v>1207.7</v>
      </c>
    </row>
    <row r="369" spans="1:14" s="14" customFormat="1" ht="25.5">
      <c r="A369" s="179" t="s">
        <v>100</v>
      </c>
      <c r="B369" s="305" t="s">
        <v>157</v>
      </c>
      <c r="C369" s="375" t="s">
        <v>114</v>
      </c>
      <c r="D369" s="261" t="s">
        <v>117</v>
      </c>
      <c r="E369" s="139" t="s">
        <v>10</v>
      </c>
      <c r="F369" s="139" t="s">
        <v>195</v>
      </c>
      <c r="G369" s="139" t="s">
        <v>193</v>
      </c>
      <c r="H369" s="139" t="s">
        <v>193</v>
      </c>
      <c r="I369" s="139" t="s">
        <v>47</v>
      </c>
      <c r="J369" s="139" t="s">
        <v>193</v>
      </c>
      <c r="K369" s="310">
        <v>120</v>
      </c>
      <c r="L369" s="311">
        <v>1207.7</v>
      </c>
      <c r="M369" s="311">
        <v>0</v>
      </c>
      <c r="N369" s="312">
        <v>1207.7</v>
      </c>
    </row>
    <row r="370" spans="1:14" s="14" customFormat="1" ht="12.75">
      <c r="A370" s="283" t="s">
        <v>52</v>
      </c>
      <c r="B370" s="305" t="s">
        <v>157</v>
      </c>
      <c r="C370" s="375" t="s">
        <v>114</v>
      </c>
      <c r="D370" s="261" t="s">
        <v>117</v>
      </c>
      <c r="E370" s="177" t="s">
        <v>10</v>
      </c>
      <c r="F370" s="177" t="s">
        <v>191</v>
      </c>
      <c r="G370" s="139" t="s">
        <v>193</v>
      </c>
      <c r="H370" s="139" t="s">
        <v>193</v>
      </c>
      <c r="I370" s="177" t="s">
        <v>194</v>
      </c>
      <c r="J370" s="139" t="s">
        <v>193</v>
      </c>
      <c r="K370" s="320"/>
      <c r="L370" s="311">
        <f>L371</f>
        <v>875.9</v>
      </c>
      <c r="M370" s="311">
        <f>M371</f>
        <v>0</v>
      </c>
      <c r="N370" s="312">
        <f>N371</f>
        <v>875.9</v>
      </c>
    </row>
    <row r="371" spans="1:14" s="14" customFormat="1" ht="25.5">
      <c r="A371" s="322" t="s">
        <v>51</v>
      </c>
      <c r="B371" s="305" t="s">
        <v>157</v>
      </c>
      <c r="C371" s="375" t="s">
        <v>114</v>
      </c>
      <c r="D371" s="261" t="s">
        <v>117</v>
      </c>
      <c r="E371" s="139" t="s">
        <v>10</v>
      </c>
      <c r="F371" s="139" t="s">
        <v>191</v>
      </c>
      <c r="G371" s="139" t="s">
        <v>193</v>
      </c>
      <c r="H371" s="139" t="s">
        <v>193</v>
      </c>
      <c r="I371" s="139" t="s">
        <v>47</v>
      </c>
      <c r="J371" s="139" t="s">
        <v>193</v>
      </c>
      <c r="K371" s="310"/>
      <c r="L371" s="311">
        <f>L372+L374+L376</f>
        <v>875.9</v>
      </c>
      <c r="M371" s="311">
        <f>M372+M374+M376</f>
        <v>0</v>
      </c>
      <c r="N371" s="312">
        <f>N372+N374+N376</f>
        <v>875.9</v>
      </c>
    </row>
    <row r="372" spans="1:14" s="14" customFormat="1" ht="51">
      <c r="A372" s="179" t="s">
        <v>111</v>
      </c>
      <c r="B372" s="305" t="s">
        <v>157</v>
      </c>
      <c r="C372" s="375" t="s">
        <v>114</v>
      </c>
      <c r="D372" s="261" t="s">
        <v>117</v>
      </c>
      <c r="E372" s="139" t="s">
        <v>10</v>
      </c>
      <c r="F372" s="139" t="s">
        <v>191</v>
      </c>
      <c r="G372" s="139" t="s">
        <v>193</v>
      </c>
      <c r="H372" s="139" t="s">
        <v>193</v>
      </c>
      <c r="I372" s="139" t="s">
        <v>47</v>
      </c>
      <c r="J372" s="139" t="s">
        <v>193</v>
      </c>
      <c r="K372" s="310">
        <v>100</v>
      </c>
      <c r="L372" s="311">
        <f>L373</f>
        <v>727</v>
      </c>
      <c r="M372" s="311">
        <f>M373</f>
        <v>0</v>
      </c>
      <c r="N372" s="312">
        <f>N373</f>
        <v>727</v>
      </c>
    </row>
    <row r="373" spans="1:14" s="14" customFormat="1" ht="25.5">
      <c r="A373" s="179" t="s">
        <v>100</v>
      </c>
      <c r="B373" s="305" t="s">
        <v>157</v>
      </c>
      <c r="C373" s="375" t="s">
        <v>114</v>
      </c>
      <c r="D373" s="261" t="s">
        <v>117</v>
      </c>
      <c r="E373" s="139" t="s">
        <v>10</v>
      </c>
      <c r="F373" s="139" t="s">
        <v>191</v>
      </c>
      <c r="G373" s="139" t="s">
        <v>193</v>
      </c>
      <c r="H373" s="139" t="s">
        <v>193</v>
      </c>
      <c r="I373" s="139" t="s">
        <v>47</v>
      </c>
      <c r="J373" s="139" t="s">
        <v>193</v>
      </c>
      <c r="K373" s="310">
        <v>120</v>
      </c>
      <c r="L373" s="311">
        <v>727</v>
      </c>
      <c r="M373" s="311">
        <v>0</v>
      </c>
      <c r="N373" s="312">
        <v>727</v>
      </c>
    </row>
    <row r="374" spans="1:14" s="14" customFormat="1" ht="25.5">
      <c r="A374" s="179" t="s">
        <v>91</v>
      </c>
      <c r="B374" s="305" t="s">
        <v>157</v>
      </c>
      <c r="C374" s="375" t="s">
        <v>114</v>
      </c>
      <c r="D374" s="261" t="s">
        <v>117</v>
      </c>
      <c r="E374" s="139" t="s">
        <v>10</v>
      </c>
      <c r="F374" s="139" t="s">
        <v>191</v>
      </c>
      <c r="G374" s="139" t="s">
        <v>193</v>
      </c>
      <c r="H374" s="139" t="s">
        <v>193</v>
      </c>
      <c r="I374" s="139" t="s">
        <v>47</v>
      </c>
      <c r="J374" s="139" t="s">
        <v>193</v>
      </c>
      <c r="K374" s="310" t="s">
        <v>92</v>
      </c>
      <c r="L374" s="311">
        <f>L375</f>
        <v>148.4</v>
      </c>
      <c r="M374" s="311">
        <f>M375</f>
        <v>0</v>
      </c>
      <c r="N374" s="312">
        <f>N375</f>
        <v>148.4</v>
      </c>
    </row>
    <row r="375" spans="1:14" s="14" customFormat="1" ht="25.5">
      <c r="A375" s="179" t="s">
        <v>93</v>
      </c>
      <c r="B375" s="305" t="s">
        <v>157</v>
      </c>
      <c r="C375" s="375" t="s">
        <v>114</v>
      </c>
      <c r="D375" s="261" t="s">
        <v>117</v>
      </c>
      <c r="E375" s="139" t="s">
        <v>10</v>
      </c>
      <c r="F375" s="139" t="s">
        <v>191</v>
      </c>
      <c r="G375" s="139" t="s">
        <v>193</v>
      </c>
      <c r="H375" s="139" t="s">
        <v>193</v>
      </c>
      <c r="I375" s="139" t="s">
        <v>47</v>
      </c>
      <c r="J375" s="139" t="s">
        <v>193</v>
      </c>
      <c r="K375" s="310" t="s">
        <v>94</v>
      </c>
      <c r="L375" s="311">
        <v>148.4</v>
      </c>
      <c r="M375" s="311">
        <v>0</v>
      </c>
      <c r="N375" s="312">
        <v>148.4</v>
      </c>
    </row>
    <row r="376" spans="1:14" s="14" customFormat="1" ht="12.75">
      <c r="A376" s="179" t="s">
        <v>101</v>
      </c>
      <c r="B376" s="305" t="s">
        <v>157</v>
      </c>
      <c r="C376" s="375" t="s">
        <v>114</v>
      </c>
      <c r="D376" s="261" t="s">
        <v>117</v>
      </c>
      <c r="E376" s="139" t="s">
        <v>10</v>
      </c>
      <c r="F376" s="139" t="s">
        <v>191</v>
      </c>
      <c r="G376" s="139" t="s">
        <v>193</v>
      </c>
      <c r="H376" s="139" t="s">
        <v>193</v>
      </c>
      <c r="I376" s="139" t="s">
        <v>47</v>
      </c>
      <c r="J376" s="139" t="s">
        <v>193</v>
      </c>
      <c r="K376" s="310" t="s">
        <v>102</v>
      </c>
      <c r="L376" s="311">
        <f>L377</f>
        <v>0.5</v>
      </c>
      <c r="M376" s="311">
        <f>M377</f>
        <v>0</v>
      </c>
      <c r="N376" s="312">
        <f>N377</f>
        <v>0.5</v>
      </c>
    </row>
    <row r="377" spans="1:14" s="14" customFormat="1" ht="12.75">
      <c r="A377" s="179" t="s">
        <v>103</v>
      </c>
      <c r="B377" s="305" t="s">
        <v>157</v>
      </c>
      <c r="C377" s="375" t="s">
        <v>114</v>
      </c>
      <c r="D377" s="261" t="s">
        <v>117</v>
      </c>
      <c r="E377" s="139" t="s">
        <v>10</v>
      </c>
      <c r="F377" s="139" t="s">
        <v>191</v>
      </c>
      <c r="G377" s="139" t="s">
        <v>193</v>
      </c>
      <c r="H377" s="139" t="s">
        <v>193</v>
      </c>
      <c r="I377" s="139" t="s">
        <v>47</v>
      </c>
      <c r="J377" s="139" t="s">
        <v>193</v>
      </c>
      <c r="K377" s="310" t="s">
        <v>104</v>
      </c>
      <c r="L377" s="311">
        <v>0.5</v>
      </c>
      <c r="M377" s="311">
        <v>0</v>
      </c>
      <c r="N377" s="312">
        <v>0.5</v>
      </c>
    </row>
    <row r="378" spans="1:14" s="29" customFormat="1" ht="12.75">
      <c r="A378" s="284" t="s">
        <v>144</v>
      </c>
      <c r="B378" s="305" t="s">
        <v>157</v>
      </c>
      <c r="C378" s="261" t="s">
        <v>114</v>
      </c>
      <c r="D378" s="261" t="s">
        <v>170</v>
      </c>
      <c r="E378" s="200"/>
      <c r="F378" s="200"/>
      <c r="G378" s="139"/>
      <c r="H378" s="139"/>
      <c r="I378" s="200"/>
      <c r="J378" s="200"/>
      <c r="K378" s="314"/>
      <c r="L378" s="343">
        <f aca="true" t="shared" si="65" ref="L378:N381">L379</f>
        <v>40</v>
      </c>
      <c r="M378" s="343">
        <f t="shared" si="65"/>
        <v>0</v>
      </c>
      <c r="N378" s="344">
        <f t="shared" si="65"/>
        <v>40</v>
      </c>
    </row>
    <row r="379" spans="1:14" s="29" customFormat="1" ht="25.5">
      <c r="A379" s="226" t="s">
        <v>83</v>
      </c>
      <c r="B379" s="305" t="s">
        <v>157</v>
      </c>
      <c r="C379" s="261" t="s">
        <v>114</v>
      </c>
      <c r="D379" s="261" t="s">
        <v>170</v>
      </c>
      <c r="E379" s="139" t="s">
        <v>14</v>
      </c>
      <c r="F379" s="139" t="s">
        <v>193</v>
      </c>
      <c r="G379" s="139" t="s">
        <v>193</v>
      </c>
      <c r="H379" s="139" t="s">
        <v>193</v>
      </c>
      <c r="I379" s="139" t="s">
        <v>194</v>
      </c>
      <c r="J379" s="139" t="s">
        <v>193</v>
      </c>
      <c r="K379" s="314"/>
      <c r="L379" s="343">
        <f t="shared" si="65"/>
        <v>40</v>
      </c>
      <c r="M379" s="343">
        <f t="shared" si="65"/>
        <v>0</v>
      </c>
      <c r="N379" s="344">
        <f t="shared" si="65"/>
        <v>40</v>
      </c>
    </row>
    <row r="380" spans="1:14" s="29" customFormat="1" ht="12.75">
      <c r="A380" s="284" t="s">
        <v>85</v>
      </c>
      <c r="B380" s="305" t="s">
        <v>157</v>
      </c>
      <c r="C380" s="261" t="s">
        <v>114</v>
      </c>
      <c r="D380" s="261" t="s">
        <v>170</v>
      </c>
      <c r="E380" s="139" t="s">
        <v>14</v>
      </c>
      <c r="F380" s="139" t="s">
        <v>193</v>
      </c>
      <c r="G380" s="139" t="s">
        <v>193</v>
      </c>
      <c r="H380" s="139" t="s">
        <v>193</v>
      </c>
      <c r="I380" s="139" t="s">
        <v>15</v>
      </c>
      <c r="J380" s="139" t="s">
        <v>193</v>
      </c>
      <c r="K380" s="310"/>
      <c r="L380" s="311">
        <f t="shared" si="65"/>
        <v>40</v>
      </c>
      <c r="M380" s="311">
        <f t="shared" si="65"/>
        <v>0</v>
      </c>
      <c r="N380" s="312">
        <f t="shared" si="65"/>
        <v>40</v>
      </c>
    </row>
    <row r="381" spans="1:14" s="29" customFormat="1" ht="25.5">
      <c r="A381" s="179" t="s">
        <v>91</v>
      </c>
      <c r="B381" s="305" t="s">
        <v>157</v>
      </c>
      <c r="C381" s="261" t="s">
        <v>114</v>
      </c>
      <c r="D381" s="261" t="s">
        <v>170</v>
      </c>
      <c r="E381" s="139" t="s">
        <v>14</v>
      </c>
      <c r="F381" s="139" t="s">
        <v>193</v>
      </c>
      <c r="G381" s="139" t="s">
        <v>193</v>
      </c>
      <c r="H381" s="139" t="s">
        <v>193</v>
      </c>
      <c r="I381" s="139" t="s">
        <v>15</v>
      </c>
      <c r="J381" s="139" t="s">
        <v>193</v>
      </c>
      <c r="K381" s="310">
        <v>200</v>
      </c>
      <c r="L381" s="311">
        <f t="shared" si="65"/>
        <v>40</v>
      </c>
      <c r="M381" s="311">
        <f t="shared" si="65"/>
        <v>0</v>
      </c>
      <c r="N381" s="312">
        <f t="shared" si="65"/>
        <v>40</v>
      </c>
    </row>
    <row r="382" spans="1:14" s="29" customFormat="1" ht="25.5">
      <c r="A382" s="323" t="s">
        <v>93</v>
      </c>
      <c r="B382" s="324" t="s">
        <v>157</v>
      </c>
      <c r="C382" s="369" t="s">
        <v>114</v>
      </c>
      <c r="D382" s="369" t="s">
        <v>170</v>
      </c>
      <c r="E382" s="194" t="s">
        <v>14</v>
      </c>
      <c r="F382" s="194" t="s">
        <v>193</v>
      </c>
      <c r="G382" s="194" t="s">
        <v>193</v>
      </c>
      <c r="H382" s="194" t="s">
        <v>193</v>
      </c>
      <c r="I382" s="194" t="s">
        <v>15</v>
      </c>
      <c r="J382" s="194" t="s">
        <v>193</v>
      </c>
      <c r="K382" s="376">
        <v>240</v>
      </c>
      <c r="L382" s="328">
        <v>40</v>
      </c>
      <c r="M382" s="328">
        <v>0</v>
      </c>
      <c r="N382" s="329">
        <v>40</v>
      </c>
    </row>
    <row r="383" spans="1:14" s="17" customFormat="1" ht="12.75">
      <c r="A383" s="372" t="s">
        <v>168</v>
      </c>
      <c r="B383" s="305" t="s">
        <v>166</v>
      </c>
      <c r="C383" s="373"/>
      <c r="D383" s="373"/>
      <c r="E383" s="292"/>
      <c r="F383" s="292"/>
      <c r="G383" s="139"/>
      <c r="H383" s="139"/>
      <c r="I383" s="292"/>
      <c r="J383" s="292"/>
      <c r="K383" s="374"/>
      <c r="L383" s="337" t="e">
        <f>L384+L405+L411</f>
        <v>#REF!</v>
      </c>
      <c r="M383" s="337" t="e">
        <f>M384+M405+M411</f>
        <v>#REF!</v>
      </c>
      <c r="N383" s="338">
        <f>N384+N405+N411</f>
        <v>31769.2</v>
      </c>
    </row>
    <row r="384" spans="1:14" s="29" customFormat="1" ht="12.75">
      <c r="A384" s="340" t="s">
        <v>129</v>
      </c>
      <c r="B384" s="305" t="s">
        <v>166</v>
      </c>
      <c r="C384" s="318" t="s">
        <v>114</v>
      </c>
      <c r="D384" s="318"/>
      <c r="E384" s="201"/>
      <c r="F384" s="201"/>
      <c r="G384" s="139"/>
      <c r="H384" s="139"/>
      <c r="I384" s="201"/>
      <c r="J384" s="201"/>
      <c r="K384" s="319"/>
      <c r="L384" s="343" t="e">
        <f>L385</f>
        <v>#REF!</v>
      </c>
      <c r="M384" s="343" t="e">
        <f>M385</f>
        <v>#REF!</v>
      </c>
      <c r="N384" s="344">
        <f>N385</f>
        <v>15155.5</v>
      </c>
    </row>
    <row r="385" spans="1:14" s="29" customFormat="1" ht="12.75">
      <c r="A385" s="284" t="s">
        <v>144</v>
      </c>
      <c r="B385" s="305" t="s">
        <v>166</v>
      </c>
      <c r="C385" s="261" t="s">
        <v>114</v>
      </c>
      <c r="D385" s="261" t="s">
        <v>170</v>
      </c>
      <c r="E385" s="200"/>
      <c r="F385" s="200"/>
      <c r="G385" s="139"/>
      <c r="H385" s="139"/>
      <c r="I385" s="200"/>
      <c r="J385" s="200"/>
      <c r="K385" s="314"/>
      <c r="L385" s="343" t="e">
        <f>L397+L391+L386</f>
        <v>#REF!</v>
      </c>
      <c r="M385" s="343" t="e">
        <f>M397+M391+M386</f>
        <v>#REF!</v>
      </c>
      <c r="N385" s="344">
        <f>N397+N391+N386</f>
        <v>15155.5</v>
      </c>
    </row>
    <row r="386" spans="1:14" s="29" customFormat="1" ht="51">
      <c r="A386" s="283" t="s">
        <v>305</v>
      </c>
      <c r="B386" s="305" t="s">
        <v>166</v>
      </c>
      <c r="C386" s="261" t="s">
        <v>114</v>
      </c>
      <c r="D386" s="261" t="s">
        <v>170</v>
      </c>
      <c r="E386" s="139" t="s">
        <v>121</v>
      </c>
      <c r="F386" s="139" t="s">
        <v>193</v>
      </c>
      <c r="G386" s="139" t="s">
        <v>193</v>
      </c>
      <c r="H386" s="139" t="s">
        <v>193</v>
      </c>
      <c r="I386" s="139" t="s">
        <v>194</v>
      </c>
      <c r="J386" s="139" t="s">
        <v>193</v>
      </c>
      <c r="K386" s="310"/>
      <c r="L386" s="311" t="e">
        <f>#REF!+L387</f>
        <v>#REF!</v>
      </c>
      <c r="M386" s="311" t="e">
        <f>#REF!+M387</f>
        <v>#REF!</v>
      </c>
      <c r="N386" s="312">
        <f>N387</f>
        <v>600</v>
      </c>
    </row>
    <row r="387" spans="1:14" s="29" customFormat="1" ht="51">
      <c r="A387" s="283" t="s">
        <v>366</v>
      </c>
      <c r="B387" s="305" t="s">
        <v>166</v>
      </c>
      <c r="C387" s="261" t="s">
        <v>114</v>
      </c>
      <c r="D387" s="261" t="s">
        <v>170</v>
      </c>
      <c r="E387" s="139" t="s">
        <v>121</v>
      </c>
      <c r="F387" s="139" t="s">
        <v>195</v>
      </c>
      <c r="G387" s="139" t="s">
        <v>193</v>
      </c>
      <c r="H387" s="139" t="s">
        <v>193</v>
      </c>
      <c r="I387" s="139" t="s">
        <v>194</v>
      </c>
      <c r="J387" s="139" t="s">
        <v>193</v>
      </c>
      <c r="K387" s="310"/>
      <c r="L387" s="311">
        <f aca="true" t="shared" si="66" ref="L387:N389">L388</f>
        <v>0</v>
      </c>
      <c r="M387" s="311">
        <f t="shared" si="66"/>
        <v>600</v>
      </c>
      <c r="N387" s="312">
        <f t="shared" si="66"/>
        <v>600</v>
      </c>
    </row>
    <row r="388" spans="1:14" s="29" customFormat="1" ht="25.5">
      <c r="A388" s="284" t="s">
        <v>84</v>
      </c>
      <c r="B388" s="305" t="s">
        <v>166</v>
      </c>
      <c r="C388" s="261" t="s">
        <v>114</v>
      </c>
      <c r="D388" s="261" t="s">
        <v>170</v>
      </c>
      <c r="E388" s="156" t="s">
        <v>121</v>
      </c>
      <c r="F388" s="156" t="s">
        <v>195</v>
      </c>
      <c r="G388" s="139" t="s">
        <v>193</v>
      </c>
      <c r="H388" s="139" t="s">
        <v>193</v>
      </c>
      <c r="I388" s="156" t="s">
        <v>31</v>
      </c>
      <c r="J388" s="139" t="s">
        <v>193</v>
      </c>
      <c r="K388" s="310"/>
      <c r="L388" s="311">
        <f t="shared" si="66"/>
        <v>0</v>
      </c>
      <c r="M388" s="311">
        <f t="shared" si="66"/>
        <v>600</v>
      </c>
      <c r="N388" s="312">
        <f t="shared" si="66"/>
        <v>600</v>
      </c>
    </row>
    <row r="389" spans="1:14" s="29" customFormat="1" ht="25.5">
      <c r="A389" s="179" t="s">
        <v>91</v>
      </c>
      <c r="B389" s="305" t="s">
        <v>166</v>
      </c>
      <c r="C389" s="261" t="s">
        <v>114</v>
      </c>
      <c r="D389" s="261" t="s">
        <v>170</v>
      </c>
      <c r="E389" s="156" t="s">
        <v>121</v>
      </c>
      <c r="F389" s="156" t="s">
        <v>195</v>
      </c>
      <c r="G389" s="139" t="s">
        <v>193</v>
      </c>
      <c r="H389" s="139" t="s">
        <v>193</v>
      </c>
      <c r="I389" s="156" t="s">
        <v>31</v>
      </c>
      <c r="J389" s="139" t="s">
        <v>193</v>
      </c>
      <c r="K389" s="310">
        <v>200</v>
      </c>
      <c r="L389" s="311">
        <f t="shared" si="66"/>
        <v>0</v>
      </c>
      <c r="M389" s="311">
        <f t="shared" si="66"/>
        <v>600</v>
      </c>
      <c r="N389" s="312">
        <f t="shared" si="66"/>
        <v>600</v>
      </c>
    </row>
    <row r="390" spans="1:14" s="29" customFormat="1" ht="25.5">
      <c r="A390" s="179" t="s">
        <v>93</v>
      </c>
      <c r="B390" s="305" t="s">
        <v>166</v>
      </c>
      <c r="C390" s="261" t="s">
        <v>114</v>
      </c>
      <c r="D390" s="261" t="s">
        <v>170</v>
      </c>
      <c r="E390" s="156" t="s">
        <v>121</v>
      </c>
      <c r="F390" s="156" t="s">
        <v>195</v>
      </c>
      <c r="G390" s="139" t="s">
        <v>193</v>
      </c>
      <c r="H390" s="139" t="s">
        <v>193</v>
      </c>
      <c r="I390" s="156" t="s">
        <v>31</v>
      </c>
      <c r="J390" s="139" t="s">
        <v>193</v>
      </c>
      <c r="K390" s="310">
        <v>240</v>
      </c>
      <c r="L390" s="311">
        <v>0</v>
      </c>
      <c r="M390" s="311">
        <v>600</v>
      </c>
      <c r="N390" s="312">
        <v>600</v>
      </c>
    </row>
    <row r="391" spans="1:14" s="29" customFormat="1" ht="38.25">
      <c r="A391" s="283" t="s">
        <v>234</v>
      </c>
      <c r="B391" s="305" t="s">
        <v>166</v>
      </c>
      <c r="C391" s="261" t="s">
        <v>114</v>
      </c>
      <c r="D391" s="261" t="s">
        <v>170</v>
      </c>
      <c r="E391" s="156" t="s">
        <v>233</v>
      </c>
      <c r="F391" s="156" t="s">
        <v>193</v>
      </c>
      <c r="G391" s="139" t="s">
        <v>193</v>
      </c>
      <c r="H391" s="139" t="s">
        <v>193</v>
      </c>
      <c r="I391" s="156" t="s">
        <v>194</v>
      </c>
      <c r="J391" s="139" t="s">
        <v>193</v>
      </c>
      <c r="K391" s="310"/>
      <c r="L391" s="343">
        <f>L392</f>
        <v>1070</v>
      </c>
      <c r="M391" s="343">
        <f>M392</f>
        <v>0</v>
      </c>
      <c r="N391" s="344">
        <f>N392</f>
        <v>1070</v>
      </c>
    </row>
    <row r="392" spans="1:14" s="29" customFormat="1" ht="25.5">
      <c r="A392" s="284" t="s">
        <v>84</v>
      </c>
      <c r="B392" s="305" t="s">
        <v>166</v>
      </c>
      <c r="C392" s="261" t="s">
        <v>114</v>
      </c>
      <c r="D392" s="261" t="s">
        <v>170</v>
      </c>
      <c r="E392" s="156" t="s">
        <v>233</v>
      </c>
      <c r="F392" s="156" t="s">
        <v>193</v>
      </c>
      <c r="G392" s="139" t="s">
        <v>193</v>
      </c>
      <c r="H392" s="139" t="s">
        <v>193</v>
      </c>
      <c r="I392" s="156" t="s">
        <v>31</v>
      </c>
      <c r="J392" s="139" t="s">
        <v>193</v>
      </c>
      <c r="K392" s="310"/>
      <c r="L392" s="343">
        <f>L393+L395</f>
        <v>1070</v>
      </c>
      <c r="M392" s="343">
        <f>M393+M395</f>
        <v>0</v>
      </c>
      <c r="N392" s="344">
        <f>N393+N395</f>
        <v>1070</v>
      </c>
    </row>
    <row r="393" spans="1:14" s="29" customFormat="1" ht="25.5">
      <c r="A393" s="179" t="s">
        <v>91</v>
      </c>
      <c r="B393" s="305" t="s">
        <v>166</v>
      </c>
      <c r="C393" s="261" t="s">
        <v>114</v>
      </c>
      <c r="D393" s="261" t="s">
        <v>170</v>
      </c>
      <c r="E393" s="156" t="s">
        <v>233</v>
      </c>
      <c r="F393" s="156" t="s">
        <v>193</v>
      </c>
      <c r="G393" s="139" t="s">
        <v>193</v>
      </c>
      <c r="H393" s="139" t="s">
        <v>193</v>
      </c>
      <c r="I393" s="156" t="s">
        <v>31</v>
      </c>
      <c r="J393" s="139" t="s">
        <v>193</v>
      </c>
      <c r="K393" s="310">
        <v>200</v>
      </c>
      <c r="L393" s="343">
        <f>L394</f>
        <v>970</v>
      </c>
      <c r="M393" s="343">
        <f>M394</f>
        <v>0</v>
      </c>
      <c r="N393" s="344">
        <f>N394</f>
        <v>970</v>
      </c>
    </row>
    <row r="394" spans="1:14" s="29" customFormat="1" ht="25.5">
      <c r="A394" s="179" t="s">
        <v>93</v>
      </c>
      <c r="B394" s="305" t="s">
        <v>166</v>
      </c>
      <c r="C394" s="261" t="s">
        <v>114</v>
      </c>
      <c r="D394" s="261" t="s">
        <v>170</v>
      </c>
      <c r="E394" s="156" t="s">
        <v>233</v>
      </c>
      <c r="F394" s="156" t="s">
        <v>193</v>
      </c>
      <c r="G394" s="139" t="s">
        <v>193</v>
      </c>
      <c r="H394" s="139" t="s">
        <v>193</v>
      </c>
      <c r="I394" s="156" t="s">
        <v>31</v>
      </c>
      <c r="J394" s="139" t="s">
        <v>193</v>
      </c>
      <c r="K394" s="310">
        <v>240</v>
      </c>
      <c r="L394" s="343">
        <v>970</v>
      </c>
      <c r="M394" s="343">
        <v>0</v>
      </c>
      <c r="N394" s="344">
        <v>970</v>
      </c>
    </row>
    <row r="395" spans="1:14" s="29" customFormat="1" ht="12.75">
      <c r="A395" s="179" t="s">
        <v>101</v>
      </c>
      <c r="B395" s="305" t="s">
        <v>166</v>
      </c>
      <c r="C395" s="375" t="s">
        <v>114</v>
      </c>
      <c r="D395" s="261" t="s">
        <v>170</v>
      </c>
      <c r="E395" s="156" t="s">
        <v>233</v>
      </c>
      <c r="F395" s="156" t="s">
        <v>193</v>
      </c>
      <c r="G395" s="139" t="s">
        <v>193</v>
      </c>
      <c r="H395" s="139" t="s">
        <v>193</v>
      </c>
      <c r="I395" s="156" t="s">
        <v>31</v>
      </c>
      <c r="J395" s="139" t="s">
        <v>193</v>
      </c>
      <c r="K395" s="310" t="s">
        <v>102</v>
      </c>
      <c r="L395" s="343">
        <f>L396</f>
        <v>100</v>
      </c>
      <c r="M395" s="343">
        <f>M396</f>
        <v>0</v>
      </c>
      <c r="N395" s="344">
        <f>N396</f>
        <v>100</v>
      </c>
    </row>
    <row r="396" spans="1:14" s="29" customFormat="1" ht="12.75">
      <c r="A396" s="179" t="s">
        <v>103</v>
      </c>
      <c r="B396" s="305" t="s">
        <v>166</v>
      </c>
      <c r="C396" s="375" t="s">
        <v>114</v>
      </c>
      <c r="D396" s="261" t="s">
        <v>170</v>
      </c>
      <c r="E396" s="156" t="s">
        <v>233</v>
      </c>
      <c r="F396" s="156" t="s">
        <v>193</v>
      </c>
      <c r="G396" s="139" t="s">
        <v>193</v>
      </c>
      <c r="H396" s="139" t="s">
        <v>193</v>
      </c>
      <c r="I396" s="156" t="s">
        <v>31</v>
      </c>
      <c r="J396" s="139" t="s">
        <v>193</v>
      </c>
      <c r="K396" s="310" t="s">
        <v>104</v>
      </c>
      <c r="L396" s="343">
        <v>100</v>
      </c>
      <c r="M396" s="343">
        <v>0</v>
      </c>
      <c r="N396" s="344">
        <v>100</v>
      </c>
    </row>
    <row r="397" spans="1:14" s="29" customFormat="1" ht="25.5">
      <c r="A397" s="179" t="s">
        <v>54</v>
      </c>
      <c r="B397" s="305" t="s">
        <v>166</v>
      </c>
      <c r="C397" s="261" t="s">
        <v>114</v>
      </c>
      <c r="D397" s="261" t="s">
        <v>170</v>
      </c>
      <c r="E397" s="139" t="s">
        <v>12</v>
      </c>
      <c r="F397" s="139" t="s">
        <v>193</v>
      </c>
      <c r="G397" s="139" t="s">
        <v>193</v>
      </c>
      <c r="H397" s="139" t="s">
        <v>193</v>
      </c>
      <c r="I397" s="139" t="s">
        <v>194</v>
      </c>
      <c r="J397" s="139" t="s">
        <v>193</v>
      </c>
      <c r="K397" s="310"/>
      <c r="L397" s="343">
        <f>L398</f>
        <v>13485.5</v>
      </c>
      <c r="M397" s="343">
        <f>M398</f>
        <v>0</v>
      </c>
      <c r="N397" s="344">
        <f>N398</f>
        <v>13485.5</v>
      </c>
    </row>
    <row r="398" spans="1:14" s="29" customFormat="1" ht="25.5">
      <c r="A398" s="322" t="s">
        <v>51</v>
      </c>
      <c r="B398" s="305" t="s">
        <v>166</v>
      </c>
      <c r="C398" s="261" t="s">
        <v>114</v>
      </c>
      <c r="D398" s="261" t="s">
        <v>170</v>
      </c>
      <c r="E398" s="139" t="s">
        <v>12</v>
      </c>
      <c r="F398" s="139" t="s">
        <v>193</v>
      </c>
      <c r="G398" s="139" t="s">
        <v>193</v>
      </c>
      <c r="H398" s="139" t="s">
        <v>193</v>
      </c>
      <c r="I398" s="139" t="s">
        <v>47</v>
      </c>
      <c r="J398" s="139" t="s">
        <v>193</v>
      </c>
      <c r="K398" s="310"/>
      <c r="L398" s="311">
        <f>L399+L401+L403</f>
        <v>13485.5</v>
      </c>
      <c r="M398" s="311">
        <f>M399+M401+M403</f>
        <v>0</v>
      </c>
      <c r="N398" s="312">
        <f>N399+N401+N403</f>
        <v>13485.5</v>
      </c>
    </row>
    <row r="399" spans="1:14" s="29" customFormat="1" ht="51">
      <c r="A399" s="179" t="s">
        <v>111</v>
      </c>
      <c r="B399" s="305" t="s">
        <v>166</v>
      </c>
      <c r="C399" s="261" t="s">
        <v>114</v>
      </c>
      <c r="D399" s="261" t="s">
        <v>170</v>
      </c>
      <c r="E399" s="139" t="s">
        <v>12</v>
      </c>
      <c r="F399" s="139" t="s">
        <v>193</v>
      </c>
      <c r="G399" s="139" t="s">
        <v>193</v>
      </c>
      <c r="H399" s="139" t="s">
        <v>193</v>
      </c>
      <c r="I399" s="139" t="s">
        <v>47</v>
      </c>
      <c r="J399" s="139" t="s">
        <v>193</v>
      </c>
      <c r="K399" s="310">
        <v>100</v>
      </c>
      <c r="L399" s="311">
        <f>L400</f>
        <v>11020.3</v>
      </c>
      <c r="M399" s="311">
        <f>M400</f>
        <v>0</v>
      </c>
      <c r="N399" s="312">
        <f>N400</f>
        <v>11020.3</v>
      </c>
    </row>
    <row r="400" spans="1:14" s="29" customFormat="1" ht="25.5">
      <c r="A400" s="179" t="s">
        <v>100</v>
      </c>
      <c r="B400" s="305" t="s">
        <v>166</v>
      </c>
      <c r="C400" s="261" t="s">
        <v>114</v>
      </c>
      <c r="D400" s="261" t="s">
        <v>170</v>
      </c>
      <c r="E400" s="139" t="s">
        <v>12</v>
      </c>
      <c r="F400" s="139" t="s">
        <v>193</v>
      </c>
      <c r="G400" s="139" t="s">
        <v>193</v>
      </c>
      <c r="H400" s="139" t="s">
        <v>193</v>
      </c>
      <c r="I400" s="139" t="s">
        <v>47</v>
      </c>
      <c r="J400" s="139" t="s">
        <v>193</v>
      </c>
      <c r="K400" s="310">
        <v>120</v>
      </c>
      <c r="L400" s="311">
        <v>11020.3</v>
      </c>
      <c r="M400" s="311">
        <v>0</v>
      </c>
      <c r="N400" s="312">
        <v>11020.3</v>
      </c>
    </row>
    <row r="401" spans="1:14" s="29" customFormat="1" ht="25.5">
      <c r="A401" s="179" t="s">
        <v>91</v>
      </c>
      <c r="B401" s="305" t="s">
        <v>166</v>
      </c>
      <c r="C401" s="261" t="s">
        <v>114</v>
      </c>
      <c r="D401" s="261" t="s">
        <v>170</v>
      </c>
      <c r="E401" s="139" t="s">
        <v>12</v>
      </c>
      <c r="F401" s="139" t="s">
        <v>193</v>
      </c>
      <c r="G401" s="139" t="s">
        <v>193</v>
      </c>
      <c r="H401" s="139" t="s">
        <v>193</v>
      </c>
      <c r="I401" s="139" t="s">
        <v>47</v>
      </c>
      <c r="J401" s="139" t="s">
        <v>193</v>
      </c>
      <c r="K401" s="310">
        <v>200</v>
      </c>
      <c r="L401" s="311">
        <f>L402</f>
        <v>485.1</v>
      </c>
      <c r="M401" s="311">
        <f>M402</f>
        <v>0</v>
      </c>
      <c r="N401" s="312">
        <f>N402</f>
        <v>485.1</v>
      </c>
    </row>
    <row r="402" spans="1:14" s="29" customFormat="1" ht="25.5">
      <c r="A402" s="179" t="s">
        <v>93</v>
      </c>
      <c r="B402" s="305" t="s">
        <v>166</v>
      </c>
      <c r="C402" s="261" t="s">
        <v>114</v>
      </c>
      <c r="D402" s="261" t="s">
        <v>170</v>
      </c>
      <c r="E402" s="139" t="s">
        <v>12</v>
      </c>
      <c r="F402" s="139" t="s">
        <v>193</v>
      </c>
      <c r="G402" s="139" t="s">
        <v>193</v>
      </c>
      <c r="H402" s="139" t="s">
        <v>193</v>
      </c>
      <c r="I402" s="139" t="s">
        <v>47</v>
      </c>
      <c r="J402" s="139" t="s">
        <v>193</v>
      </c>
      <c r="K402" s="310">
        <v>240</v>
      </c>
      <c r="L402" s="311">
        <v>485.1</v>
      </c>
      <c r="M402" s="311">
        <v>0</v>
      </c>
      <c r="N402" s="312">
        <v>485.1</v>
      </c>
    </row>
    <row r="403" spans="1:14" s="29" customFormat="1" ht="12.75">
      <c r="A403" s="179" t="s">
        <v>101</v>
      </c>
      <c r="B403" s="305" t="s">
        <v>166</v>
      </c>
      <c r="C403" s="261" t="s">
        <v>114</v>
      </c>
      <c r="D403" s="261" t="s">
        <v>170</v>
      </c>
      <c r="E403" s="139" t="s">
        <v>12</v>
      </c>
      <c r="F403" s="139" t="s">
        <v>193</v>
      </c>
      <c r="G403" s="139" t="s">
        <v>193</v>
      </c>
      <c r="H403" s="139" t="s">
        <v>193</v>
      </c>
      <c r="I403" s="139" t="s">
        <v>47</v>
      </c>
      <c r="J403" s="139" t="s">
        <v>193</v>
      </c>
      <c r="K403" s="310" t="s">
        <v>102</v>
      </c>
      <c r="L403" s="311">
        <f>L404</f>
        <v>1980.1</v>
      </c>
      <c r="M403" s="311">
        <f>M404</f>
        <v>0</v>
      </c>
      <c r="N403" s="312">
        <f>N404</f>
        <v>1980.1</v>
      </c>
    </row>
    <row r="404" spans="1:14" s="29" customFormat="1" ht="12.75">
      <c r="A404" s="179" t="s">
        <v>278</v>
      </c>
      <c r="B404" s="305" t="s">
        <v>166</v>
      </c>
      <c r="C404" s="261" t="s">
        <v>114</v>
      </c>
      <c r="D404" s="261" t="s">
        <v>170</v>
      </c>
      <c r="E404" s="139" t="s">
        <v>12</v>
      </c>
      <c r="F404" s="139" t="s">
        <v>193</v>
      </c>
      <c r="G404" s="139" t="s">
        <v>193</v>
      </c>
      <c r="H404" s="139" t="s">
        <v>193</v>
      </c>
      <c r="I404" s="139" t="s">
        <v>47</v>
      </c>
      <c r="J404" s="139" t="s">
        <v>193</v>
      </c>
      <c r="K404" s="310" t="s">
        <v>277</v>
      </c>
      <c r="L404" s="311">
        <v>1980.1</v>
      </c>
      <c r="M404" s="311">
        <v>0</v>
      </c>
      <c r="N404" s="312">
        <v>1980.1</v>
      </c>
    </row>
    <row r="405" spans="1:14" s="29" customFormat="1" ht="12.75">
      <c r="A405" s="284" t="s">
        <v>132</v>
      </c>
      <c r="B405" s="377" t="s">
        <v>166</v>
      </c>
      <c r="C405" s="378" t="s">
        <v>116</v>
      </c>
      <c r="D405" s="379"/>
      <c r="E405" s="380"/>
      <c r="F405" s="139"/>
      <c r="G405" s="139"/>
      <c r="H405" s="139"/>
      <c r="I405" s="139"/>
      <c r="J405" s="139"/>
      <c r="K405" s="310"/>
      <c r="L405" s="311">
        <f aca="true" t="shared" si="67" ref="L405:N409">L406</f>
        <v>790</v>
      </c>
      <c r="M405" s="311">
        <f t="shared" si="67"/>
        <v>0</v>
      </c>
      <c r="N405" s="312">
        <f t="shared" si="67"/>
        <v>790</v>
      </c>
    </row>
    <row r="406" spans="1:14" s="29" customFormat="1" ht="12.75">
      <c r="A406" s="284" t="s">
        <v>140</v>
      </c>
      <c r="B406" s="305" t="s">
        <v>166</v>
      </c>
      <c r="C406" s="261" t="s">
        <v>116</v>
      </c>
      <c r="D406" s="261" t="s">
        <v>146</v>
      </c>
      <c r="E406" s="200"/>
      <c r="F406" s="200"/>
      <c r="G406" s="139"/>
      <c r="H406" s="139"/>
      <c r="I406" s="200"/>
      <c r="J406" s="200"/>
      <c r="K406" s="314"/>
      <c r="L406" s="343">
        <f t="shared" si="67"/>
        <v>790</v>
      </c>
      <c r="M406" s="343">
        <f t="shared" si="67"/>
        <v>0</v>
      </c>
      <c r="N406" s="344">
        <f t="shared" si="67"/>
        <v>790</v>
      </c>
    </row>
    <row r="407" spans="1:14" s="14" customFormat="1" ht="38.25">
      <c r="A407" s="283" t="s">
        <v>234</v>
      </c>
      <c r="B407" s="305" t="s">
        <v>166</v>
      </c>
      <c r="C407" s="261" t="s">
        <v>116</v>
      </c>
      <c r="D407" s="261" t="s">
        <v>146</v>
      </c>
      <c r="E407" s="177" t="s">
        <v>233</v>
      </c>
      <c r="F407" s="177" t="s">
        <v>193</v>
      </c>
      <c r="G407" s="139" t="s">
        <v>193</v>
      </c>
      <c r="H407" s="139" t="s">
        <v>193</v>
      </c>
      <c r="I407" s="177" t="s">
        <v>194</v>
      </c>
      <c r="J407" s="139" t="s">
        <v>193</v>
      </c>
      <c r="K407" s="314"/>
      <c r="L407" s="343">
        <f t="shared" si="67"/>
        <v>790</v>
      </c>
      <c r="M407" s="343">
        <f t="shared" si="67"/>
        <v>0</v>
      </c>
      <c r="N407" s="344">
        <f t="shared" si="67"/>
        <v>790</v>
      </c>
    </row>
    <row r="408" spans="1:14" s="14" customFormat="1" ht="12.75">
      <c r="A408" s="179" t="s">
        <v>142</v>
      </c>
      <c r="B408" s="305" t="s">
        <v>166</v>
      </c>
      <c r="C408" s="261" t="s">
        <v>116</v>
      </c>
      <c r="D408" s="261" t="s">
        <v>146</v>
      </c>
      <c r="E408" s="139" t="s">
        <v>233</v>
      </c>
      <c r="F408" s="139" t="s">
        <v>193</v>
      </c>
      <c r="G408" s="139" t="s">
        <v>193</v>
      </c>
      <c r="H408" s="139" t="s">
        <v>193</v>
      </c>
      <c r="I408" s="139" t="s">
        <v>202</v>
      </c>
      <c r="J408" s="139" t="s">
        <v>193</v>
      </c>
      <c r="K408" s="310"/>
      <c r="L408" s="311">
        <f t="shared" si="67"/>
        <v>790</v>
      </c>
      <c r="M408" s="311">
        <f t="shared" si="67"/>
        <v>0</v>
      </c>
      <c r="N408" s="312">
        <f t="shared" si="67"/>
        <v>790</v>
      </c>
    </row>
    <row r="409" spans="1:14" s="14" customFormat="1" ht="25.5">
      <c r="A409" s="179" t="s">
        <v>91</v>
      </c>
      <c r="B409" s="305" t="s">
        <v>166</v>
      </c>
      <c r="C409" s="261" t="s">
        <v>116</v>
      </c>
      <c r="D409" s="261" t="s">
        <v>146</v>
      </c>
      <c r="E409" s="139" t="s">
        <v>233</v>
      </c>
      <c r="F409" s="139" t="s">
        <v>193</v>
      </c>
      <c r="G409" s="139" t="s">
        <v>193</v>
      </c>
      <c r="H409" s="139" t="s">
        <v>193</v>
      </c>
      <c r="I409" s="139" t="s">
        <v>202</v>
      </c>
      <c r="J409" s="139" t="s">
        <v>193</v>
      </c>
      <c r="K409" s="310" t="s">
        <v>92</v>
      </c>
      <c r="L409" s="311">
        <f t="shared" si="67"/>
        <v>790</v>
      </c>
      <c r="M409" s="311">
        <f t="shared" si="67"/>
        <v>0</v>
      </c>
      <c r="N409" s="312">
        <f t="shared" si="67"/>
        <v>790</v>
      </c>
    </row>
    <row r="410" spans="1:14" s="14" customFormat="1" ht="25.5">
      <c r="A410" s="179" t="s">
        <v>93</v>
      </c>
      <c r="B410" s="305" t="s">
        <v>166</v>
      </c>
      <c r="C410" s="261" t="s">
        <v>116</v>
      </c>
      <c r="D410" s="261" t="s">
        <v>146</v>
      </c>
      <c r="E410" s="139" t="s">
        <v>233</v>
      </c>
      <c r="F410" s="139" t="s">
        <v>193</v>
      </c>
      <c r="G410" s="139" t="s">
        <v>193</v>
      </c>
      <c r="H410" s="139" t="s">
        <v>193</v>
      </c>
      <c r="I410" s="139" t="s">
        <v>202</v>
      </c>
      <c r="J410" s="139" t="s">
        <v>193</v>
      </c>
      <c r="K410" s="310" t="s">
        <v>94</v>
      </c>
      <c r="L410" s="311">
        <v>790</v>
      </c>
      <c r="M410" s="311">
        <v>0</v>
      </c>
      <c r="N410" s="312">
        <v>790</v>
      </c>
    </row>
    <row r="411" spans="1:14" s="29" customFormat="1" ht="12.75">
      <c r="A411" s="340" t="s">
        <v>122</v>
      </c>
      <c r="B411" s="305" t="s">
        <v>166</v>
      </c>
      <c r="C411" s="261" t="s">
        <v>118</v>
      </c>
      <c r="D411" s="261"/>
      <c r="E411" s="200"/>
      <c r="F411" s="200"/>
      <c r="G411" s="139"/>
      <c r="H411" s="139"/>
      <c r="I411" s="200"/>
      <c r="J411" s="200"/>
      <c r="K411" s="314"/>
      <c r="L411" s="343" t="e">
        <f>L412+L430+L425</f>
        <v>#REF!</v>
      </c>
      <c r="M411" s="343" t="e">
        <f>M412+M430+M425</f>
        <v>#REF!</v>
      </c>
      <c r="N411" s="344">
        <f>N412+N430+N425</f>
        <v>15823.7</v>
      </c>
    </row>
    <row r="412" spans="1:14" s="29" customFormat="1" ht="12.75">
      <c r="A412" s="340" t="s">
        <v>187</v>
      </c>
      <c r="B412" s="305" t="s">
        <v>166</v>
      </c>
      <c r="C412" s="261" t="s">
        <v>118</v>
      </c>
      <c r="D412" s="261" t="s">
        <v>114</v>
      </c>
      <c r="E412" s="200"/>
      <c r="F412" s="200"/>
      <c r="G412" s="139"/>
      <c r="H412" s="139"/>
      <c r="I412" s="200"/>
      <c r="J412" s="200"/>
      <c r="K412" s="314"/>
      <c r="L412" s="343" t="e">
        <f>L413+L421</f>
        <v>#REF!</v>
      </c>
      <c r="M412" s="343" t="e">
        <f>M413+M421</f>
        <v>#REF!</v>
      </c>
      <c r="N412" s="344">
        <f>N413+N421</f>
        <v>8405</v>
      </c>
    </row>
    <row r="413" spans="1:14" s="29" customFormat="1" ht="51">
      <c r="A413" s="283" t="s">
        <v>305</v>
      </c>
      <c r="B413" s="305" t="s">
        <v>166</v>
      </c>
      <c r="C413" s="261" t="s">
        <v>118</v>
      </c>
      <c r="D413" s="261" t="s">
        <v>114</v>
      </c>
      <c r="E413" s="140" t="s">
        <v>121</v>
      </c>
      <c r="F413" s="140" t="s">
        <v>193</v>
      </c>
      <c r="G413" s="139" t="s">
        <v>193</v>
      </c>
      <c r="H413" s="139" t="s">
        <v>193</v>
      </c>
      <c r="I413" s="141" t="s">
        <v>194</v>
      </c>
      <c r="J413" s="139" t="s">
        <v>193</v>
      </c>
      <c r="K413" s="314"/>
      <c r="L413" s="343" t="e">
        <f>#REF!+#REF!+L414</f>
        <v>#REF!</v>
      </c>
      <c r="M413" s="343" t="e">
        <f>#REF!+#REF!+M414</f>
        <v>#REF!</v>
      </c>
      <c r="N413" s="344">
        <f>N414</f>
        <v>8375</v>
      </c>
    </row>
    <row r="414" spans="1:14" s="29" customFormat="1" ht="51">
      <c r="A414" s="283" t="s">
        <v>366</v>
      </c>
      <c r="B414" s="305" t="s">
        <v>166</v>
      </c>
      <c r="C414" s="261" t="s">
        <v>118</v>
      </c>
      <c r="D414" s="261" t="s">
        <v>114</v>
      </c>
      <c r="E414" s="140" t="s">
        <v>121</v>
      </c>
      <c r="F414" s="140" t="s">
        <v>195</v>
      </c>
      <c r="G414" s="139" t="s">
        <v>193</v>
      </c>
      <c r="H414" s="139" t="s">
        <v>193</v>
      </c>
      <c r="I414" s="141" t="s">
        <v>194</v>
      </c>
      <c r="J414" s="200" t="s">
        <v>193</v>
      </c>
      <c r="K414" s="314"/>
      <c r="L414" s="343">
        <f>L415+L418</f>
        <v>0</v>
      </c>
      <c r="M414" s="343">
        <f>M415+M418</f>
        <v>8375</v>
      </c>
      <c r="N414" s="344">
        <f>N415+N418</f>
        <v>8375</v>
      </c>
    </row>
    <row r="415" spans="1:14" s="29" customFormat="1" ht="12.75">
      <c r="A415" s="284" t="s">
        <v>306</v>
      </c>
      <c r="B415" s="305" t="s">
        <v>166</v>
      </c>
      <c r="C415" s="261" t="s">
        <v>118</v>
      </c>
      <c r="D415" s="261" t="s">
        <v>114</v>
      </c>
      <c r="E415" s="140" t="s">
        <v>121</v>
      </c>
      <c r="F415" s="140" t="s">
        <v>195</v>
      </c>
      <c r="G415" s="139" t="s">
        <v>193</v>
      </c>
      <c r="H415" s="139" t="s">
        <v>193</v>
      </c>
      <c r="I415" s="141" t="s">
        <v>307</v>
      </c>
      <c r="J415" s="200" t="s">
        <v>193</v>
      </c>
      <c r="K415" s="314"/>
      <c r="L415" s="343">
        <f aca="true" t="shared" si="68" ref="L415:N416">L416</f>
        <v>0</v>
      </c>
      <c r="M415" s="343">
        <f t="shared" si="68"/>
        <v>3000</v>
      </c>
      <c r="N415" s="344">
        <f t="shared" si="68"/>
        <v>3000</v>
      </c>
    </row>
    <row r="416" spans="1:14" s="29" customFormat="1" ht="25.5">
      <c r="A416" s="179" t="s">
        <v>91</v>
      </c>
      <c r="B416" s="305" t="s">
        <v>166</v>
      </c>
      <c r="C416" s="261" t="s">
        <v>118</v>
      </c>
      <c r="D416" s="261" t="s">
        <v>114</v>
      </c>
      <c r="E416" s="140" t="s">
        <v>121</v>
      </c>
      <c r="F416" s="140" t="s">
        <v>195</v>
      </c>
      <c r="G416" s="139" t="s">
        <v>193</v>
      </c>
      <c r="H416" s="139" t="s">
        <v>193</v>
      </c>
      <c r="I416" s="141" t="s">
        <v>307</v>
      </c>
      <c r="J416" s="200" t="s">
        <v>193</v>
      </c>
      <c r="K416" s="314" t="s">
        <v>92</v>
      </c>
      <c r="L416" s="343">
        <f t="shared" si="68"/>
        <v>0</v>
      </c>
      <c r="M416" s="343">
        <f t="shared" si="68"/>
        <v>3000</v>
      </c>
      <c r="N416" s="344">
        <f t="shared" si="68"/>
        <v>3000</v>
      </c>
    </row>
    <row r="417" spans="1:14" s="29" customFormat="1" ht="25.5">
      <c r="A417" s="179" t="s">
        <v>93</v>
      </c>
      <c r="B417" s="305" t="s">
        <v>166</v>
      </c>
      <c r="C417" s="261" t="s">
        <v>118</v>
      </c>
      <c r="D417" s="261" t="s">
        <v>114</v>
      </c>
      <c r="E417" s="140" t="s">
        <v>121</v>
      </c>
      <c r="F417" s="140" t="s">
        <v>195</v>
      </c>
      <c r="G417" s="139" t="s">
        <v>193</v>
      </c>
      <c r="H417" s="139" t="s">
        <v>193</v>
      </c>
      <c r="I417" s="141" t="s">
        <v>307</v>
      </c>
      <c r="J417" s="200" t="s">
        <v>193</v>
      </c>
      <c r="K417" s="314" t="s">
        <v>94</v>
      </c>
      <c r="L417" s="343">
        <v>0</v>
      </c>
      <c r="M417" s="343">
        <v>3000</v>
      </c>
      <c r="N417" s="344">
        <v>3000</v>
      </c>
    </row>
    <row r="418" spans="1:14" s="29" customFormat="1" ht="25.5">
      <c r="A418" s="285" t="s">
        <v>262</v>
      </c>
      <c r="B418" s="305" t="s">
        <v>166</v>
      </c>
      <c r="C418" s="261" t="s">
        <v>118</v>
      </c>
      <c r="D418" s="261" t="s">
        <v>114</v>
      </c>
      <c r="E418" s="140" t="s">
        <v>121</v>
      </c>
      <c r="F418" s="140" t="s">
        <v>195</v>
      </c>
      <c r="G418" s="139" t="s">
        <v>193</v>
      </c>
      <c r="H418" s="139" t="s">
        <v>193</v>
      </c>
      <c r="I418" s="141" t="s">
        <v>261</v>
      </c>
      <c r="J418" s="139" t="s">
        <v>193</v>
      </c>
      <c r="K418" s="314"/>
      <c r="L418" s="343">
        <f aca="true" t="shared" si="69" ref="L418:N419">L419</f>
        <v>0</v>
      </c>
      <c r="M418" s="343">
        <f t="shared" si="69"/>
        <v>5375</v>
      </c>
      <c r="N418" s="344">
        <f t="shared" si="69"/>
        <v>5375</v>
      </c>
    </row>
    <row r="419" spans="1:14" s="29" customFormat="1" ht="25.5">
      <c r="A419" s="179" t="s">
        <v>91</v>
      </c>
      <c r="B419" s="305" t="s">
        <v>166</v>
      </c>
      <c r="C419" s="261" t="s">
        <v>118</v>
      </c>
      <c r="D419" s="261" t="s">
        <v>114</v>
      </c>
      <c r="E419" s="140" t="s">
        <v>121</v>
      </c>
      <c r="F419" s="140" t="s">
        <v>195</v>
      </c>
      <c r="G419" s="139" t="s">
        <v>193</v>
      </c>
      <c r="H419" s="139" t="s">
        <v>193</v>
      </c>
      <c r="I419" s="141" t="s">
        <v>261</v>
      </c>
      <c r="J419" s="200" t="s">
        <v>193</v>
      </c>
      <c r="K419" s="314" t="s">
        <v>92</v>
      </c>
      <c r="L419" s="343">
        <f t="shared" si="69"/>
        <v>0</v>
      </c>
      <c r="M419" s="343">
        <f t="shared" si="69"/>
        <v>5375</v>
      </c>
      <c r="N419" s="344">
        <f t="shared" si="69"/>
        <v>5375</v>
      </c>
    </row>
    <row r="420" spans="1:14" s="29" customFormat="1" ht="25.5">
      <c r="A420" s="179" t="s">
        <v>93</v>
      </c>
      <c r="B420" s="305" t="s">
        <v>166</v>
      </c>
      <c r="C420" s="261" t="s">
        <v>118</v>
      </c>
      <c r="D420" s="261" t="s">
        <v>114</v>
      </c>
      <c r="E420" s="140" t="s">
        <v>121</v>
      </c>
      <c r="F420" s="140" t="s">
        <v>195</v>
      </c>
      <c r="G420" s="139" t="s">
        <v>193</v>
      </c>
      <c r="H420" s="139" t="s">
        <v>193</v>
      </c>
      <c r="I420" s="141" t="s">
        <v>261</v>
      </c>
      <c r="J420" s="200" t="s">
        <v>193</v>
      </c>
      <c r="K420" s="314" t="s">
        <v>94</v>
      </c>
      <c r="L420" s="343">
        <v>0</v>
      </c>
      <c r="M420" s="343">
        <v>5375</v>
      </c>
      <c r="N420" s="344">
        <v>5375</v>
      </c>
    </row>
    <row r="421" spans="1:14" s="14" customFormat="1" ht="39.75" customHeight="1">
      <c r="A421" s="381" t="s">
        <v>25</v>
      </c>
      <c r="B421" s="305" t="s">
        <v>166</v>
      </c>
      <c r="C421" s="261" t="s">
        <v>118</v>
      </c>
      <c r="D421" s="261" t="s">
        <v>114</v>
      </c>
      <c r="E421" s="177" t="s">
        <v>118</v>
      </c>
      <c r="F421" s="177" t="s">
        <v>193</v>
      </c>
      <c r="G421" s="139" t="s">
        <v>193</v>
      </c>
      <c r="H421" s="139" t="s">
        <v>193</v>
      </c>
      <c r="I421" s="177" t="s">
        <v>194</v>
      </c>
      <c r="J421" s="139" t="s">
        <v>193</v>
      </c>
      <c r="K421" s="310"/>
      <c r="L421" s="311">
        <f aca="true" t="shared" si="70" ref="L421:N423">L422</f>
        <v>30</v>
      </c>
      <c r="M421" s="311">
        <f t="shared" si="70"/>
        <v>0</v>
      </c>
      <c r="N421" s="312">
        <f t="shared" si="70"/>
        <v>30</v>
      </c>
    </row>
    <row r="422" spans="1:14" s="14" customFormat="1" ht="15.75" customHeight="1">
      <c r="A422" s="284" t="s">
        <v>306</v>
      </c>
      <c r="B422" s="305" t="s">
        <v>166</v>
      </c>
      <c r="C422" s="261" t="s">
        <v>118</v>
      </c>
      <c r="D422" s="261" t="s">
        <v>114</v>
      </c>
      <c r="E422" s="139" t="s">
        <v>118</v>
      </c>
      <c r="F422" s="139" t="s">
        <v>193</v>
      </c>
      <c r="G422" s="139" t="s">
        <v>193</v>
      </c>
      <c r="H422" s="139" t="s">
        <v>193</v>
      </c>
      <c r="I422" s="210">
        <v>8040</v>
      </c>
      <c r="J422" s="139" t="s">
        <v>193</v>
      </c>
      <c r="K422" s="310"/>
      <c r="L422" s="311">
        <f t="shared" si="70"/>
        <v>30</v>
      </c>
      <c r="M422" s="311">
        <f t="shared" si="70"/>
        <v>0</v>
      </c>
      <c r="N422" s="312">
        <f t="shared" si="70"/>
        <v>30</v>
      </c>
    </row>
    <row r="423" spans="1:14" s="14" customFormat="1" ht="33" customHeight="1">
      <c r="A423" s="179" t="s">
        <v>91</v>
      </c>
      <c r="B423" s="305" t="s">
        <v>166</v>
      </c>
      <c r="C423" s="261" t="s">
        <v>118</v>
      </c>
      <c r="D423" s="261" t="s">
        <v>114</v>
      </c>
      <c r="E423" s="140" t="s">
        <v>118</v>
      </c>
      <c r="F423" s="140" t="s">
        <v>193</v>
      </c>
      <c r="G423" s="139" t="s">
        <v>193</v>
      </c>
      <c r="H423" s="139" t="s">
        <v>193</v>
      </c>
      <c r="I423" s="210">
        <v>8040</v>
      </c>
      <c r="J423" s="139" t="s">
        <v>193</v>
      </c>
      <c r="K423" s="262" t="s">
        <v>92</v>
      </c>
      <c r="L423" s="311">
        <f t="shared" si="70"/>
        <v>30</v>
      </c>
      <c r="M423" s="311">
        <f t="shared" si="70"/>
        <v>0</v>
      </c>
      <c r="N423" s="312">
        <f t="shared" si="70"/>
        <v>30</v>
      </c>
    </row>
    <row r="424" spans="1:14" s="14" customFormat="1" ht="35.25" customHeight="1">
      <c r="A424" s="179" t="s">
        <v>93</v>
      </c>
      <c r="B424" s="305" t="s">
        <v>166</v>
      </c>
      <c r="C424" s="261" t="s">
        <v>118</v>
      </c>
      <c r="D424" s="261" t="s">
        <v>114</v>
      </c>
      <c r="E424" s="140" t="s">
        <v>118</v>
      </c>
      <c r="F424" s="140" t="s">
        <v>193</v>
      </c>
      <c r="G424" s="139" t="s">
        <v>193</v>
      </c>
      <c r="H424" s="139" t="s">
        <v>193</v>
      </c>
      <c r="I424" s="210">
        <v>8040</v>
      </c>
      <c r="J424" s="139" t="s">
        <v>193</v>
      </c>
      <c r="K424" s="262" t="s">
        <v>94</v>
      </c>
      <c r="L424" s="311">
        <v>30</v>
      </c>
      <c r="M424" s="311">
        <v>0</v>
      </c>
      <c r="N424" s="312">
        <v>30</v>
      </c>
    </row>
    <row r="425" spans="1:14" s="14" customFormat="1" ht="15" customHeight="1">
      <c r="A425" s="340" t="s">
        <v>134</v>
      </c>
      <c r="B425" s="305" t="s">
        <v>166</v>
      </c>
      <c r="C425" s="261" t="s">
        <v>118</v>
      </c>
      <c r="D425" s="261" t="s">
        <v>121</v>
      </c>
      <c r="E425" s="140"/>
      <c r="F425" s="140"/>
      <c r="G425" s="139"/>
      <c r="H425" s="139"/>
      <c r="I425" s="210"/>
      <c r="J425" s="139"/>
      <c r="K425" s="262"/>
      <c r="L425" s="311">
        <f aca="true" t="shared" si="71" ref="L425:N428">L426</f>
        <v>1300</v>
      </c>
      <c r="M425" s="311">
        <f t="shared" si="71"/>
        <v>0</v>
      </c>
      <c r="N425" s="312">
        <f t="shared" si="71"/>
        <v>1300</v>
      </c>
    </row>
    <row r="426" spans="1:14" s="14" customFormat="1" ht="42.75" customHeight="1">
      <c r="A426" s="381" t="s">
        <v>25</v>
      </c>
      <c r="B426" s="305" t="s">
        <v>166</v>
      </c>
      <c r="C426" s="261" t="s">
        <v>118</v>
      </c>
      <c r="D426" s="261" t="s">
        <v>121</v>
      </c>
      <c r="E426" s="177" t="s">
        <v>118</v>
      </c>
      <c r="F426" s="177" t="s">
        <v>193</v>
      </c>
      <c r="G426" s="139" t="s">
        <v>193</v>
      </c>
      <c r="H426" s="139" t="s">
        <v>193</v>
      </c>
      <c r="I426" s="177" t="s">
        <v>194</v>
      </c>
      <c r="J426" s="139" t="s">
        <v>193</v>
      </c>
      <c r="K426" s="310"/>
      <c r="L426" s="311">
        <f t="shared" si="71"/>
        <v>1300</v>
      </c>
      <c r="M426" s="311">
        <f t="shared" si="71"/>
        <v>0</v>
      </c>
      <c r="N426" s="312">
        <f t="shared" si="71"/>
        <v>1300</v>
      </c>
    </row>
    <row r="427" spans="1:14" s="14" customFormat="1" ht="24.75" customHeight="1">
      <c r="A427" s="284" t="s">
        <v>276</v>
      </c>
      <c r="B427" s="305" t="s">
        <v>166</v>
      </c>
      <c r="C427" s="261" t="s">
        <v>118</v>
      </c>
      <c r="D427" s="261" t="s">
        <v>121</v>
      </c>
      <c r="E427" s="139" t="s">
        <v>118</v>
      </c>
      <c r="F427" s="139" t="s">
        <v>193</v>
      </c>
      <c r="G427" s="139" t="s">
        <v>193</v>
      </c>
      <c r="H427" s="139" t="s">
        <v>193</v>
      </c>
      <c r="I427" s="210">
        <v>8018</v>
      </c>
      <c r="J427" s="139" t="s">
        <v>193</v>
      </c>
      <c r="K427" s="310"/>
      <c r="L427" s="311">
        <f t="shared" si="71"/>
        <v>1300</v>
      </c>
      <c r="M427" s="311">
        <f t="shared" si="71"/>
        <v>0</v>
      </c>
      <c r="N427" s="312">
        <f t="shared" si="71"/>
        <v>1300</v>
      </c>
    </row>
    <row r="428" spans="1:14" s="14" customFormat="1" ht="35.25" customHeight="1">
      <c r="A428" s="179" t="s">
        <v>91</v>
      </c>
      <c r="B428" s="305" t="s">
        <v>166</v>
      </c>
      <c r="C428" s="261" t="s">
        <v>118</v>
      </c>
      <c r="D428" s="261" t="s">
        <v>121</v>
      </c>
      <c r="E428" s="140" t="s">
        <v>118</v>
      </c>
      <c r="F428" s="140" t="s">
        <v>193</v>
      </c>
      <c r="G428" s="139" t="s">
        <v>193</v>
      </c>
      <c r="H428" s="139" t="s">
        <v>193</v>
      </c>
      <c r="I428" s="210">
        <v>8018</v>
      </c>
      <c r="J428" s="139" t="s">
        <v>193</v>
      </c>
      <c r="K428" s="262" t="s">
        <v>92</v>
      </c>
      <c r="L428" s="311">
        <f t="shared" si="71"/>
        <v>1300</v>
      </c>
      <c r="M428" s="311">
        <f t="shared" si="71"/>
        <v>0</v>
      </c>
      <c r="N428" s="312">
        <f t="shared" si="71"/>
        <v>1300</v>
      </c>
    </row>
    <row r="429" spans="1:14" s="14" customFormat="1" ht="35.25" customHeight="1">
      <c r="A429" s="179" t="s">
        <v>93</v>
      </c>
      <c r="B429" s="305" t="s">
        <v>166</v>
      </c>
      <c r="C429" s="261" t="s">
        <v>118</v>
      </c>
      <c r="D429" s="261" t="s">
        <v>121</v>
      </c>
      <c r="E429" s="140" t="s">
        <v>118</v>
      </c>
      <c r="F429" s="140" t="s">
        <v>193</v>
      </c>
      <c r="G429" s="139" t="s">
        <v>193</v>
      </c>
      <c r="H429" s="139" t="s">
        <v>193</v>
      </c>
      <c r="I429" s="210">
        <v>8018</v>
      </c>
      <c r="J429" s="139" t="s">
        <v>193</v>
      </c>
      <c r="K429" s="262" t="s">
        <v>94</v>
      </c>
      <c r="L429" s="311">
        <v>1300</v>
      </c>
      <c r="M429" s="311">
        <v>0</v>
      </c>
      <c r="N429" s="312">
        <v>1300</v>
      </c>
    </row>
    <row r="430" spans="1:14" s="14" customFormat="1" ht="12.75">
      <c r="A430" s="179" t="s">
        <v>247</v>
      </c>
      <c r="B430" s="305" t="s">
        <v>166</v>
      </c>
      <c r="C430" s="261" t="s">
        <v>118</v>
      </c>
      <c r="D430" s="261" t="s">
        <v>117</v>
      </c>
      <c r="E430" s="140"/>
      <c r="F430" s="140"/>
      <c r="G430" s="139"/>
      <c r="H430" s="139"/>
      <c r="I430" s="141"/>
      <c r="J430" s="139"/>
      <c r="K430" s="262"/>
      <c r="L430" s="311">
        <f>L443+L439+L431:M431</f>
        <v>775</v>
      </c>
      <c r="M430" s="311">
        <f>M443+M439+M431:N431</f>
        <v>5343.7</v>
      </c>
      <c r="N430" s="312">
        <f>N443+N439+N431</f>
        <v>6118.7</v>
      </c>
    </row>
    <row r="431" spans="1:14" s="14" customFormat="1" ht="51">
      <c r="A431" s="283" t="s">
        <v>305</v>
      </c>
      <c r="B431" s="305" t="s">
        <v>166</v>
      </c>
      <c r="C431" s="261" t="s">
        <v>118</v>
      </c>
      <c r="D431" s="261" t="s">
        <v>117</v>
      </c>
      <c r="E431" s="140" t="s">
        <v>121</v>
      </c>
      <c r="F431" s="140" t="s">
        <v>193</v>
      </c>
      <c r="G431" s="139" t="s">
        <v>193</v>
      </c>
      <c r="H431" s="139" t="s">
        <v>193</v>
      </c>
      <c r="I431" s="141" t="s">
        <v>194</v>
      </c>
      <c r="J431" s="139" t="s">
        <v>193</v>
      </c>
      <c r="K431" s="262"/>
      <c r="L431" s="311">
        <f>L436</f>
        <v>0</v>
      </c>
      <c r="M431" s="311">
        <f>M432</f>
        <v>5343.7</v>
      </c>
      <c r="N431" s="312">
        <f>N432</f>
        <v>5343.7</v>
      </c>
    </row>
    <row r="432" spans="1:14" s="14" customFormat="1" ht="25.5">
      <c r="A432" s="283" t="s">
        <v>367</v>
      </c>
      <c r="B432" s="305" t="s">
        <v>166</v>
      </c>
      <c r="C432" s="261" t="s">
        <v>118</v>
      </c>
      <c r="D432" s="261" t="s">
        <v>117</v>
      </c>
      <c r="E432" s="140" t="s">
        <v>121</v>
      </c>
      <c r="F432" s="140" t="s">
        <v>191</v>
      </c>
      <c r="G432" s="139" t="s">
        <v>193</v>
      </c>
      <c r="H432" s="139" t="s">
        <v>193</v>
      </c>
      <c r="I432" s="141" t="s">
        <v>194</v>
      </c>
      <c r="J432" s="139" t="s">
        <v>193</v>
      </c>
      <c r="K432" s="262"/>
      <c r="L432" s="311">
        <f>L436+L433</f>
        <v>0</v>
      </c>
      <c r="M432" s="311">
        <f>M436+M433</f>
        <v>5343.7</v>
      </c>
      <c r="N432" s="312">
        <f>N436+N433</f>
        <v>5343.7</v>
      </c>
    </row>
    <row r="433" spans="1:14" s="14" customFormat="1" ht="60">
      <c r="A433" s="268" t="s">
        <v>369</v>
      </c>
      <c r="B433" s="305" t="s">
        <v>166</v>
      </c>
      <c r="C433" s="261" t="s">
        <v>118</v>
      </c>
      <c r="D433" s="261" t="s">
        <v>117</v>
      </c>
      <c r="E433" s="140" t="s">
        <v>121</v>
      </c>
      <c r="F433" s="140" t="s">
        <v>191</v>
      </c>
      <c r="G433" s="139" t="s">
        <v>193</v>
      </c>
      <c r="H433" s="139" t="s">
        <v>193</v>
      </c>
      <c r="I433" s="141" t="s">
        <v>368</v>
      </c>
      <c r="J433" s="139" t="s">
        <v>193</v>
      </c>
      <c r="K433" s="262"/>
      <c r="L433" s="311">
        <f aca="true" t="shared" si="72" ref="L433:N434">L434</f>
        <v>0</v>
      </c>
      <c r="M433" s="311">
        <f t="shared" si="72"/>
        <v>31.9</v>
      </c>
      <c r="N433" s="312">
        <f t="shared" si="72"/>
        <v>31.9</v>
      </c>
    </row>
    <row r="434" spans="1:14" s="14" customFormat="1" ht="12.75">
      <c r="A434" s="179" t="s">
        <v>147</v>
      </c>
      <c r="B434" s="305" t="s">
        <v>166</v>
      </c>
      <c r="C434" s="261" t="s">
        <v>118</v>
      </c>
      <c r="D434" s="261" t="s">
        <v>117</v>
      </c>
      <c r="E434" s="140" t="s">
        <v>121</v>
      </c>
      <c r="F434" s="140" t="s">
        <v>191</v>
      </c>
      <c r="G434" s="139" t="s">
        <v>193</v>
      </c>
      <c r="H434" s="139" t="s">
        <v>193</v>
      </c>
      <c r="I434" s="141" t="s">
        <v>368</v>
      </c>
      <c r="J434" s="139" t="s">
        <v>193</v>
      </c>
      <c r="K434" s="262" t="s">
        <v>161</v>
      </c>
      <c r="L434" s="311">
        <f t="shared" si="72"/>
        <v>0</v>
      </c>
      <c r="M434" s="311">
        <f t="shared" si="72"/>
        <v>31.9</v>
      </c>
      <c r="N434" s="312">
        <f t="shared" si="72"/>
        <v>31.9</v>
      </c>
    </row>
    <row r="435" spans="1:14" s="14" customFormat="1" ht="12.75">
      <c r="A435" s="179" t="s">
        <v>108</v>
      </c>
      <c r="B435" s="305" t="s">
        <v>166</v>
      </c>
      <c r="C435" s="261" t="s">
        <v>118</v>
      </c>
      <c r="D435" s="261" t="s">
        <v>117</v>
      </c>
      <c r="E435" s="140" t="s">
        <v>121</v>
      </c>
      <c r="F435" s="140" t="s">
        <v>191</v>
      </c>
      <c r="G435" s="139" t="s">
        <v>193</v>
      </c>
      <c r="H435" s="139" t="s">
        <v>193</v>
      </c>
      <c r="I435" s="141" t="s">
        <v>368</v>
      </c>
      <c r="J435" s="139" t="s">
        <v>193</v>
      </c>
      <c r="K435" s="262" t="s">
        <v>112</v>
      </c>
      <c r="L435" s="311">
        <v>0</v>
      </c>
      <c r="M435" s="311">
        <v>31.9</v>
      </c>
      <c r="N435" s="312">
        <v>31.9</v>
      </c>
    </row>
    <row r="436" spans="1:14" s="14" customFormat="1" ht="48.75" customHeight="1">
      <c r="A436" s="179" t="s">
        <v>358</v>
      </c>
      <c r="B436" s="305" t="s">
        <v>166</v>
      </c>
      <c r="C436" s="261" t="s">
        <v>118</v>
      </c>
      <c r="D436" s="261" t="s">
        <v>117</v>
      </c>
      <c r="E436" s="140" t="s">
        <v>121</v>
      </c>
      <c r="F436" s="140" t="s">
        <v>191</v>
      </c>
      <c r="G436" s="139" t="s">
        <v>193</v>
      </c>
      <c r="H436" s="139" t="s">
        <v>193</v>
      </c>
      <c r="I436" s="141" t="s">
        <v>354</v>
      </c>
      <c r="J436" s="139" t="s">
        <v>193</v>
      </c>
      <c r="K436" s="262"/>
      <c r="L436" s="311">
        <f aca="true" t="shared" si="73" ref="L436:N437">L437</f>
        <v>0</v>
      </c>
      <c r="M436" s="311">
        <f t="shared" si="73"/>
        <v>5311.8</v>
      </c>
      <c r="N436" s="312">
        <f t="shared" si="73"/>
        <v>5311.8</v>
      </c>
    </row>
    <row r="437" spans="1:14" s="14" customFormat="1" ht="12.75">
      <c r="A437" s="179" t="s">
        <v>147</v>
      </c>
      <c r="B437" s="305" t="s">
        <v>166</v>
      </c>
      <c r="C437" s="261" t="s">
        <v>118</v>
      </c>
      <c r="D437" s="261" t="s">
        <v>117</v>
      </c>
      <c r="E437" s="140" t="s">
        <v>121</v>
      </c>
      <c r="F437" s="140" t="s">
        <v>191</v>
      </c>
      <c r="G437" s="139" t="s">
        <v>193</v>
      </c>
      <c r="H437" s="139" t="s">
        <v>193</v>
      </c>
      <c r="I437" s="141" t="s">
        <v>354</v>
      </c>
      <c r="J437" s="139" t="s">
        <v>193</v>
      </c>
      <c r="K437" s="262" t="s">
        <v>161</v>
      </c>
      <c r="L437" s="311">
        <f t="shared" si="73"/>
        <v>0</v>
      </c>
      <c r="M437" s="311">
        <f t="shared" si="73"/>
        <v>5311.8</v>
      </c>
      <c r="N437" s="312">
        <f t="shared" si="73"/>
        <v>5311.8</v>
      </c>
    </row>
    <row r="438" spans="1:14" s="14" customFormat="1" ht="12.75">
      <c r="A438" s="179" t="s">
        <v>108</v>
      </c>
      <c r="B438" s="305" t="s">
        <v>166</v>
      </c>
      <c r="C438" s="261" t="s">
        <v>118</v>
      </c>
      <c r="D438" s="261" t="s">
        <v>117</v>
      </c>
      <c r="E438" s="140" t="s">
        <v>121</v>
      </c>
      <c r="F438" s="140" t="s">
        <v>191</v>
      </c>
      <c r="G438" s="139" t="s">
        <v>193</v>
      </c>
      <c r="H438" s="139" t="s">
        <v>193</v>
      </c>
      <c r="I438" s="141" t="s">
        <v>354</v>
      </c>
      <c r="J438" s="139" t="s">
        <v>193</v>
      </c>
      <c r="K438" s="262" t="s">
        <v>112</v>
      </c>
      <c r="L438" s="311">
        <v>0</v>
      </c>
      <c r="M438" s="311">
        <f>4515+796.8</f>
        <v>5311.8</v>
      </c>
      <c r="N438" s="312">
        <f>M438</f>
        <v>5311.8</v>
      </c>
    </row>
    <row r="439" spans="1:14" s="14" customFormat="1" ht="38.25">
      <c r="A439" s="179" t="s">
        <v>266</v>
      </c>
      <c r="B439" s="305" t="s">
        <v>166</v>
      </c>
      <c r="C439" s="261" t="s">
        <v>118</v>
      </c>
      <c r="D439" s="261" t="s">
        <v>117</v>
      </c>
      <c r="E439" s="199" t="s">
        <v>170</v>
      </c>
      <c r="F439" s="199" t="s">
        <v>193</v>
      </c>
      <c r="G439" s="156" t="s">
        <v>193</v>
      </c>
      <c r="H439" s="156" t="s">
        <v>193</v>
      </c>
      <c r="I439" s="170" t="s">
        <v>194</v>
      </c>
      <c r="J439" s="139" t="s">
        <v>193</v>
      </c>
      <c r="K439" s="262"/>
      <c r="L439" s="311">
        <f aca="true" t="shared" si="74" ref="L439:N441">L440</f>
        <v>200</v>
      </c>
      <c r="M439" s="311">
        <f t="shared" si="74"/>
        <v>0</v>
      </c>
      <c r="N439" s="312">
        <f t="shared" si="74"/>
        <v>200</v>
      </c>
    </row>
    <row r="440" spans="1:14" s="14" customFormat="1" ht="12.75">
      <c r="A440" s="382" t="s">
        <v>268</v>
      </c>
      <c r="B440" s="305" t="s">
        <v>166</v>
      </c>
      <c r="C440" s="261" t="s">
        <v>118</v>
      </c>
      <c r="D440" s="261" t="s">
        <v>117</v>
      </c>
      <c r="E440" s="199" t="s">
        <v>170</v>
      </c>
      <c r="F440" s="199" t="s">
        <v>193</v>
      </c>
      <c r="G440" s="156" t="s">
        <v>193</v>
      </c>
      <c r="H440" s="156" t="s">
        <v>193</v>
      </c>
      <c r="I440" s="170" t="s">
        <v>267</v>
      </c>
      <c r="J440" s="139" t="s">
        <v>193</v>
      </c>
      <c r="K440" s="262"/>
      <c r="L440" s="311">
        <f t="shared" si="74"/>
        <v>200</v>
      </c>
      <c r="M440" s="311">
        <f t="shared" si="74"/>
        <v>0</v>
      </c>
      <c r="N440" s="312">
        <f t="shared" si="74"/>
        <v>200</v>
      </c>
    </row>
    <row r="441" spans="1:14" s="14" customFormat="1" ht="25.5">
      <c r="A441" s="226" t="s">
        <v>181</v>
      </c>
      <c r="B441" s="305" t="s">
        <v>166</v>
      </c>
      <c r="C441" s="261" t="s">
        <v>118</v>
      </c>
      <c r="D441" s="261" t="s">
        <v>117</v>
      </c>
      <c r="E441" s="199" t="s">
        <v>170</v>
      </c>
      <c r="F441" s="199" t="s">
        <v>193</v>
      </c>
      <c r="G441" s="156" t="s">
        <v>193</v>
      </c>
      <c r="H441" s="156" t="s">
        <v>193</v>
      </c>
      <c r="I441" s="170" t="s">
        <v>267</v>
      </c>
      <c r="J441" s="139" t="s">
        <v>193</v>
      </c>
      <c r="K441" s="262" t="s">
        <v>92</v>
      </c>
      <c r="L441" s="311">
        <f t="shared" si="74"/>
        <v>200</v>
      </c>
      <c r="M441" s="311">
        <f t="shared" si="74"/>
        <v>0</v>
      </c>
      <c r="N441" s="312">
        <f t="shared" si="74"/>
        <v>200</v>
      </c>
    </row>
    <row r="442" spans="1:14" s="14" customFormat="1" ht="25.5">
      <c r="A442" s="226" t="s">
        <v>93</v>
      </c>
      <c r="B442" s="305" t="s">
        <v>166</v>
      </c>
      <c r="C442" s="261" t="s">
        <v>118</v>
      </c>
      <c r="D442" s="261" t="s">
        <v>117</v>
      </c>
      <c r="E442" s="199" t="s">
        <v>170</v>
      </c>
      <c r="F442" s="199" t="s">
        <v>193</v>
      </c>
      <c r="G442" s="156" t="s">
        <v>193</v>
      </c>
      <c r="H442" s="156" t="s">
        <v>193</v>
      </c>
      <c r="I442" s="170" t="s">
        <v>267</v>
      </c>
      <c r="J442" s="139" t="s">
        <v>193</v>
      </c>
      <c r="K442" s="262" t="s">
        <v>94</v>
      </c>
      <c r="L442" s="311">
        <v>200</v>
      </c>
      <c r="M442" s="311">
        <v>0</v>
      </c>
      <c r="N442" s="312">
        <v>200</v>
      </c>
    </row>
    <row r="443" spans="1:14" s="14" customFormat="1" ht="38.25">
      <c r="A443" s="283" t="s">
        <v>234</v>
      </c>
      <c r="B443" s="305" t="s">
        <v>166</v>
      </c>
      <c r="C443" s="261" t="s">
        <v>118</v>
      </c>
      <c r="D443" s="261" t="s">
        <v>117</v>
      </c>
      <c r="E443" s="140" t="s">
        <v>233</v>
      </c>
      <c r="F443" s="140" t="s">
        <v>193</v>
      </c>
      <c r="G443" s="139" t="s">
        <v>193</v>
      </c>
      <c r="H443" s="139" t="s">
        <v>193</v>
      </c>
      <c r="I443" s="141" t="s">
        <v>194</v>
      </c>
      <c r="J443" s="139" t="s">
        <v>193</v>
      </c>
      <c r="K443" s="262"/>
      <c r="L443" s="311">
        <f aca="true" t="shared" si="75" ref="L443:N445">L444</f>
        <v>575</v>
      </c>
      <c r="M443" s="311">
        <f t="shared" si="75"/>
        <v>0</v>
      </c>
      <c r="N443" s="312">
        <f t="shared" si="75"/>
        <v>575</v>
      </c>
    </row>
    <row r="444" spans="1:14" s="14" customFormat="1" ht="12.75">
      <c r="A444" s="226" t="s">
        <v>286</v>
      </c>
      <c r="B444" s="305" t="s">
        <v>166</v>
      </c>
      <c r="C444" s="261" t="s">
        <v>118</v>
      </c>
      <c r="D444" s="261" t="s">
        <v>117</v>
      </c>
      <c r="E444" s="140" t="s">
        <v>233</v>
      </c>
      <c r="F444" s="140" t="s">
        <v>193</v>
      </c>
      <c r="G444" s="139" t="s">
        <v>193</v>
      </c>
      <c r="H444" s="139" t="s">
        <v>193</v>
      </c>
      <c r="I444" s="141" t="s">
        <v>263</v>
      </c>
      <c r="J444" s="139" t="s">
        <v>193</v>
      </c>
      <c r="K444" s="262"/>
      <c r="L444" s="311">
        <f t="shared" si="75"/>
        <v>575</v>
      </c>
      <c r="M444" s="311">
        <f t="shared" si="75"/>
        <v>0</v>
      </c>
      <c r="N444" s="312">
        <f t="shared" si="75"/>
        <v>575</v>
      </c>
    </row>
    <row r="445" spans="1:14" s="14" customFormat="1" ht="25.5">
      <c r="A445" s="179" t="s">
        <v>91</v>
      </c>
      <c r="B445" s="305" t="s">
        <v>166</v>
      </c>
      <c r="C445" s="261" t="s">
        <v>118</v>
      </c>
      <c r="D445" s="261" t="s">
        <v>117</v>
      </c>
      <c r="E445" s="140" t="s">
        <v>233</v>
      </c>
      <c r="F445" s="140" t="s">
        <v>193</v>
      </c>
      <c r="G445" s="139" t="s">
        <v>193</v>
      </c>
      <c r="H445" s="139" t="s">
        <v>193</v>
      </c>
      <c r="I445" s="141" t="s">
        <v>263</v>
      </c>
      <c r="J445" s="139" t="s">
        <v>193</v>
      </c>
      <c r="K445" s="262" t="s">
        <v>92</v>
      </c>
      <c r="L445" s="311">
        <f t="shared" si="75"/>
        <v>575</v>
      </c>
      <c r="M445" s="311">
        <f t="shared" si="75"/>
        <v>0</v>
      </c>
      <c r="N445" s="312">
        <f t="shared" si="75"/>
        <v>575</v>
      </c>
    </row>
    <row r="446" spans="1:14" s="14" customFormat="1" ht="25.5">
      <c r="A446" s="323" t="s">
        <v>93</v>
      </c>
      <c r="B446" s="324" t="s">
        <v>166</v>
      </c>
      <c r="C446" s="369" t="s">
        <v>118</v>
      </c>
      <c r="D446" s="369" t="s">
        <v>117</v>
      </c>
      <c r="E446" s="193" t="s">
        <v>233</v>
      </c>
      <c r="F446" s="193" t="s">
        <v>193</v>
      </c>
      <c r="G446" s="194" t="s">
        <v>193</v>
      </c>
      <c r="H446" s="194" t="s">
        <v>193</v>
      </c>
      <c r="I446" s="195" t="s">
        <v>263</v>
      </c>
      <c r="J446" s="194" t="s">
        <v>193</v>
      </c>
      <c r="K446" s="327" t="s">
        <v>94</v>
      </c>
      <c r="L446" s="328">
        <v>575</v>
      </c>
      <c r="M446" s="328">
        <v>0</v>
      </c>
      <c r="N446" s="329">
        <v>575</v>
      </c>
    </row>
    <row r="447" spans="1:14" s="17" customFormat="1" ht="25.5">
      <c r="A447" s="372" t="s">
        <v>71</v>
      </c>
      <c r="B447" s="305" t="s">
        <v>167</v>
      </c>
      <c r="C447" s="373"/>
      <c r="D447" s="373"/>
      <c r="E447" s="292"/>
      <c r="F447" s="292"/>
      <c r="G447" s="139"/>
      <c r="H447" s="139"/>
      <c r="I447" s="292"/>
      <c r="J447" s="292"/>
      <c r="K447" s="374"/>
      <c r="L447" s="337" t="e">
        <f>L448+L490+L471+L462</f>
        <v>#REF!</v>
      </c>
      <c r="M447" s="337" t="e">
        <f>M448+M490+M471+M462</f>
        <v>#REF!</v>
      </c>
      <c r="N447" s="338">
        <f>N448+N490+N471+N462</f>
        <v>57919.49999999999</v>
      </c>
    </row>
    <row r="448" spans="1:14" s="28" customFormat="1" ht="12.75">
      <c r="A448" s="340" t="s">
        <v>129</v>
      </c>
      <c r="B448" s="305" t="s">
        <v>167</v>
      </c>
      <c r="C448" s="318" t="s">
        <v>114</v>
      </c>
      <c r="D448" s="318"/>
      <c r="E448" s="292"/>
      <c r="F448" s="292"/>
      <c r="G448" s="139"/>
      <c r="H448" s="139"/>
      <c r="I448" s="292"/>
      <c r="J448" s="292"/>
      <c r="K448" s="374"/>
      <c r="L448" s="383" t="e">
        <f aca="true" t="shared" si="76" ref="L448:N449">L449</f>
        <v>#REF!</v>
      </c>
      <c r="M448" s="383" t="e">
        <f t="shared" si="76"/>
        <v>#REF!</v>
      </c>
      <c r="N448" s="384">
        <f t="shared" si="76"/>
        <v>889.9000000000001</v>
      </c>
    </row>
    <row r="449" spans="1:14" s="28" customFormat="1" ht="12.75">
      <c r="A449" s="284" t="s">
        <v>144</v>
      </c>
      <c r="B449" s="305" t="s">
        <v>167</v>
      </c>
      <c r="C449" s="261" t="s">
        <v>114</v>
      </c>
      <c r="D449" s="261" t="s">
        <v>170</v>
      </c>
      <c r="E449" s="292"/>
      <c r="F449" s="292"/>
      <c r="G449" s="139"/>
      <c r="H449" s="139"/>
      <c r="I449" s="292"/>
      <c r="J449" s="292"/>
      <c r="K449" s="374"/>
      <c r="L449" s="383" t="e">
        <f t="shared" si="76"/>
        <v>#REF!</v>
      </c>
      <c r="M449" s="383" t="e">
        <f t="shared" si="76"/>
        <v>#REF!</v>
      </c>
      <c r="N449" s="384">
        <f t="shared" si="76"/>
        <v>889.9000000000001</v>
      </c>
    </row>
    <row r="450" spans="1:14" s="14" customFormat="1" ht="51">
      <c r="A450" s="283" t="s">
        <v>304</v>
      </c>
      <c r="B450" s="305" t="s">
        <v>167</v>
      </c>
      <c r="C450" s="261" t="s">
        <v>114</v>
      </c>
      <c r="D450" s="261" t="s">
        <v>170</v>
      </c>
      <c r="E450" s="177" t="s">
        <v>117</v>
      </c>
      <c r="F450" s="177" t="s">
        <v>193</v>
      </c>
      <c r="G450" s="139" t="s">
        <v>193</v>
      </c>
      <c r="H450" s="139" t="s">
        <v>193</v>
      </c>
      <c r="I450" s="177" t="s">
        <v>194</v>
      </c>
      <c r="J450" s="139" t="s">
        <v>193</v>
      </c>
      <c r="K450" s="320"/>
      <c r="L450" s="311" t="e">
        <f>L451+L457+L454</f>
        <v>#REF!</v>
      </c>
      <c r="M450" s="311" t="e">
        <f>M451+M457+M454</f>
        <v>#REF!</v>
      </c>
      <c r="N450" s="312">
        <f>N451+N457+N454</f>
        <v>889.9000000000001</v>
      </c>
    </row>
    <row r="451" spans="1:14" s="17" customFormat="1" ht="25.5">
      <c r="A451" s="283" t="s">
        <v>236</v>
      </c>
      <c r="B451" s="305" t="s">
        <v>167</v>
      </c>
      <c r="C451" s="261" t="s">
        <v>114</v>
      </c>
      <c r="D451" s="261" t="s">
        <v>170</v>
      </c>
      <c r="E451" s="177" t="s">
        <v>117</v>
      </c>
      <c r="F451" s="177" t="s">
        <v>193</v>
      </c>
      <c r="G451" s="139" t="s">
        <v>193</v>
      </c>
      <c r="H451" s="139" t="s">
        <v>193</v>
      </c>
      <c r="I451" s="177" t="s">
        <v>86</v>
      </c>
      <c r="J451" s="139" t="s">
        <v>193</v>
      </c>
      <c r="K451" s="320"/>
      <c r="L451" s="311">
        <f aca="true" t="shared" si="77" ref="L451:N452">L452</f>
        <v>642.6</v>
      </c>
      <c r="M451" s="311">
        <f t="shared" si="77"/>
        <v>0</v>
      </c>
      <c r="N451" s="312">
        <f t="shared" si="77"/>
        <v>642.6</v>
      </c>
    </row>
    <row r="452" spans="1:14" s="17" customFormat="1" ht="12.75">
      <c r="A452" s="179" t="s">
        <v>147</v>
      </c>
      <c r="B452" s="305" t="s">
        <v>167</v>
      </c>
      <c r="C452" s="261" t="s">
        <v>114</v>
      </c>
      <c r="D452" s="261" t="s">
        <v>170</v>
      </c>
      <c r="E452" s="140" t="s">
        <v>117</v>
      </c>
      <c r="F452" s="140" t="s">
        <v>193</v>
      </c>
      <c r="G452" s="139" t="s">
        <v>193</v>
      </c>
      <c r="H452" s="139" t="s">
        <v>193</v>
      </c>
      <c r="I452" s="141" t="s">
        <v>86</v>
      </c>
      <c r="J452" s="139" t="s">
        <v>193</v>
      </c>
      <c r="K452" s="262" t="s">
        <v>161</v>
      </c>
      <c r="L452" s="311">
        <f t="shared" si="77"/>
        <v>642.6</v>
      </c>
      <c r="M452" s="311">
        <f t="shared" si="77"/>
        <v>0</v>
      </c>
      <c r="N452" s="312">
        <f t="shared" si="77"/>
        <v>642.6</v>
      </c>
    </row>
    <row r="453" spans="1:14" s="17" customFormat="1" ht="12.75">
      <c r="A453" s="179" t="s">
        <v>108</v>
      </c>
      <c r="B453" s="305" t="s">
        <v>167</v>
      </c>
      <c r="C453" s="261" t="s">
        <v>114</v>
      </c>
      <c r="D453" s="261" t="s">
        <v>170</v>
      </c>
      <c r="E453" s="140" t="s">
        <v>117</v>
      </c>
      <c r="F453" s="140" t="s">
        <v>193</v>
      </c>
      <c r="G453" s="139" t="s">
        <v>193</v>
      </c>
      <c r="H453" s="139" t="s">
        <v>193</v>
      </c>
      <c r="I453" s="141" t="s">
        <v>86</v>
      </c>
      <c r="J453" s="139" t="s">
        <v>193</v>
      </c>
      <c r="K453" s="262" t="s">
        <v>112</v>
      </c>
      <c r="L453" s="311">
        <v>642.6</v>
      </c>
      <c r="M453" s="311">
        <v>0</v>
      </c>
      <c r="N453" s="312">
        <f>M453+L453</f>
        <v>642.6</v>
      </c>
    </row>
    <row r="454" spans="1:14" s="17" customFormat="1" ht="38.25">
      <c r="A454" s="284" t="s">
        <v>291</v>
      </c>
      <c r="B454" s="305" t="s">
        <v>167</v>
      </c>
      <c r="C454" s="261" t="s">
        <v>114</v>
      </c>
      <c r="D454" s="261" t="s">
        <v>170</v>
      </c>
      <c r="E454" s="200" t="s">
        <v>117</v>
      </c>
      <c r="F454" s="200" t="s">
        <v>193</v>
      </c>
      <c r="G454" s="139" t="s">
        <v>193</v>
      </c>
      <c r="H454" s="139" t="s">
        <v>193</v>
      </c>
      <c r="I454" s="139" t="s">
        <v>290</v>
      </c>
      <c r="J454" s="200" t="s">
        <v>193</v>
      </c>
      <c r="K454" s="314"/>
      <c r="L454" s="311">
        <f aca="true" t="shared" si="78" ref="L454:N455">L455</f>
        <v>10</v>
      </c>
      <c r="M454" s="311">
        <f t="shared" si="78"/>
        <v>0</v>
      </c>
      <c r="N454" s="312">
        <f t="shared" si="78"/>
        <v>10</v>
      </c>
    </row>
    <row r="455" spans="1:14" s="17" customFormat="1" ht="25.5">
      <c r="A455" s="179" t="s">
        <v>37</v>
      </c>
      <c r="B455" s="305" t="s">
        <v>167</v>
      </c>
      <c r="C455" s="261" t="s">
        <v>114</v>
      </c>
      <c r="D455" s="261" t="s">
        <v>170</v>
      </c>
      <c r="E455" s="200" t="s">
        <v>117</v>
      </c>
      <c r="F455" s="200" t="s">
        <v>193</v>
      </c>
      <c r="G455" s="139" t="s">
        <v>193</v>
      </c>
      <c r="H455" s="139" t="s">
        <v>193</v>
      </c>
      <c r="I455" s="139" t="s">
        <v>290</v>
      </c>
      <c r="J455" s="200" t="s">
        <v>193</v>
      </c>
      <c r="K455" s="314" t="s">
        <v>214</v>
      </c>
      <c r="L455" s="311">
        <f t="shared" si="78"/>
        <v>10</v>
      </c>
      <c r="M455" s="311">
        <f t="shared" si="78"/>
        <v>0</v>
      </c>
      <c r="N455" s="312">
        <f t="shared" si="78"/>
        <v>10</v>
      </c>
    </row>
    <row r="456" spans="1:14" s="17" customFormat="1" ht="25.5">
      <c r="A456" s="385" t="s">
        <v>232</v>
      </c>
      <c r="B456" s="305" t="s">
        <v>167</v>
      </c>
      <c r="C456" s="261" t="s">
        <v>114</v>
      </c>
      <c r="D456" s="261" t="s">
        <v>170</v>
      </c>
      <c r="E456" s="200" t="s">
        <v>117</v>
      </c>
      <c r="F456" s="200" t="s">
        <v>193</v>
      </c>
      <c r="G456" s="139" t="s">
        <v>193</v>
      </c>
      <c r="H456" s="139" t="s">
        <v>193</v>
      </c>
      <c r="I456" s="139" t="s">
        <v>290</v>
      </c>
      <c r="J456" s="200" t="s">
        <v>193</v>
      </c>
      <c r="K456" s="314" t="s">
        <v>231</v>
      </c>
      <c r="L456" s="311">
        <v>10</v>
      </c>
      <c r="M456" s="311">
        <v>0</v>
      </c>
      <c r="N456" s="312">
        <v>10</v>
      </c>
    </row>
    <row r="457" spans="1:14" s="17" customFormat="1" ht="25.5">
      <c r="A457" s="283" t="s">
        <v>265</v>
      </c>
      <c r="B457" s="305" t="s">
        <v>167</v>
      </c>
      <c r="C457" s="261" t="s">
        <v>114</v>
      </c>
      <c r="D457" s="261" t="s">
        <v>170</v>
      </c>
      <c r="E457" s="201" t="s">
        <v>117</v>
      </c>
      <c r="F457" s="201" t="s">
        <v>193</v>
      </c>
      <c r="G457" s="139" t="s">
        <v>193</v>
      </c>
      <c r="H457" s="139" t="s">
        <v>193</v>
      </c>
      <c r="I457" s="201" t="s">
        <v>264</v>
      </c>
      <c r="J457" s="139" t="s">
        <v>193</v>
      </c>
      <c r="K457" s="319"/>
      <c r="L457" s="263" t="e">
        <f>#REF!+L460+L458</f>
        <v>#REF!</v>
      </c>
      <c r="M457" s="263" t="e">
        <f>#REF!+M460+M458</f>
        <v>#REF!</v>
      </c>
      <c r="N457" s="264">
        <f>N460+N458</f>
        <v>237.3</v>
      </c>
    </row>
    <row r="458" spans="1:14" s="17" customFormat="1" ht="51">
      <c r="A458" s="179" t="s">
        <v>111</v>
      </c>
      <c r="B458" s="305" t="s">
        <v>167</v>
      </c>
      <c r="C458" s="261" t="s">
        <v>114</v>
      </c>
      <c r="D458" s="261" t="s">
        <v>170</v>
      </c>
      <c r="E458" s="201" t="s">
        <v>117</v>
      </c>
      <c r="F458" s="201" t="s">
        <v>193</v>
      </c>
      <c r="G458" s="139" t="s">
        <v>193</v>
      </c>
      <c r="H458" s="139" t="s">
        <v>193</v>
      </c>
      <c r="I458" s="201" t="s">
        <v>264</v>
      </c>
      <c r="J458" s="139" t="s">
        <v>193</v>
      </c>
      <c r="K458" s="319" t="s">
        <v>99</v>
      </c>
      <c r="L458" s="263">
        <f>L459</f>
        <v>20</v>
      </c>
      <c r="M458" s="263">
        <f>M459</f>
        <v>0</v>
      </c>
      <c r="N458" s="264">
        <f>N459</f>
        <v>20</v>
      </c>
    </row>
    <row r="459" spans="1:14" s="17" customFormat="1" ht="25.5">
      <c r="A459" s="179" t="s">
        <v>100</v>
      </c>
      <c r="B459" s="305" t="s">
        <v>167</v>
      </c>
      <c r="C459" s="261" t="s">
        <v>114</v>
      </c>
      <c r="D459" s="261" t="s">
        <v>170</v>
      </c>
      <c r="E459" s="201" t="s">
        <v>117</v>
      </c>
      <c r="F459" s="201" t="s">
        <v>193</v>
      </c>
      <c r="G459" s="139" t="s">
        <v>193</v>
      </c>
      <c r="H459" s="139" t="s">
        <v>193</v>
      </c>
      <c r="I459" s="201" t="s">
        <v>264</v>
      </c>
      <c r="J459" s="139" t="s">
        <v>193</v>
      </c>
      <c r="K459" s="319" t="s">
        <v>275</v>
      </c>
      <c r="L459" s="263">
        <v>20</v>
      </c>
      <c r="M459" s="263">
        <v>0</v>
      </c>
      <c r="N459" s="264">
        <v>20</v>
      </c>
    </row>
    <row r="460" spans="1:14" s="17" customFormat="1" ht="12.75">
      <c r="A460" s="179" t="s">
        <v>147</v>
      </c>
      <c r="B460" s="305" t="s">
        <v>167</v>
      </c>
      <c r="C460" s="261" t="s">
        <v>114</v>
      </c>
      <c r="D460" s="261" t="s">
        <v>170</v>
      </c>
      <c r="E460" s="140" t="s">
        <v>117</v>
      </c>
      <c r="F460" s="140" t="s">
        <v>193</v>
      </c>
      <c r="G460" s="139" t="s">
        <v>193</v>
      </c>
      <c r="H460" s="139" t="s">
        <v>193</v>
      </c>
      <c r="I460" s="201" t="s">
        <v>264</v>
      </c>
      <c r="J460" s="139" t="s">
        <v>193</v>
      </c>
      <c r="K460" s="262" t="s">
        <v>161</v>
      </c>
      <c r="L460" s="263">
        <f>L461</f>
        <v>217.3</v>
      </c>
      <c r="M460" s="263">
        <f>M461</f>
        <v>0</v>
      </c>
      <c r="N460" s="264">
        <f>N461</f>
        <v>217.3</v>
      </c>
    </row>
    <row r="461" spans="1:14" s="17" customFormat="1" ht="12.75">
      <c r="A461" s="179" t="s">
        <v>108</v>
      </c>
      <c r="B461" s="305" t="s">
        <v>167</v>
      </c>
      <c r="C461" s="261" t="s">
        <v>114</v>
      </c>
      <c r="D461" s="261" t="s">
        <v>170</v>
      </c>
      <c r="E461" s="201" t="s">
        <v>117</v>
      </c>
      <c r="F461" s="201" t="s">
        <v>193</v>
      </c>
      <c r="G461" s="139" t="s">
        <v>193</v>
      </c>
      <c r="H461" s="139" t="s">
        <v>193</v>
      </c>
      <c r="I461" s="201" t="s">
        <v>264</v>
      </c>
      <c r="J461" s="139" t="s">
        <v>193</v>
      </c>
      <c r="K461" s="262" t="s">
        <v>112</v>
      </c>
      <c r="L461" s="263">
        <v>217.3</v>
      </c>
      <c r="M461" s="263">
        <v>0</v>
      </c>
      <c r="N461" s="264">
        <v>217.3</v>
      </c>
    </row>
    <row r="462" spans="1:14" s="17" customFormat="1" ht="12.75">
      <c r="A462" s="284" t="s">
        <v>132</v>
      </c>
      <c r="B462" s="305" t="s">
        <v>167</v>
      </c>
      <c r="C462" s="261" t="s">
        <v>116</v>
      </c>
      <c r="D462" s="261"/>
      <c r="E462" s="201"/>
      <c r="F462" s="201"/>
      <c r="G462" s="139"/>
      <c r="H462" s="139"/>
      <c r="I462" s="201"/>
      <c r="J462" s="139"/>
      <c r="K462" s="262"/>
      <c r="L462" s="263">
        <f aca="true" t="shared" si="79" ref="L462:N467">L463</f>
        <v>115</v>
      </c>
      <c r="M462" s="263">
        <f t="shared" si="79"/>
        <v>5</v>
      </c>
      <c r="N462" s="264">
        <f t="shared" si="79"/>
        <v>120</v>
      </c>
    </row>
    <row r="463" spans="1:14" s="17" customFormat="1" ht="12.75">
      <c r="A463" s="284" t="s">
        <v>140</v>
      </c>
      <c r="B463" s="305" t="s">
        <v>167</v>
      </c>
      <c r="C463" s="261" t="s">
        <v>116</v>
      </c>
      <c r="D463" s="261" t="s">
        <v>146</v>
      </c>
      <c r="E463" s="201"/>
      <c r="F463" s="201"/>
      <c r="G463" s="139"/>
      <c r="H463" s="139"/>
      <c r="I463" s="201"/>
      <c r="J463" s="139"/>
      <c r="K463" s="262"/>
      <c r="L463" s="263">
        <f t="shared" si="79"/>
        <v>115</v>
      </c>
      <c r="M463" s="263">
        <f t="shared" si="79"/>
        <v>5</v>
      </c>
      <c r="N463" s="264">
        <f t="shared" si="79"/>
        <v>120</v>
      </c>
    </row>
    <row r="464" spans="1:14" s="17" customFormat="1" ht="38.25">
      <c r="A464" s="179" t="s">
        <v>317</v>
      </c>
      <c r="B464" s="305" t="s">
        <v>167</v>
      </c>
      <c r="C464" s="261" t="s">
        <v>116</v>
      </c>
      <c r="D464" s="261" t="s">
        <v>146</v>
      </c>
      <c r="E464" s="201" t="s">
        <v>114</v>
      </c>
      <c r="F464" s="201" t="s">
        <v>193</v>
      </c>
      <c r="G464" s="139" t="s">
        <v>193</v>
      </c>
      <c r="H464" s="139" t="s">
        <v>193</v>
      </c>
      <c r="I464" s="201" t="s">
        <v>194</v>
      </c>
      <c r="J464" s="139" t="s">
        <v>193</v>
      </c>
      <c r="K464" s="262"/>
      <c r="L464" s="263">
        <f t="shared" si="79"/>
        <v>115</v>
      </c>
      <c r="M464" s="263">
        <f t="shared" si="79"/>
        <v>5</v>
      </c>
      <c r="N464" s="264">
        <f t="shared" si="79"/>
        <v>120</v>
      </c>
    </row>
    <row r="465" spans="1:14" s="17" customFormat="1" ht="25.5">
      <c r="A465" s="283" t="s">
        <v>19</v>
      </c>
      <c r="B465" s="305" t="s">
        <v>167</v>
      </c>
      <c r="C465" s="261" t="s">
        <v>116</v>
      </c>
      <c r="D465" s="261" t="s">
        <v>146</v>
      </c>
      <c r="E465" s="201" t="s">
        <v>114</v>
      </c>
      <c r="F465" s="201" t="s">
        <v>191</v>
      </c>
      <c r="G465" s="139" t="s">
        <v>193</v>
      </c>
      <c r="H465" s="139" t="s">
        <v>193</v>
      </c>
      <c r="I465" s="201" t="s">
        <v>194</v>
      </c>
      <c r="J465" s="139" t="s">
        <v>193</v>
      </c>
      <c r="K465" s="262"/>
      <c r="L465" s="263">
        <f t="shared" si="79"/>
        <v>115</v>
      </c>
      <c r="M465" s="263">
        <f t="shared" si="79"/>
        <v>5</v>
      </c>
      <c r="N465" s="264">
        <f t="shared" si="79"/>
        <v>120</v>
      </c>
    </row>
    <row r="466" spans="1:14" s="17" customFormat="1" ht="21.75" customHeight="1">
      <c r="A466" s="179" t="s">
        <v>281</v>
      </c>
      <c r="B466" s="305" t="s">
        <v>167</v>
      </c>
      <c r="C466" s="261" t="s">
        <v>116</v>
      </c>
      <c r="D466" s="261" t="s">
        <v>146</v>
      </c>
      <c r="E466" s="201" t="s">
        <v>114</v>
      </c>
      <c r="F466" s="201" t="s">
        <v>191</v>
      </c>
      <c r="G466" s="139" t="s">
        <v>193</v>
      </c>
      <c r="H466" s="139" t="s">
        <v>193</v>
      </c>
      <c r="I466" s="201" t="s">
        <v>27</v>
      </c>
      <c r="J466" s="139" t="s">
        <v>193</v>
      </c>
      <c r="K466" s="262"/>
      <c r="L466" s="263">
        <f>L467+L469</f>
        <v>115</v>
      </c>
      <c r="M466" s="263">
        <f>M467+M469</f>
        <v>5</v>
      </c>
      <c r="N466" s="264">
        <f>N467+N469</f>
        <v>120</v>
      </c>
    </row>
    <row r="467" spans="1:14" s="17" customFormat="1" ht="25.5">
      <c r="A467" s="179" t="s">
        <v>91</v>
      </c>
      <c r="B467" s="305" t="s">
        <v>167</v>
      </c>
      <c r="C467" s="261" t="s">
        <v>116</v>
      </c>
      <c r="D467" s="261" t="s">
        <v>146</v>
      </c>
      <c r="E467" s="201" t="s">
        <v>114</v>
      </c>
      <c r="F467" s="201" t="s">
        <v>191</v>
      </c>
      <c r="G467" s="139" t="s">
        <v>193</v>
      </c>
      <c r="H467" s="139" t="s">
        <v>193</v>
      </c>
      <c r="I467" s="201" t="s">
        <v>27</v>
      </c>
      <c r="J467" s="139" t="s">
        <v>193</v>
      </c>
      <c r="K467" s="262" t="s">
        <v>92</v>
      </c>
      <c r="L467" s="263">
        <f t="shared" si="79"/>
        <v>115</v>
      </c>
      <c r="M467" s="263">
        <f t="shared" si="79"/>
        <v>0</v>
      </c>
      <c r="N467" s="264">
        <f t="shared" si="79"/>
        <v>115</v>
      </c>
    </row>
    <row r="468" spans="1:14" s="17" customFormat="1" ht="25.5">
      <c r="A468" s="179" t="s">
        <v>93</v>
      </c>
      <c r="B468" s="305" t="s">
        <v>167</v>
      </c>
      <c r="C468" s="261" t="s">
        <v>116</v>
      </c>
      <c r="D468" s="261" t="s">
        <v>146</v>
      </c>
      <c r="E468" s="201" t="s">
        <v>114</v>
      </c>
      <c r="F468" s="201" t="s">
        <v>191</v>
      </c>
      <c r="G468" s="139" t="s">
        <v>193</v>
      </c>
      <c r="H468" s="139" t="s">
        <v>193</v>
      </c>
      <c r="I468" s="201" t="s">
        <v>27</v>
      </c>
      <c r="J468" s="139" t="s">
        <v>193</v>
      </c>
      <c r="K468" s="262" t="s">
        <v>94</v>
      </c>
      <c r="L468" s="263">
        <v>115</v>
      </c>
      <c r="M468" s="263">
        <v>0</v>
      </c>
      <c r="N468" s="264">
        <f>M468+L468</f>
        <v>115</v>
      </c>
    </row>
    <row r="469" spans="1:14" s="17" customFormat="1" ht="18" customHeight="1">
      <c r="A469" s="257" t="s">
        <v>223</v>
      </c>
      <c r="B469" s="305" t="s">
        <v>167</v>
      </c>
      <c r="C469" s="261" t="s">
        <v>116</v>
      </c>
      <c r="D469" s="261" t="s">
        <v>146</v>
      </c>
      <c r="E469" s="201" t="s">
        <v>114</v>
      </c>
      <c r="F469" s="201" t="s">
        <v>191</v>
      </c>
      <c r="G469" s="139" t="s">
        <v>193</v>
      </c>
      <c r="H469" s="139" t="s">
        <v>193</v>
      </c>
      <c r="I469" s="201" t="s">
        <v>27</v>
      </c>
      <c r="J469" s="139" t="s">
        <v>193</v>
      </c>
      <c r="K469" s="262" t="s">
        <v>96</v>
      </c>
      <c r="L469" s="263">
        <f>L470</f>
        <v>0</v>
      </c>
      <c r="M469" s="263">
        <f>M470</f>
        <v>5</v>
      </c>
      <c r="N469" s="264">
        <f>N470</f>
        <v>5</v>
      </c>
    </row>
    <row r="470" spans="1:14" s="17" customFormat="1" ht="12.75">
      <c r="A470" s="179" t="s">
        <v>224</v>
      </c>
      <c r="B470" s="305" t="s">
        <v>167</v>
      </c>
      <c r="C470" s="261" t="s">
        <v>116</v>
      </c>
      <c r="D470" s="261" t="s">
        <v>146</v>
      </c>
      <c r="E470" s="201" t="s">
        <v>114</v>
      </c>
      <c r="F470" s="201" t="s">
        <v>191</v>
      </c>
      <c r="G470" s="139" t="s">
        <v>193</v>
      </c>
      <c r="H470" s="139" t="s">
        <v>193</v>
      </c>
      <c r="I470" s="201" t="s">
        <v>27</v>
      </c>
      <c r="J470" s="139" t="s">
        <v>193</v>
      </c>
      <c r="K470" s="262" t="s">
        <v>222</v>
      </c>
      <c r="L470" s="263">
        <v>0</v>
      </c>
      <c r="M470" s="263">
        <v>5</v>
      </c>
      <c r="N470" s="264">
        <v>5</v>
      </c>
    </row>
    <row r="471" spans="1:14" s="17" customFormat="1" ht="12.75">
      <c r="A471" s="284" t="s">
        <v>123</v>
      </c>
      <c r="B471" s="305" t="s">
        <v>167</v>
      </c>
      <c r="C471" s="261" t="s">
        <v>119</v>
      </c>
      <c r="D471" s="261"/>
      <c r="E471" s="201"/>
      <c r="F471" s="201"/>
      <c r="G471" s="139"/>
      <c r="H471" s="139"/>
      <c r="I471" s="201"/>
      <c r="J471" s="139"/>
      <c r="K471" s="262"/>
      <c r="L471" s="263">
        <f>L482+L472</f>
        <v>6642</v>
      </c>
      <c r="M471" s="263">
        <f>M482+M472</f>
        <v>150</v>
      </c>
      <c r="N471" s="264">
        <f>N482+N472</f>
        <v>6792</v>
      </c>
    </row>
    <row r="472" spans="1:14" s="17" customFormat="1" ht="12.75">
      <c r="A472" s="179" t="s">
        <v>288</v>
      </c>
      <c r="B472" s="305" t="s">
        <v>167</v>
      </c>
      <c r="C472" s="261" t="s">
        <v>119</v>
      </c>
      <c r="D472" s="261" t="s">
        <v>117</v>
      </c>
      <c r="E472" s="201"/>
      <c r="F472" s="201"/>
      <c r="G472" s="139"/>
      <c r="H472" s="139"/>
      <c r="I472" s="201"/>
      <c r="J472" s="139"/>
      <c r="K472" s="262"/>
      <c r="L472" s="263">
        <f>L473+L478</f>
        <v>6592</v>
      </c>
      <c r="M472" s="263">
        <f>M473+M478</f>
        <v>150</v>
      </c>
      <c r="N472" s="264">
        <f>N473+N478</f>
        <v>6742</v>
      </c>
    </row>
    <row r="473" spans="1:14" s="17" customFormat="1" ht="38.25">
      <c r="A473" s="179" t="s">
        <v>317</v>
      </c>
      <c r="B473" s="305" t="s">
        <v>167</v>
      </c>
      <c r="C473" s="261" t="s">
        <v>119</v>
      </c>
      <c r="D473" s="261" t="s">
        <v>117</v>
      </c>
      <c r="E473" s="201" t="s">
        <v>114</v>
      </c>
      <c r="F473" s="201" t="s">
        <v>193</v>
      </c>
      <c r="G473" s="139" t="s">
        <v>193</v>
      </c>
      <c r="H473" s="139" t="s">
        <v>193</v>
      </c>
      <c r="I473" s="201" t="s">
        <v>194</v>
      </c>
      <c r="J473" s="139" t="s">
        <v>193</v>
      </c>
      <c r="K473" s="262"/>
      <c r="L473" s="263">
        <f aca="true" t="shared" si="80" ref="L473:N476">L474</f>
        <v>6592</v>
      </c>
      <c r="M473" s="263">
        <f t="shared" si="80"/>
        <v>0</v>
      </c>
      <c r="N473" s="264">
        <f t="shared" si="80"/>
        <v>6592</v>
      </c>
    </row>
    <row r="474" spans="1:14" s="17" customFormat="1" ht="25.5">
      <c r="A474" s="283" t="s">
        <v>23</v>
      </c>
      <c r="B474" s="305" t="s">
        <v>167</v>
      </c>
      <c r="C474" s="261" t="s">
        <v>119</v>
      </c>
      <c r="D474" s="261" t="s">
        <v>117</v>
      </c>
      <c r="E474" s="201" t="s">
        <v>114</v>
      </c>
      <c r="F474" s="201" t="s">
        <v>195</v>
      </c>
      <c r="G474" s="139" t="s">
        <v>193</v>
      </c>
      <c r="H474" s="139" t="s">
        <v>193</v>
      </c>
      <c r="I474" s="201" t="s">
        <v>194</v>
      </c>
      <c r="J474" s="139" t="s">
        <v>193</v>
      </c>
      <c r="K474" s="262"/>
      <c r="L474" s="263">
        <f t="shared" si="80"/>
        <v>6592</v>
      </c>
      <c r="M474" s="263">
        <f t="shared" si="80"/>
        <v>0</v>
      </c>
      <c r="N474" s="264">
        <f t="shared" si="80"/>
        <v>6592</v>
      </c>
    </row>
    <row r="475" spans="1:14" s="17" customFormat="1" ht="25.5">
      <c r="A475" s="179" t="s">
        <v>215</v>
      </c>
      <c r="B475" s="305" t="s">
        <v>167</v>
      </c>
      <c r="C475" s="261" t="s">
        <v>119</v>
      </c>
      <c r="D475" s="261" t="s">
        <v>117</v>
      </c>
      <c r="E475" s="139" t="s">
        <v>114</v>
      </c>
      <c r="F475" s="140" t="s">
        <v>195</v>
      </c>
      <c r="G475" s="139" t="s">
        <v>193</v>
      </c>
      <c r="H475" s="139" t="s">
        <v>193</v>
      </c>
      <c r="I475" s="141" t="s">
        <v>216</v>
      </c>
      <c r="J475" s="139" t="s">
        <v>193</v>
      </c>
      <c r="K475" s="262"/>
      <c r="L475" s="263">
        <f t="shared" si="80"/>
        <v>6592</v>
      </c>
      <c r="M475" s="263">
        <f t="shared" si="80"/>
        <v>0</v>
      </c>
      <c r="N475" s="264">
        <f t="shared" si="80"/>
        <v>6592</v>
      </c>
    </row>
    <row r="476" spans="1:14" s="17" customFormat="1" ht="25.5">
      <c r="A476" s="179" t="s">
        <v>37</v>
      </c>
      <c r="B476" s="305" t="s">
        <v>167</v>
      </c>
      <c r="C476" s="261" t="s">
        <v>119</v>
      </c>
      <c r="D476" s="261" t="s">
        <v>117</v>
      </c>
      <c r="E476" s="139" t="s">
        <v>114</v>
      </c>
      <c r="F476" s="140" t="s">
        <v>195</v>
      </c>
      <c r="G476" s="139" t="s">
        <v>193</v>
      </c>
      <c r="H476" s="139" t="s">
        <v>193</v>
      </c>
      <c r="I476" s="141" t="s">
        <v>216</v>
      </c>
      <c r="J476" s="139" t="s">
        <v>193</v>
      </c>
      <c r="K476" s="262">
        <v>600</v>
      </c>
      <c r="L476" s="263">
        <f t="shared" si="80"/>
        <v>6592</v>
      </c>
      <c r="M476" s="263">
        <f t="shared" si="80"/>
        <v>0</v>
      </c>
      <c r="N476" s="264">
        <f t="shared" si="80"/>
        <v>6592</v>
      </c>
    </row>
    <row r="477" spans="1:14" s="17" customFormat="1" ht="12.75">
      <c r="A477" s="179" t="s">
        <v>38</v>
      </c>
      <c r="B477" s="305" t="s">
        <v>167</v>
      </c>
      <c r="C477" s="261" t="s">
        <v>119</v>
      </c>
      <c r="D477" s="261" t="s">
        <v>117</v>
      </c>
      <c r="E477" s="139" t="s">
        <v>114</v>
      </c>
      <c r="F477" s="140" t="s">
        <v>195</v>
      </c>
      <c r="G477" s="139" t="s">
        <v>193</v>
      </c>
      <c r="H477" s="139" t="s">
        <v>193</v>
      </c>
      <c r="I477" s="141" t="s">
        <v>216</v>
      </c>
      <c r="J477" s="139" t="s">
        <v>193</v>
      </c>
      <c r="K477" s="262" t="s">
        <v>39</v>
      </c>
      <c r="L477" s="263">
        <v>6592</v>
      </c>
      <c r="M477" s="263">
        <v>0</v>
      </c>
      <c r="N477" s="264">
        <v>6592</v>
      </c>
    </row>
    <row r="478" spans="1:14" s="17" customFormat="1" ht="12.75">
      <c r="A478" s="179" t="s">
        <v>338</v>
      </c>
      <c r="B478" s="367">
        <v>334</v>
      </c>
      <c r="C478" s="261" t="s">
        <v>119</v>
      </c>
      <c r="D478" s="261" t="s">
        <v>117</v>
      </c>
      <c r="E478" s="139" t="s">
        <v>336</v>
      </c>
      <c r="F478" s="140" t="s">
        <v>193</v>
      </c>
      <c r="G478" s="139" t="s">
        <v>193</v>
      </c>
      <c r="H478" s="139" t="s">
        <v>193</v>
      </c>
      <c r="I478" s="141" t="s">
        <v>194</v>
      </c>
      <c r="J478" s="139" t="s">
        <v>193</v>
      </c>
      <c r="K478" s="262"/>
      <c r="L478" s="263">
        <f aca="true" t="shared" si="81" ref="L478:N480">L479</f>
        <v>0</v>
      </c>
      <c r="M478" s="263">
        <f t="shared" si="81"/>
        <v>150</v>
      </c>
      <c r="N478" s="264">
        <f t="shared" si="81"/>
        <v>150</v>
      </c>
    </row>
    <row r="479" spans="1:14" s="17" customFormat="1" ht="76.5">
      <c r="A479" s="313" t="s">
        <v>335</v>
      </c>
      <c r="B479" s="367">
        <v>334</v>
      </c>
      <c r="C479" s="261" t="s">
        <v>119</v>
      </c>
      <c r="D479" s="261" t="s">
        <v>117</v>
      </c>
      <c r="E479" s="139" t="s">
        <v>336</v>
      </c>
      <c r="F479" s="140" t="s">
        <v>193</v>
      </c>
      <c r="G479" s="139" t="s">
        <v>193</v>
      </c>
      <c r="H479" s="139" t="s">
        <v>193</v>
      </c>
      <c r="I479" s="141" t="s">
        <v>337</v>
      </c>
      <c r="J479" s="139" t="s">
        <v>193</v>
      </c>
      <c r="K479" s="262"/>
      <c r="L479" s="263">
        <f t="shared" si="81"/>
        <v>0</v>
      </c>
      <c r="M479" s="263">
        <f t="shared" si="81"/>
        <v>150</v>
      </c>
      <c r="N479" s="264">
        <f t="shared" si="81"/>
        <v>150</v>
      </c>
    </row>
    <row r="480" spans="1:14" s="17" customFormat="1" ht="25.5">
      <c r="A480" s="179" t="s">
        <v>37</v>
      </c>
      <c r="B480" s="367">
        <v>334</v>
      </c>
      <c r="C480" s="261" t="s">
        <v>119</v>
      </c>
      <c r="D480" s="261" t="s">
        <v>117</v>
      </c>
      <c r="E480" s="139" t="s">
        <v>336</v>
      </c>
      <c r="F480" s="140" t="s">
        <v>193</v>
      </c>
      <c r="G480" s="139" t="s">
        <v>193</v>
      </c>
      <c r="H480" s="139" t="s">
        <v>193</v>
      </c>
      <c r="I480" s="141" t="s">
        <v>337</v>
      </c>
      <c r="J480" s="139" t="s">
        <v>193</v>
      </c>
      <c r="K480" s="262" t="s">
        <v>214</v>
      </c>
      <c r="L480" s="263">
        <f t="shared" si="81"/>
        <v>0</v>
      </c>
      <c r="M480" s="263">
        <f t="shared" si="81"/>
        <v>150</v>
      </c>
      <c r="N480" s="264">
        <f t="shared" si="81"/>
        <v>150</v>
      </c>
    </row>
    <row r="481" spans="1:14" s="17" customFormat="1" ht="12.75">
      <c r="A481" s="179" t="s">
        <v>38</v>
      </c>
      <c r="B481" s="367">
        <v>334</v>
      </c>
      <c r="C481" s="261" t="s">
        <v>119</v>
      </c>
      <c r="D481" s="261" t="s">
        <v>117</v>
      </c>
      <c r="E481" s="139" t="s">
        <v>336</v>
      </c>
      <c r="F481" s="140" t="s">
        <v>193</v>
      </c>
      <c r="G481" s="139" t="s">
        <v>193</v>
      </c>
      <c r="H481" s="139" t="s">
        <v>193</v>
      </c>
      <c r="I481" s="141" t="s">
        <v>337</v>
      </c>
      <c r="J481" s="139" t="s">
        <v>193</v>
      </c>
      <c r="K481" s="262" t="s">
        <v>39</v>
      </c>
      <c r="L481" s="263">
        <v>0</v>
      </c>
      <c r="M481" s="263">
        <f>100+50</f>
        <v>150</v>
      </c>
      <c r="N481" s="264">
        <v>150</v>
      </c>
    </row>
    <row r="482" spans="1:14" s="17" customFormat="1" ht="12.75">
      <c r="A482" s="284" t="s">
        <v>287</v>
      </c>
      <c r="B482" s="305" t="s">
        <v>167</v>
      </c>
      <c r="C482" s="261" t="s">
        <v>119</v>
      </c>
      <c r="D482" s="261" t="s">
        <v>119</v>
      </c>
      <c r="E482" s="201"/>
      <c r="F482" s="201"/>
      <c r="G482" s="139"/>
      <c r="H482" s="139"/>
      <c r="I482" s="201"/>
      <c r="J482" s="139"/>
      <c r="K482" s="262"/>
      <c r="L482" s="263">
        <f aca="true" t="shared" si="82" ref="L482:N484">L483</f>
        <v>50</v>
      </c>
      <c r="M482" s="263">
        <f t="shared" si="82"/>
        <v>0</v>
      </c>
      <c r="N482" s="264">
        <f t="shared" si="82"/>
        <v>50</v>
      </c>
    </row>
    <row r="483" spans="1:14" s="17" customFormat="1" ht="38.25">
      <c r="A483" s="283" t="s">
        <v>298</v>
      </c>
      <c r="B483" s="305" t="s">
        <v>167</v>
      </c>
      <c r="C483" s="261" t="s">
        <v>119</v>
      </c>
      <c r="D483" s="261" t="s">
        <v>119</v>
      </c>
      <c r="E483" s="177" t="s">
        <v>119</v>
      </c>
      <c r="F483" s="177" t="s">
        <v>193</v>
      </c>
      <c r="G483" s="139" t="s">
        <v>193</v>
      </c>
      <c r="H483" s="139" t="s">
        <v>193</v>
      </c>
      <c r="I483" s="177" t="s">
        <v>194</v>
      </c>
      <c r="J483" s="139" t="s">
        <v>193</v>
      </c>
      <c r="K483" s="320"/>
      <c r="L483" s="311">
        <f t="shared" si="82"/>
        <v>50</v>
      </c>
      <c r="M483" s="311">
        <f t="shared" si="82"/>
        <v>0</v>
      </c>
      <c r="N483" s="312">
        <f t="shared" si="82"/>
        <v>50</v>
      </c>
    </row>
    <row r="484" spans="1:14" s="17" customFormat="1" ht="25.5">
      <c r="A484" s="226" t="s">
        <v>299</v>
      </c>
      <c r="B484" s="305" t="s">
        <v>167</v>
      </c>
      <c r="C484" s="261" t="s">
        <v>119</v>
      </c>
      <c r="D484" s="261" t="s">
        <v>119</v>
      </c>
      <c r="E484" s="201" t="s">
        <v>119</v>
      </c>
      <c r="F484" s="201" t="s">
        <v>191</v>
      </c>
      <c r="G484" s="139" t="s">
        <v>193</v>
      </c>
      <c r="H484" s="139" t="s">
        <v>193</v>
      </c>
      <c r="I484" s="201" t="s">
        <v>194</v>
      </c>
      <c r="J484" s="139" t="s">
        <v>193</v>
      </c>
      <c r="K484" s="319"/>
      <c r="L484" s="311">
        <f t="shared" si="82"/>
        <v>50</v>
      </c>
      <c r="M484" s="311">
        <f t="shared" si="82"/>
        <v>0</v>
      </c>
      <c r="N484" s="312">
        <f t="shared" si="82"/>
        <v>50</v>
      </c>
    </row>
    <row r="485" spans="1:14" s="17" customFormat="1" ht="12.75">
      <c r="A485" s="284" t="s">
        <v>26</v>
      </c>
      <c r="B485" s="305" t="s">
        <v>167</v>
      </c>
      <c r="C485" s="261" t="s">
        <v>119</v>
      </c>
      <c r="D485" s="261" t="s">
        <v>119</v>
      </c>
      <c r="E485" s="201" t="s">
        <v>119</v>
      </c>
      <c r="F485" s="201" t="s">
        <v>191</v>
      </c>
      <c r="G485" s="139" t="s">
        <v>193</v>
      </c>
      <c r="H485" s="139" t="s">
        <v>193</v>
      </c>
      <c r="I485" s="201" t="s">
        <v>29</v>
      </c>
      <c r="J485" s="139" t="s">
        <v>193</v>
      </c>
      <c r="K485" s="319"/>
      <c r="L485" s="311">
        <f>L488+L486</f>
        <v>50</v>
      </c>
      <c r="M485" s="311">
        <f>M488+M486</f>
        <v>0</v>
      </c>
      <c r="N485" s="312">
        <f>N488+N486</f>
        <v>50</v>
      </c>
    </row>
    <row r="486" spans="1:14" s="17" customFormat="1" ht="12.75">
      <c r="A486" s="179" t="s">
        <v>147</v>
      </c>
      <c r="B486" s="305" t="s">
        <v>167</v>
      </c>
      <c r="C486" s="261" t="s">
        <v>119</v>
      </c>
      <c r="D486" s="261" t="s">
        <v>119</v>
      </c>
      <c r="E486" s="201" t="s">
        <v>119</v>
      </c>
      <c r="F486" s="201" t="s">
        <v>191</v>
      </c>
      <c r="G486" s="139" t="s">
        <v>193</v>
      </c>
      <c r="H486" s="139" t="s">
        <v>193</v>
      </c>
      <c r="I486" s="201" t="s">
        <v>29</v>
      </c>
      <c r="J486" s="139" t="s">
        <v>193</v>
      </c>
      <c r="K486" s="319" t="s">
        <v>161</v>
      </c>
      <c r="L486" s="311">
        <f>L487</f>
        <v>29</v>
      </c>
      <c r="M486" s="311">
        <f>M487</f>
        <v>0</v>
      </c>
      <c r="N486" s="312">
        <f>N487</f>
        <v>29</v>
      </c>
    </row>
    <row r="487" spans="1:14" s="17" customFormat="1" ht="12.75">
      <c r="A487" s="179" t="s">
        <v>108</v>
      </c>
      <c r="B487" s="305" t="s">
        <v>167</v>
      </c>
      <c r="C487" s="261" t="s">
        <v>119</v>
      </c>
      <c r="D487" s="261" t="s">
        <v>119</v>
      </c>
      <c r="E487" s="201" t="s">
        <v>119</v>
      </c>
      <c r="F487" s="201" t="s">
        <v>191</v>
      </c>
      <c r="G487" s="139" t="s">
        <v>193</v>
      </c>
      <c r="H487" s="139" t="s">
        <v>193</v>
      </c>
      <c r="I487" s="201" t="s">
        <v>29</v>
      </c>
      <c r="J487" s="139" t="s">
        <v>193</v>
      </c>
      <c r="K487" s="319" t="s">
        <v>112</v>
      </c>
      <c r="L487" s="311">
        <v>29</v>
      </c>
      <c r="M487" s="311">
        <v>0</v>
      </c>
      <c r="N487" s="312">
        <v>29</v>
      </c>
    </row>
    <row r="488" spans="1:14" s="17" customFormat="1" ht="25.5">
      <c r="A488" s="179" t="s">
        <v>37</v>
      </c>
      <c r="B488" s="305" t="s">
        <v>167</v>
      </c>
      <c r="C488" s="261" t="s">
        <v>119</v>
      </c>
      <c r="D488" s="261" t="s">
        <v>119</v>
      </c>
      <c r="E488" s="201" t="s">
        <v>119</v>
      </c>
      <c r="F488" s="201" t="s">
        <v>191</v>
      </c>
      <c r="G488" s="139" t="s">
        <v>193</v>
      </c>
      <c r="H488" s="139" t="s">
        <v>193</v>
      </c>
      <c r="I488" s="201" t="s">
        <v>29</v>
      </c>
      <c r="J488" s="139" t="s">
        <v>193</v>
      </c>
      <c r="K488" s="262">
        <v>600</v>
      </c>
      <c r="L488" s="311">
        <f>L489</f>
        <v>21</v>
      </c>
      <c r="M488" s="311">
        <f>M489</f>
        <v>0</v>
      </c>
      <c r="N488" s="312">
        <f>N489</f>
        <v>21</v>
      </c>
    </row>
    <row r="489" spans="1:14" s="17" customFormat="1" ht="12.75">
      <c r="A489" s="179" t="s">
        <v>38</v>
      </c>
      <c r="B489" s="305" t="s">
        <v>167</v>
      </c>
      <c r="C489" s="261" t="s">
        <v>119</v>
      </c>
      <c r="D489" s="261" t="s">
        <v>119</v>
      </c>
      <c r="E489" s="201" t="s">
        <v>119</v>
      </c>
      <c r="F489" s="201" t="s">
        <v>191</v>
      </c>
      <c r="G489" s="139" t="s">
        <v>193</v>
      </c>
      <c r="H489" s="139" t="s">
        <v>193</v>
      </c>
      <c r="I489" s="201" t="s">
        <v>29</v>
      </c>
      <c r="J489" s="139" t="s">
        <v>193</v>
      </c>
      <c r="K489" s="262" t="s">
        <v>39</v>
      </c>
      <c r="L489" s="311">
        <v>21</v>
      </c>
      <c r="M489" s="311">
        <v>0</v>
      </c>
      <c r="N489" s="312">
        <v>21</v>
      </c>
    </row>
    <row r="490" spans="1:14" s="28" customFormat="1" ht="12.75">
      <c r="A490" s="284" t="s">
        <v>69</v>
      </c>
      <c r="B490" s="305" t="s">
        <v>167</v>
      </c>
      <c r="C490" s="261" t="s">
        <v>120</v>
      </c>
      <c r="D490" s="261"/>
      <c r="E490" s="200"/>
      <c r="F490" s="200"/>
      <c r="G490" s="139"/>
      <c r="H490" s="139"/>
      <c r="I490" s="200"/>
      <c r="J490" s="200"/>
      <c r="K490" s="314"/>
      <c r="L490" s="263">
        <f>L491+L537</f>
        <v>49134.7</v>
      </c>
      <c r="M490" s="263">
        <f>M491+M537</f>
        <v>982.9000000000001</v>
      </c>
      <c r="N490" s="264">
        <f>N491+N537</f>
        <v>50117.59999999999</v>
      </c>
    </row>
    <row r="491" spans="1:14" s="28" customFormat="1" ht="12.75">
      <c r="A491" s="284" t="s">
        <v>137</v>
      </c>
      <c r="B491" s="305" t="s">
        <v>167</v>
      </c>
      <c r="C491" s="261" t="s">
        <v>120</v>
      </c>
      <c r="D491" s="261" t="s">
        <v>114</v>
      </c>
      <c r="E491" s="200"/>
      <c r="F491" s="200"/>
      <c r="G491" s="139"/>
      <c r="H491" s="139"/>
      <c r="I491" s="200"/>
      <c r="J491" s="200"/>
      <c r="K491" s="314"/>
      <c r="L491" s="263">
        <f aca="true" t="shared" si="83" ref="L491:N492">L492</f>
        <v>45205.299999999996</v>
      </c>
      <c r="M491" s="263">
        <f t="shared" si="83"/>
        <v>982.9000000000001</v>
      </c>
      <c r="N491" s="264">
        <f t="shared" si="83"/>
        <v>46188.19999999999</v>
      </c>
    </row>
    <row r="492" spans="1:14" s="14" customFormat="1" ht="38.25">
      <c r="A492" s="179" t="s">
        <v>317</v>
      </c>
      <c r="B492" s="305" t="s">
        <v>167</v>
      </c>
      <c r="C492" s="261" t="s">
        <v>120</v>
      </c>
      <c r="D492" s="261" t="s">
        <v>114</v>
      </c>
      <c r="E492" s="177" t="s">
        <v>114</v>
      </c>
      <c r="F492" s="177" t="s">
        <v>193</v>
      </c>
      <c r="G492" s="139" t="s">
        <v>193</v>
      </c>
      <c r="H492" s="139" t="s">
        <v>193</v>
      </c>
      <c r="I492" s="177" t="s">
        <v>194</v>
      </c>
      <c r="J492" s="139" t="s">
        <v>193</v>
      </c>
      <c r="K492" s="320"/>
      <c r="L492" s="311">
        <f t="shared" si="83"/>
        <v>45205.299999999996</v>
      </c>
      <c r="M492" s="311">
        <f t="shared" si="83"/>
        <v>982.9000000000001</v>
      </c>
      <c r="N492" s="312">
        <f t="shared" si="83"/>
        <v>46188.19999999999</v>
      </c>
    </row>
    <row r="493" spans="1:14" s="14" customFormat="1" ht="25.5">
      <c r="A493" s="283" t="s">
        <v>23</v>
      </c>
      <c r="B493" s="305" t="s">
        <v>167</v>
      </c>
      <c r="C493" s="261" t="s">
        <v>120</v>
      </c>
      <c r="D493" s="261" t="s">
        <v>114</v>
      </c>
      <c r="E493" s="177" t="s">
        <v>114</v>
      </c>
      <c r="F493" s="177" t="s">
        <v>195</v>
      </c>
      <c r="G493" s="139" t="s">
        <v>193</v>
      </c>
      <c r="H493" s="139" t="s">
        <v>193</v>
      </c>
      <c r="I493" s="177" t="s">
        <v>194</v>
      </c>
      <c r="J493" s="139" t="s">
        <v>193</v>
      </c>
      <c r="K493" s="320"/>
      <c r="L493" s="311">
        <f>L502+L509+L512+L518+L494+L515+L526+L497+L521+L529+L534</f>
        <v>45205.299999999996</v>
      </c>
      <c r="M493" s="311">
        <f>M502+M509+M512+M518+M494+M515+M526+M497+M521+M529+M534</f>
        <v>982.9000000000001</v>
      </c>
      <c r="N493" s="312">
        <f>N502+N509+N512+N518+N494+N515+N526+N497+N521+N529+N534</f>
        <v>46188.19999999999</v>
      </c>
    </row>
    <row r="494" spans="1:14" s="14" customFormat="1" ht="79.5" customHeight="1">
      <c r="A494" s="284" t="s">
        <v>220</v>
      </c>
      <c r="B494" s="305" t="s">
        <v>167</v>
      </c>
      <c r="C494" s="261" t="s">
        <v>120</v>
      </c>
      <c r="D494" s="261" t="s">
        <v>114</v>
      </c>
      <c r="E494" s="156" t="s">
        <v>114</v>
      </c>
      <c r="F494" s="156" t="s">
        <v>195</v>
      </c>
      <c r="G494" s="139" t="s">
        <v>193</v>
      </c>
      <c r="H494" s="139" t="s">
        <v>193</v>
      </c>
      <c r="I494" s="156" t="s">
        <v>219</v>
      </c>
      <c r="J494" s="139" t="s">
        <v>193</v>
      </c>
      <c r="K494" s="310"/>
      <c r="L494" s="311">
        <f aca="true" t="shared" si="84" ref="L494:N495">L495</f>
        <v>32.6</v>
      </c>
      <c r="M494" s="311">
        <f t="shared" si="84"/>
        <v>0</v>
      </c>
      <c r="N494" s="312">
        <f t="shared" si="84"/>
        <v>32.6</v>
      </c>
    </row>
    <row r="495" spans="1:14" s="14" customFormat="1" ht="25.5">
      <c r="A495" s="179" t="s">
        <v>37</v>
      </c>
      <c r="B495" s="305" t="s">
        <v>167</v>
      </c>
      <c r="C495" s="261" t="s">
        <v>120</v>
      </c>
      <c r="D495" s="261" t="s">
        <v>114</v>
      </c>
      <c r="E495" s="156" t="s">
        <v>114</v>
      </c>
      <c r="F495" s="156" t="s">
        <v>195</v>
      </c>
      <c r="G495" s="139" t="s">
        <v>193</v>
      </c>
      <c r="H495" s="139" t="s">
        <v>193</v>
      </c>
      <c r="I495" s="170" t="s">
        <v>219</v>
      </c>
      <c r="J495" s="139" t="s">
        <v>193</v>
      </c>
      <c r="K495" s="262">
        <v>600</v>
      </c>
      <c r="L495" s="311">
        <f t="shared" si="84"/>
        <v>32.6</v>
      </c>
      <c r="M495" s="311">
        <f t="shared" si="84"/>
        <v>0</v>
      </c>
      <c r="N495" s="312">
        <f t="shared" si="84"/>
        <v>32.6</v>
      </c>
    </row>
    <row r="496" spans="1:14" s="14" customFormat="1" ht="12.75">
      <c r="A496" s="179" t="s">
        <v>38</v>
      </c>
      <c r="B496" s="305" t="s">
        <v>167</v>
      </c>
      <c r="C496" s="261" t="s">
        <v>120</v>
      </c>
      <c r="D496" s="261" t="s">
        <v>114</v>
      </c>
      <c r="E496" s="156" t="s">
        <v>114</v>
      </c>
      <c r="F496" s="156" t="s">
        <v>195</v>
      </c>
      <c r="G496" s="139" t="s">
        <v>193</v>
      </c>
      <c r="H496" s="139" t="s">
        <v>193</v>
      </c>
      <c r="I496" s="170" t="s">
        <v>219</v>
      </c>
      <c r="J496" s="139" t="s">
        <v>193</v>
      </c>
      <c r="K496" s="262" t="s">
        <v>39</v>
      </c>
      <c r="L496" s="311">
        <v>32.6</v>
      </c>
      <c r="M496" s="311">
        <v>0</v>
      </c>
      <c r="N496" s="312">
        <v>32.6</v>
      </c>
    </row>
    <row r="497" spans="1:14" s="14" customFormat="1" ht="25.5">
      <c r="A497" s="179" t="s">
        <v>350</v>
      </c>
      <c r="B497" s="305" t="s">
        <v>167</v>
      </c>
      <c r="C497" s="261" t="s">
        <v>120</v>
      </c>
      <c r="D497" s="261" t="s">
        <v>114</v>
      </c>
      <c r="E497" s="156" t="s">
        <v>114</v>
      </c>
      <c r="F497" s="156" t="s">
        <v>195</v>
      </c>
      <c r="G497" s="139" t="s">
        <v>193</v>
      </c>
      <c r="H497" s="139" t="s">
        <v>193</v>
      </c>
      <c r="I497" s="156" t="s">
        <v>346</v>
      </c>
      <c r="J497" s="139" t="s">
        <v>193</v>
      </c>
      <c r="K497" s="310"/>
      <c r="L497" s="311">
        <f>L498+L500</f>
        <v>0</v>
      </c>
      <c r="M497" s="311">
        <f>M498+M500</f>
        <v>370</v>
      </c>
      <c r="N497" s="312">
        <f>N498+N500</f>
        <v>370</v>
      </c>
    </row>
    <row r="498" spans="1:14" s="14" customFormat="1" ht="12.75">
      <c r="A498" s="179" t="s">
        <v>147</v>
      </c>
      <c r="B498" s="305" t="s">
        <v>167</v>
      </c>
      <c r="C498" s="261" t="s">
        <v>120</v>
      </c>
      <c r="D498" s="261" t="s">
        <v>114</v>
      </c>
      <c r="E498" s="156" t="s">
        <v>114</v>
      </c>
      <c r="F498" s="156" t="s">
        <v>195</v>
      </c>
      <c r="G498" s="139" t="s">
        <v>193</v>
      </c>
      <c r="H498" s="139" t="s">
        <v>193</v>
      </c>
      <c r="I498" s="170" t="s">
        <v>346</v>
      </c>
      <c r="J498" s="139" t="s">
        <v>193</v>
      </c>
      <c r="K498" s="262" t="s">
        <v>161</v>
      </c>
      <c r="L498" s="311">
        <f>L499</f>
        <v>0</v>
      </c>
      <c r="M498" s="311">
        <f>M499</f>
        <v>120</v>
      </c>
      <c r="N498" s="312">
        <f>N499</f>
        <v>120</v>
      </c>
    </row>
    <row r="499" spans="1:14" s="14" customFormat="1" ht="12.75">
      <c r="A499" s="179" t="s">
        <v>108</v>
      </c>
      <c r="B499" s="305" t="s">
        <v>167</v>
      </c>
      <c r="C499" s="261" t="s">
        <v>120</v>
      </c>
      <c r="D499" s="261" t="s">
        <v>114</v>
      </c>
      <c r="E499" s="156" t="s">
        <v>114</v>
      </c>
      <c r="F499" s="156" t="s">
        <v>195</v>
      </c>
      <c r="G499" s="139" t="s">
        <v>193</v>
      </c>
      <c r="H499" s="139" t="s">
        <v>193</v>
      </c>
      <c r="I499" s="170" t="s">
        <v>346</v>
      </c>
      <c r="J499" s="139" t="s">
        <v>193</v>
      </c>
      <c r="K499" s="262" t="s">
        <v>112</v>
      </c>
      <c r="L499" s="311">
        <v>0</v>
      </c>
      <c r="M499" s="311">
        <v>120</v>
      </c>
      <c r="N499" s="312">
        <v>120</v>
      </c>
    </row>
    <row r="500" spans="1:14" s="14" customFormat="1" ht="25.5">
      <c r="A500" s="179" t="s">
        <v>37</v>
      </c>
      <c r="B500" s="305" t="s">
        <v>167</v>
      </c>
      <c r="C500" s="261" t="s">
        <v>120</v>
      </c>
      <c r="D500" s="261" t="s">
        <v>114</v>
      </c>
      <c r="E500" s="156" t="s">
        <v>114</v>
      </c>
      <c r="F500" s="156" t="s">
        <v>195</v>
      </c>
      <c r="G500" s="139" t="s">
        <v>193</v>
      </c>
      <c r="H500" s="139" t="s">
        <v>193</v>
      </c>
      <c r="I500" s="170" t="s">
        <v>346</v>
      </c>
      <c r="J500" s="139" t="s">
        <v>193</v>
      </c>
      <c r="K500" s="262" t="s">
        <v>214</v>
      </c>
      <c r="L500" s="311">
        <f>L501</f>
        <v>0</v>
      </c>
      <c r="M500" s="311">
        <f>M501</f>
        <v>250</v>
      </c>
      <c r="N500" s="312">
        <f>N501</f>
        <v>250</v>
      </c>
    </row>
    <row r="501" spans="1:14" s="14" customFormat="1" ht="12.75">
      <c r="A501" s="179" t="s">
        <v>38</v>
      </c>
      <c r="B501" s="305" t="s">
        <v>167</v>
      </c>
      <c r="C501" s="261" t="s">
        <v>120</v>
      </c>
      <c r="D501" s="261" t="s">
        <v>114</v>
      </c>
      <c r="E501" s="156" t="s">
        <v>114</v>
      </c>
      <c r="F501" s="156" t="s">
        <v>195</v>
      </c>
      <c r="G501" s="139" t="s">
        <v>193</v>
      </c>
      <c r="H501" s="139" t="s">
        <v>193</v>
      </c>
      <c r="I501" s="170" t="s">
        <v>346</v>
      </c>
      <c r="J501" s="139" t="s">
        <v>193</v>
      </c>
      <c r="K501" s="262" t="s">
        <v>39</v>
      </c>
      <c r="L501" s="311">
        <v>0</v>
      </c>
      <c r="M501" s="311">
        <v>250</v>
      </c>
      <c r="N501" s="312">
        <v>250</v>
      </c>
    </row>
    <row r="502" spans="1:14" s="14" customFormat="1" ht="12.75">
      <c r="A502" s="179" t="s">
        <v>24</v>
      </c>
      <c r="B502" s="305" t="s">
        <v>167</v>
      </c>
      <c r="C502" s="261" t="s">
        <v>120</v>
      </c>
      <c r="D502" s="261" t="s">
        <v>114</v>
      </c>
      <c r="E502" s="177" t="s">
        <v>114</v>
      </c>
      <c r="F502" s="177" t="s">
        <v>195</v>
      </c>
      <c r="G502" s="139" t="s">
        <v>193</v>
      </c>
      <c r="H502" s="139" t="s">
        <v>193</v>
      </c>
      <c r="I502" s="177" t="s">
        <v>27</v>
      </c>
      <c r="J502" s="139" t="s">
        <v>193</v>
      </c>
      <c r="K502" s="320"/>
      <c r="L502" s="311">
        <f>L503+L505+L507</f>
        <v>590</v>
      </c>
      <c r="M502" s="311">
        <f>M503+M505+M507</f>
        <v>-42.7</v>
      </c>
      <c r="N502" s="312">
        <f>N503+N505+N507</f>
        <v>547.3</v>
      </c>
    </row>
    <row r="503" spans="1:14" s="14" customFormat="1" ht="25.5">
      <c r="A503" s="179" t="s">
        <v>91</v>
      </c>
      <c r="B503" s="305" t="s">
        <v>167</v>
      </c>
      <c r="C503" s="261" t="s">
        <v>120</v>
      </c>
      <c r="D503" s="261" t="s">
        <v>114</v>
      </c>
      <c r="E503" s="139" t="s">
        <v>114</v>
      </c>
      <c r="F503" s="139" t="s">
        <v>195</v>
      </c>
      <c r="G503" s="139" t="s">
        <v>193</v>
      </c>
      <c r="H503" s="139" t="s">
        <v>193</v>
      </c>
      <c r="I503" s="177" t="s">
        <v>27</v>
      </c>
      <c r="J503" s="139" t="s">
        <v>193</v>
      </c>
      <c r="K503" s="310" t="s">
        <v>92</v>
      </c>
      <c r="L503" s="263">
        <f>L504</f>
        <v>145</v>
      </c>
      <c r="M503" s="263">
        <f>M504</f>
        <v>-7.7</v>
      </c>
      <c r="N503" s="264">
        <f>N504</f>
        <v>137.3</v>
      </c>
    </row>
    <row r="504" spans="1:14" s="14" customFormat="1" ht="25.5">
      <c r="A504" s="179" t="s">
        <v>93</v>
      </c>
      <c r="B504" s="305" t="s">
        <v>167</v>
      </c>
      <c r="C504" s="261" t="s">
        <v>120</v>
      </c>
      <c r="D504" s="261" t="s">
        <v>114</v>
      </c>
      <c r="E504" s="139" t="s">
        <v>114</v>
      </c>
      <c r="F504" s="139" t="s">
        <v>195</v>
      </c>
      <c r="G504" s="139" t="s">
        <v>193</v>
      </c>
      <c r="H504" s="139" t="s">
        <v>193</v>
      </c>
      <c r="I504" s="177" t="s">
        <v>27</v>
      </c>
      <c r="J504" s="139" t="s">
        <v>193</v>
      </c>
      <c r="K504" s="310" t="s">
        <v>94</v>
      </c>
      <c r="L504" s="263">
        <v>145</v>
      </c>
      <c r="M504" s="263">
        <f>-2.7-5</f>
        <v>-7.7</v>
      </c>
      <c r="N504" s="264">
        <f>M504+L504</f>
        <v>137.3</v>
      </c>
    </row>
    <row r="505" spans="1:14" s="14" customFormat="1" ht="12.75">
      <c r="A505" s="179" t="s">
        <v>147</v>
      </c>
      <c r="B505" s="305" t="s">
        <v>167</v>
      </c>
      <c r="C505" s="261" t="s">
        <v>120</v>
      </c>
      <c r="D505" s="261" t="s">
        <v>114</v>
      </c>
      <c r="E505" s="139" t="s">
        <v>114</v>
      </c>
      <c r="F505" s="139" t="s">
        <v>195</v>
      </c>
      <c r="G505" s="139" t="s">
        <v>193</v>
      </c>
      <c r="H505" s="139" t="s">
        <v>193</v>
      </c>
      <c r="I505" s="139" t="s">
        <v>27</v>
      </c>
      <c r="J505" s="139" t="s">
        <v>193</v>
      </c>
      <c r="K505" s="310" t="s">
        <v>161</v>
      </c>
      <c r="L505" s="263">
        <f>L506</f>
        <v>70</v>
      </c>
      <c r="M505" s="263">
        <f>M506</f>
        <v>0</v>
      </c>
      <c r="N505" s="264">
        <f>N506</f>
        <v>70</v>
      </c>
    </row>
    <row r="506" spans="1:14" s="14" customFormat="1" ht="12.75">
      <c r="A506" s="179" t="s">
        <v>108</v>
      </c>
      <c r="B506" s="305" t="s">
        <v>167</v>
      </c>
      <c r="C506" s="261" t="s">
        <v>120</v>
      </c>
      <c r="D506" s="261" t="s">
        <v>114</v>
      </c>
      <c r="E506" s="139" t="s">
        <v>114</v>
      </c>
      <c r="F506" s="139" t="s">
        <v>195</v>
      </c>
      <c r="G506" s="139" t="s">
        <v>193</v>
      </c>
      <c r="H506" s="139" t="s">
        <v>193</v>
      </c>
      <c r="I506" s="139" t="s">
        <v>27</v>
      </c>
      <c r="J506" s="139" t="s">
        <v>193</v>
      </c>
      <c r="K506" s="310" t="s">
        <v>112</v>
      </c>
      <c r="L506" s="263">
        <v>70</v>
      </c>
      <c r="M506" s="263">
        <f>-30+30</f>
        <v>0</v>
      </c>
      <c r="N506" s="264">
        <f>M506+L506</f>
        <v>70</v>
      </c>
    </row>
    <row r="507" spans="1:14" s="14" customFormat="1" ht="25.5">
      <c r="A507" s="179" t="s">
        <v>37</v>
      </c>
      <c r="B507" s="305" t="s">
        <v>167</v>
      </c>
      <c r="C507" s="261" t="s">
        <v>120</v>
      </c>
      <c r="D507" s="261" t="s">
        <v>114</v>
      </c>
      <c r="E507" s="139" t="s">
        <v>114</v>
      </c>
      <c r="F507" s="139" t="s">
        <v>195</v>
      </c>
      <c r="G507" s="139" t="s">
        <v>193</v>
      </c>
      <c r="H507" s="139" t="s">
        <v>193</v>
      </c>
      <c r="I507" s="177" t="s">
        <v>27</v>
      </c>
      <c r="J507" s="139" t="s">
        <v>193</v>
      </c>
      <c r="K507" s="262">
        <v>600</v>
      </c>
      <c r="L507" s="263">
        <f>L508</f>
        <v>375</v>
      </c>
      <c r="M507" s="263">
        <f>M508</f>
        <v>-35</v>
      </c>
      <c r="N507" s="264">
        <f>N508</f>
        <v>340</v>
      </c>
    </row>
    <row r="508" spans="1:14" s="14" customFormat="1" ht="12.75">
      <c r="A508" s="179" t="s">
        <v>38</v>
      </c>
      <c r="B508" s="305" t="s">
        <v>167</v>
      </c>
      <c r="C508" s="261" t="s">
        <v>120</v>
      </c>
      <c r="D508" s="261" t="s">
        <v>114</v>
      </c>
      <c r="E508" s="139" t="s">
        <v>114</v>
      </c>
      <c r="F508" s="139" t="s">
        <v>195</v>
      </c>
      <c r="G508" s="139" t="s">
        <v>193</v>
      </c>
      <c r="H508" s="139" t="s">
        <v>193</v>
      </c>
      <c r="I508" s="139" t="s">
        <v>27</v>
      </c>
      <c r="J508" s="139" t="s">
        <v>193</v>
      </c>
      <c r="K508" s="262" t="s">
        <v>39</v>
      </c>
      <c r="L508" s="263">
        <v>375</v>
      </c>
      <c r="M508" s="263">
        <f>-110+75</f>
        <v>-35</v>
      </c>
      <c r="N508" s="264">
        <f>M508+L508</f>
        <v>340</v>
      </c>
    </row>
    <row r="509" spans="1:14" s="14" customFormat="1" ht="12.75">
      <c r="A509" s="179" t="s">
        <v>208</v>
      </c>
      <c r="B509" s="367">
        <v>334</v>
      </c>
      <c r="C509" s="261" t="s">
        <v>120</v>
      </c>
      <c r="D509" s="261" t="s">
        <v>114</v>
      </c>
      <c r="E509" s="177" t="s">
        <v>114</v>
      </c>
      <c r="F509" s="177" t="s">
        <v>195</v>
      </c>
      <c r="G509" s="139" t="s">
        <v>193</v>
      </c>
      <c r="H509" s="139" t="s">
        <v>193</v>
      </c>
      <c r="I509" s="141" t="s">
        <v>209</v>
      </c>
      <c r="J509" s="139" t="s">
        <v>193</v>
      </c>
      <c r="K509" s="262"/>
      <c r="L509" s="311">
        <f aca="true" t="shared" si="85" ref="L509:N510">L510</f>
        <v>11222.5</v>
      </c>
      <c r="M509" s="311">
        <f t="shared" si="85"/>
        <v>0</v>
      </c>
      <c r="N509" s="312">
        <f t="shared" si="85"/>
        <v>11222.5</v>
      </c>
    </row>
    <row r="510" spans="1:14" s="14" customFormat="1" ht="25.5">
      <c r="A510" s="179" t="s">
        <v>37</v>
      </c>
      <c r="B510" s="367">
        <v>334</v>
      </c>
      <c r="C510" s="261" t="s">
        <v>120</v>
      </c>
      <c r="D510" s="261" t="s">
        <v>114</v>
      </c>
      <c r="E510" s="177" t="s">
        <v>114</v>
      </c>
      <c r="F510" s="177" t="s">
        <v>195</v>
      </c>
      <c r="G510" s="139" t="s">
        <v>193</v>
      </c>
      <c r="H510" s="139" t="s">
        <v>193</v>
      </c>
      <c r="I510" s="141" t="s">
        <v>209</v>
      </c>
      <c r="J510" s="139" t="s">
        <v>193</v>
      </c>
      <c r="K510" s="262">
        <v>600</v>
      </c>
      <c r="L510" s="311">
        <f t="shared" si="85"/>
        <v>11222.5</v>
      </c>
      <c r="M510" s="311">
        <f t="shared" si="85"/>
        <v>0</v>
      </c>
      <c r="N510" s="312">
        <f t="shared" si="85"/>
        <v>11222.5</v>
      </c>
    </row>
    <row r="511" spans="1:14" s="14" customFormat="1" ht="12.75">
      <c r="A511" s="179" t="s">
        <v>38</v>
      </c>
      <c r="B511" s="367">
        <v>334</v>
      </c>
      <c r="C511" s="261" t="s">
        <v>120</v>
      </c>
      <c r="D511" s="261" t="s">
        <v>114</v>
      </c>
      <c r="E511" s="177" t="s">
        <v>114</v>
      </c>
      <c r="F511" s="177" t="s">
        <v>195</v>
      </c>
      <c r="G511" s="139" t="s">
        <v>193</v>
      </c>
      <c r="H511" s="139" t="s">
        <v>193</v>
      </c>
      <c r="I511" s="141" t="s">
        <v>209</v>
      </c>
      <c r="J511" s="139" t="s">
        <v>193</v>
      </c>
      <c r="K511" s="262" t="s">
        <v>39</v>
      </c>
      <c r="L511" s="311">
        <v>11222.5</v>
      </c>
      <c r="M511" s="311">
        <v>0</v>
      </c>
      <c r="N511" s="312">
        <v>11222.5</v>
      </c>
    </row>
    <row r="512" spans="1:14" s="14" customFormat="1" ht="12.75">
      <c r="A512" s="179" t="s">
        <v>210</v>
      </c>
      <c r="B512" s="367">
        <v>334</v>
      </c>
      <c r="C512" s="261" t="s">
        <v>120</v>
      </c>
      <c r="D512" s="261" t="s">
        <v>114</v>
      </c>
      <c r="E512" s="177" t="s">
        <v>114</v>
      </c>
      <c r="F512" s="177" t="s">
        <v>195</v>
      </c>
      <c r="G512" s="139" t="s">
        <v>193</v>
      </c>
      <c r="H512" s="139" t="s">
        <v>193</v>
      </c>
      <c r="I512" s="141" t="s">
        <v>211</v>
      </c>
      <c r="J512" s="139" t="s">
        <v>193</v>
      </c>
      <c r="K512" s="262"/>
      <c r="L512" s="311">
        <f aca="true" t="shared" si="86" ref="L512:N513">L513</f>
        <v>15788.6</v>
      </c>
      <c r="M512" s="311">
        <f t="shared" si="86"/>
        <v>0</v>
      </c>
      <c r="N512" s="312">
        <f t="shared" si="86"/>
        <v>15788.6</v>
      </c>
    </row>
    <row r="513" spans="1:14" s="14" customFormat="1" ht="25.5">
      <c r="A513" s="179" t="s">
        <v>37</v>
      </c>
      <c r="B513" s="367">
        <v>334</v>
      </c>
      <c r="C513" s="261" t="s">
        <v>120</v>
      </c>
      <c r="D513" s="261" t="s">
        <v>114</v>
      </c>
      <c r="E513" s="177" t="s">
        <v>114</v>
      </c>
      <c r="F513" s="177" t="s">
        <v>195</v>
      </c>
      <c r="G513" s="139" t="s">
        <v>193</v>
      </c>
      <c r="H513" s="139" t="s">
        <v>193</v>
      </c>
      <c r="I513" s="141" t="s">
        <v>211</v>
      </c>
      <c r="J513" s="139" t="s">
        <v>193</v>
      </c>
      <c r="K513" s="262">
        <v>600</v>
      </c>
      <c r="L513" s="311">
        <f t="shared" si="86"/>
        <v>15788.6</v>
      </c>
      <c r="M513" s="311">
        <f t="shared" si="86"/>
        <v>0</v>
      </c>
      <c r="N513" s="312">
        <f t="shared" si="86"/>
        <v>15788.6</v>
      </c>
    </row>
    <row r="514" spans="1:14" s="14" customFormat="1" ht="12.75">
      <c r="A514" s="179" t="s">
        <v>38</v>
      </c>
      <c r="B514" s="367">
        <v>334</v>
      </c>
      <c r="C514" s="261" t="s">
        <v>120</v>
      </c>
      <c r="D514" s="261" t="s">
        <v>114</v>
      </c>
      <c r="E514" s="177" t="s">
        <v>114</v>
      </c>
      <c r="F514" s="177" t="s">
        <v>195</v>
      </c>
      <c r="G514" s="139" t="s">
        <v>193</v>
      </c>
      <c r="H514" s="139" t="s">
        <v>193</v>
      </c>
      <c r="I514" s="141" t="s">
        <v>211</v>
      </c>
      <c r="J514" s="139" t="s">
        <v>193</v>
      </c>
      <c r="K514" s="262" t="s">
        <v>39</v>
      </c>
      <c r="L514" s="311">
        <v>15788.6</v>
      </c>
      <c r="M514" s="311">
        <v>0</v>
      </c>
      <c r="N514" s="312">
        <v>15788.6</v>
      </c>
    </row>
    <row r="515" spans="1:14" s="14" customFormat="1" ht="42" customHeight="1">
      <c r="A515" s="284" t="s">
        <v>310</v>
      </c>
      <c r="B515" s="367">
        <v>334</v>
      </c>
      <c r="C515" s="261" t="s">
        <v>120</v>
      </c>
      <c r="D515" s="261" t="s">
        <v>114</v>
      </c>
      <c r="E515" s="139" t="s">
        <v>114</v>
      </c>
      <c r="F515" s="140" t="s">
        <v>195</v>
      </c>
      <c r="G515" s="139" t="s">
        <v>193</v>
      </c>
      <c r="H515" s="139" t="s">
        <v>193</v>
      </c>
      <c r="I515" s="141" t="s">
        <v>292</v>
      </c>
      <c r="J515" s="139" t="s">
        <v>193</v>
      </c>
      <c r="K515" s="262"/>
      <c r="L515" s="311">
        <f aca="true" t="shared" si="87" ref="L515:N516">L516</f>
        <v>696.7</v>
      </c>
      <c r="M515" s="311">
        <f t="shared" si="87"/>
        <v>0</v>
      </c>
      <c r="N515" s="312">
        <f t="shared" si="87"/>
        <v>696.7</v>
      </c>
    </row>
    <row r="516" spans="1:14" s="14" customFormat="1" ht="25.5">
      <c r="A516" s="179" t="s">
        <v>37</v>
      </c>
      <c r="B516" s="367">
        <v>334</v>
      </c>
      <c r="C516" s="261" t="s">
        <v>120</v>
      </c>
      <c r="D516" s="261" t="s">
        <v>114</v>
      </c>
      <c r="E516" s="139" t="s">
        <v>114</v>
      </c>
      <c r="F516" s="140" t="s">
        <v>195</v>
      </c>
      <c r="G516" s="139" t="s">
        <v>193</v>
      </c>
      <c r="H516" s="139" t="s">
        <v>193</v>
      </c>
      <c r="I516" s="141" t="s">
        <v>293</v>
      </c>
      <c r="J516" s="139" t="s">
        <v>193</v>
      </c>
      <c r="K516" s="262" t="s">
        <v>214</v>
      </c>
      <c r="L516" s="311">
        <f t="shared" si="87"/>
        <v>696.7</v>
      </c>
      <c r="M516" s="311">
        <f t="shared" si="87"/>
        <v>0</v>
      </c>
      <c r="N516" s="312">
        <f t="shared" si="87"/>
        <v>696.7</v>
      </c>
    </row>
    <row r="517" spans="1:14" s="14" customFormat="1" ht="12.75">
      <c r="A517" s="179" t="s">
        <v>38</v>
      </c>
      <c r="B517" s="367">
        <v>334</v>
      </c>
      <c r="C517" s="261" t="s">
        <v>120</v>
      </c>
      <c r="D517" s="261" t="s">
        <v>114</v>
      </c>
      <c r="E517" s="139" t="s">
        <v>114</v>
      </c>
      <c r="F517" s="140" t="s">
        <v>195</v>
      </c>
      <c r="G517" s="139" t="s">
        <v>193</v>
      </c>
      <c r="H517" s="139" t="s">
        <v>193</v>
      </c>
      <c r="I517" s="141" t="s">
        <v>293</v>
      </c>
      <c r="J517" s="139" t="s">
        <v>193</v>
      </c>
      <c r="K517" s="262" t="s">
        <v>39</v>
      </c>
      <c r="L517" s="311">
        <v>696.7</v>
      </c>
      <c r="M517" s="311">
        <v>0</v>
      </c>
      <c r="N517" s="312">
        <v>696.7</v>
      </c>
    </row>
    <row r="518" spans="1:14" s="14" customFormat="1" ht="51">
      <c r="A518" s="226" t="s">
        <v>250</v>
      </c>
      <c r="B518" s="367">
        <v>334</v>
      </c>
      <c r="C518" s="261" t="s">
        <v>120</v>
      </c>
      <c r="D518" s="261" t="s">
        <v>114</v>
      </c>
      <c r="E518" s="177" t="s">
        <v>114</v>
      </c>
      <c r="F518" s="177" t="s">
        <v>195</v>
      </c>
      <c r="G518" s="139" t="s">
        <v>193</v>
      </c>
      <c r="H518" s="139" t="s">
        <v>193</v>
      </c>
      <c r="I518" s="141" t="s">
        <v>228</v>
      </c>
      <c r="J518" s="139" t="s">
        <v>193</v>
      </c>
      <c r="K518" s="262"/>
      <c r="L518" s="311">
        <f aca="true" t="shared" si="88" ref="L518:N519">L519</f>
        <v>16799.9</v>
      </c>
      <c r="M518" s="311">
        <f t="shared" si="88"/>
        <v>0</v>
      </c>
      <c r="N518" s="312">
        <f t="shared" si="88"/>
        <v>16799.9</v>
      </c>
    </row>
    <row r="519" spans="1:14" s="14" customFormat="1" ht="25.5">
      <c r="A519" s="179" t="s">
        <v>37</v>
      </c>
      <c r="B519" s="367">
        <v>334</v>
      </c>
      <c r="C519" s="261" t="s">
        <v>120</v>
      </c>
      <c r="D519" s="261" t="s">
        <v>114</v>
      </c>
      <c r="E519" s="177" t="s">
        <v>114</v>
      </c>
      <c r="F519" s="177" t="s">
        <v>195</v>
      </c>
      <c r="G519" s="139" t="s">
        <v>193</v>
      </c>
      <c r="H519" s="139" t="s">
        <v>193</v>
      </c>
      <c r="I519" s="141" t="s">
        <v>228</v>
      </c>
      <c r="J519" s="139" t="s">
        <v>193</v>
      </c>
      <c r="K519" s="262">
        <v>600</v>
      </c>
      <c r="L519" s="311">
        <f t="shared" si="88"/>
        <v>16799.9</v>
      </c>
      <c r="M519" s="311">
        <f t="shared" si="88"/>
        <v>0</v>
      </c>
      <c r="N519" s="312">
        <f t="shared" si="88"/>
        <v>16799.9</v>
      </c>
    </row>
    <row r="520" spans="1:14" s="14" customFormat="1" ht="12.75">
      <c r="A520" s="179" t="s">
        <v>38</v>
      </c>
      <c r="B520" s="367">
        <v>334</v>
      </c>
      <c r="C520" s="261" t="s">
        <v>120</v>
      </c>
      <c r="D520" s="261" t="s">
        <v>114</v>
      </c>
      <c r="E520" s="177" t="s">
        <v>114</v>
      </c>
      <c r="F520" s="177" t="s">
        <v>195</v>
      </c>
      <c r="G520" s="139" t="s">
        <v>193</v>
      </c>
      <c r="H520" s="139" t="s">
        <v>193</v>
      </c>
      <c r="I520" s="141" t="s">
        <v>228</v>
      </c>
      <c r="J520" s="139" t="s">
        <v>193</v>
      </c>
      <c r="K520" s="262" t="s">
        <v>39</v>
      </c>
      <c r="L520" s="311">
        <v>16799.9</v>
      </c>
      <c r="M520" s="311">
        <v>0</v>
      </c>
      <c r="N520" s="312">
        <v>16799.9</v>
      </c>
    </row>
    <row r="521" spans="1:14" s="14" customFormat="1" ht="12.75">
      <c r="A521" s="179" t="s">
        <v>351</v>
      </c>
      <c r="B521" s="367">
        <v>334</v>
      </c>
      <c r="C521" s="261" t="s">
        <v>120</v>
      </c>
      <c r="D521" s="261" t="s">
        <v>114</v>
      </c>
      <c r="E521" s="177" t="s">
        <v>114</v>
      </c>
      <c r="F521" s="177" t="s">
        <v>195</v>
      </c>
      <c r="G521" s="139" t="s">
        <v>193</v>
      </c>
      <c r="H521" s="139" t="s">
        <v>193</v>
      </c>
      <c r="I521" s="141" t="s">
        <v>347</v>
      </c>
      <c r="J521" s="139" t="s">
        <v>193</v>
      </c>
      <c r="K521" s="262"/>
      <c r="L521" s="311">
        <f>L522+L524</f>
        <v>0</v>
      </c>
      <c r="M521" s="311">
        <f>M522+M524</f>
        <v>112.7</v>
      </c>
      <c r="N521" s="312">
        <f>N522+N524</f>
        <v>112.7</v>
      </c>
    </row>
    <row r="522" spans="1:14" s="14" customFormat="1" ht="15.75" customHeight="1">
      <c r="A522" s="257" t="s">
        <v>223</v>
      </c>
      <c r="B522" s="367">
        <v>334</v>
      </c>
      <c r="C522" s="261" t="s">
        <v>120</v>
      </c>
      <c r="D522" s="261" t="s">
        <v>114</v>
      </c>
      <c r="E522" s="177" t="s">
        <v>114</v>
      </c>
      <c r="F522" s="177" t="s">
        <v>195</v>
      </c>
      <c r="G522" s="139" t="s">
        <v>193</v>
      </c>
      <c r="H522" s="139" t="s">
        <v>193</v>
      </c>
      <c r="I522" s="141" t="s">
        <v>347</v>
      </c>
      <c r="J522" s="139" t="s">
        <v>193</v>
      </c>
      <c r="K522" s="262" t="s">
        <v>96</v>
      </c>
      <c r="L522" s="311">
        <f>L523</f>
        <v>0</v>
      </c>
      <c r="M522" s="311">
        <f>M523</f>
        <v>2.7</v>
      </c>
      <c r="N522" s="312">
        <f>N523</f>
        <v>2.7</v>
      </c>
    </row>
    <row r="523" spans="1:14" s="14" customFormat="1" ht="12.75">
      <c r="A523" s="179" t="s">
        <v>224</v>
      </c>
      <c r="B523" s="367">
        <v>334</v>
      </c>
      <c r="C523" s="261" t="s">
        <v>120</v>
      </c>
      <c r="D523" s="261" t="s">
        <v>114</v>
      </c>
      <c r="E523" s="177" t="s">
        <v>114</v>
      </c>
      <c r="F523" s="177" t="s">
        <v>195</v>
      </c>
      <c r="G523" s="139" t="s">
        <v>193</v>
      </c>
      <c r="H523" s="139" t="s">
        <v>193</v>
      </c>
      <c r="I523" s="141" t="s">
        <v>347</v>
      </c>
      <c r="J523" s="139" t="s">
        <v>193</v>
      </c>
      <c r="K523" s="262" t="s">
        <v>222</v>
      </c>
      <c r="L523" s="311">
        <v>0</v>
      </c>
      <c r="M523" s="311">
        <v>2.7</v>
      </c>
      <c r="N523" s="312">
        <v>2.7</v>
      </c>
    </row>
    <row r="524" spans="1:14" s="14" customFormat="1" ht="25.5">
      <c r="A524" s="179" t="s">
        <v>37</v>
      </c>
      <c r="B524" s="367">
        <v>334</v>
      </c>
      <c r="C524" s="261" t="s">
        <v>120</v>
      </c>
      <c r="D524" s="261" t="s">
        <v>114</v>
      </c>
      <c r="E524" s="177" t="s">
        <v>114</v>
      </c>
      <c r="F524" s="177" t="s">
        <v>195</v>
      </c>
      <c r="G524" s="139" t="s">
        <v>193</v>
      </c>
      <c r="H524" s="139" t="s">
        <v>193</v>
      </c>
      <c r="I524" s="141" t="s">
        <v>347</v>
      </c>
      <c r="J524" s="139" t="s">
        <v>193</v>
      </c>
      <c r="K524" s="262">
        <v>600</v>
      </c>
      <c r="L524" s="311">
        <f>L525</f>
        <v>0</v>
      </c>
      <c r="M524" s="311">
        <f>M525</f>
        <v>110</v>
      </c>
      <c r="N524" s="312">
        <f>N525</f>
        <v>110</v>
      </c>
    </row>
    <row r="525" spans="1:14" s="14" customFormat="1" ht="12.75">
      <c r="A525" s="179" t="s">
        <v>38</v>
      </c>
      <c r="B525" s="367">
        <v>334</v>
      </c>
      <c r="C525" s="261" t="s">
        <v>120</v>
      </c>
      <c r="D525" s="261" t="s">
        <v>114</v>
      </c>
      <c r="E525" s="177" t="s">
        <v>114</v>
      </c>
      <c r="F525" s="177" t="s">
        <v>195</v>
      </c>
      <c r="G525" s="139" t="s">
        <v>193</v>
      </c>
      <c r="H525" s="139" t="s">
        <v>193</v>
      </c>
      <c r="I525" s="141" t="s">
        <v>347</v>
      </c>
      <c r="J525" s="139" t="s">
        <v>193</v>
      </c>
      <c r="K525" s="262" t="s">
        <v>39</v>
      </c>
      <c r="L525" s="311">
        <v>0</v>
      </c>
      <c r="M525" s="311">
        <v>110</v>
      </c>
      <c r="N525" s="312">
        <v>110</v>
      </c>
    </row>
    <row r="526" spans="1:14" s="14" customFormat="1" ht="74.25" customHeight="1">
      <c r="A526" s="179" t="s">
        <v>340</v>
      </c>
      <c r="B526" s="367">
        <v>334</v>
      </c>
      <c r="C526" s="261" t="s">
        <v>120</v>
      </c>
      <c r="D526" s="261" t="s">
        <v>114</v>
      </c>
      <c r="E526" s="177" t="s">
        <v>114</v>
      </c>
      <c r="F526" s="177" t="s">
        <v>195</v>
      </c>
      <c r="G526" s="139" t="s">
        <v>193</v>
      </c>
      <c r="H526" s="139" t="s">
        <v>193</v>
      </c>
      <c r="I526" s="141" t="s">
        <v>339</v>
      </c>
      <c r="J526" s="139" t="s">
        <v>193</v>
      </c>
      <c r="K526" s="262"/>
      <c r="L526" s="311">
        <f aca="true" t="shared" si="89" ref="L526:N527">L527</f>
        <v>75</v>
      </c>
      <c r="M526" s="311">
        <f t="shared" si="89"/>
        <v>0</v>
      </c>
      <c r="N526" s="312">
        <f t="shared" si="89"/>
        <v>75</v>
      </c>
    </row>
    <row r="527" spans="1:14" s="14" customFormat="1" ht="25.5">
      <c r="A527" s="179" t="s">
        <v>37</v>
      </c>
      <c r="B527" s="367">
        <v>334</v>
      </c>
      <c r="C527" s="261" t="s">
        <v>120</v>
      </c>
      <c r="D527" s="261" t="s">
        <v>114</v>
      </c>
      <c r="E527" s="177" t="s">
        <v>114</v>
      </c>
      <c r="F527" s="177" t="s">
        <v>195</v>
      </c>
      <c r="G527" s="139" t="s">
        <v>193</v>
      </c>
      <c r="H527" s="139" t="s">
        <v>193</v>
      </c>
      <c r="I527" s="141" t="s">
        <v>339</v>
      </c>
      <c r="J527" s="139" t="s">
        <v>193</v>
      </c>
      <c r="K527" s="262">
        <v>600</v>
      </c>
      <c r="L527" s="311">
        <f t="shared" si="89"/>
        <v>75</v>
      </c>
      <c r="M527" s="311">
        <f t="shared" si="89"/>
        <v>0</v>
      </c>
      <c r="N527" s="312">
        <f t="shared" si="89"/>
        <v>75</v>
      </c>
    </row>
    <row r="528" spans="1:14" s="14" customFormat="1" ht="12.75">
      <c r="A528" s="179" t="s">
        <v>38</v>
      </c>
      <c r="B528" s="367">
        <v>334</v>
      </c>
      <c r="C528" s="261" t="s">
        <v>120</v>
      </c>
      <c r="D528" s="261" t="s">
        <v>114</v>
      </c>
      <c r="E528" s="177" t="s">
        <v>114</v>
      </c>
      <c r="F528" s="177" t="s">
        <v>195</v>
      </c>
      <c r="G528" s="139" t="s">
        <v>193</v>
      </c>
      <c r="H528" s="139" t="s">
        <v>193</v>
      </c>
      <c r="I528" s="141" t="s">
        <v>339</v>
      </c>
      <c r="J528" s="139" t="s">
        <v>193</v>
      </c>
      <c r="K528" s="262" t="s">
        <v>39</v>
      </c>
      <c r="L528" s="311">
        <v>75</v>
      </c>
      <c r="M528" s="311">
        <v>0</v>
      </c>
      <c r="N528" s="312">
        <v>75</v>
      </c>
    </row>
    <row r="529" spans="1:14" s="14" customFormat="1" ht="12.75">
      <c r="A529" s="179" t="s">
        <v>360</v>
      </c>
      <c r="B529" s="367">
        <v>334</v>
      </c>
      <c r="C529" s="261" t="s">
        <v>120</v>
      </c>
      <c r="D529" s="261" t="s">
        <v>114</v>
      </c>
      <c r="E529" s="177" t="s">
        <v>114</v>
      </c>
      <c r="F529" s="177" t="s">
        <v>195</v>
      </c>
      <c r="G529" s="139" t="s">
        <v>193</v>
      </c>
      <c r="H529" s="139" t="s">
        <v>193</v>
      </c>
      <c r="I529" s="141" t="s">
        <v>348</v>
      </c>
      <c r="J529" s="139" t="s">
        <v>193</v>
      </c>
      <c r="K529" s="262"/>
      <c r="L529" s="311">
        <f>L530+L532</f>
        <v>0</v>
      </c>
      <c r="M529" s="311">
        <f>M530+M532</f>
        <v>75.2</v>
      </c>
      <c r="N529" s="312">
        <f>N530+N532</f>
        <v>75.2</v>
      </c>
    </row>
    <row r="530" spans="1:14" s="14" customFormat="1" ht="14.25" customHeight="1">
      <c r="A530" s="257" t="s">
        <v>223</v>
      </c>
      <c r="B530" s="367">
        <v>334</v>
      </c>
      <c r="C530" s="261" t="s">
        <v>120</v>
      </c>
      <c r="D530" s="261" t="s">
        <v>114</v>
      </c>
      <c r="E530" s="177" t="s">
        <v>114</v>
      </c>
      <c r="F530" s="177" t="s">
        <v>195</v>
      </c>
      <c r="G530" s="139" t="s">
        <v>193</v>
      </c>
      <c r="H530" s="139" t="s">
        <v>193</v>
      </c>
      <c r="I530" s="141" t="s">
        <v>348</v>
      </c>
      <c r="J530" s="139" t="s">
        <v>193</v>
      </c>
      <c r="K530" s="262" t="s">
        <v>96</v>
      </c>
      <c r="L530" s="311">
        <f>L531</f>
        <v>0</v>
      </c>
      <c r="M530" s="311">
        <f>M531</f>
        <v>50</v>
      </c>
      <c r="N530" s="312">
        <f>N531</f>
        <v>50</v>
      </c>
    </row>
    <row r="531" spans="1:14" s="14" customFormat="1" ht="12.75">
      <c r="A531" s="179" t="s">
        <v>224</v>
      </c>
      <c r="B531" s="367">
        <v>334</v>
      </c>
      <c r="C531" s="261" t="s">
        <v>120</v>
      </c>
      <c r="D531" s="261" t="s">
        <v>114</v>
      </c>
      <c r="E531" s="177" t="s">
        <v>114</v>
      </c>
      <c r="F531" s="177" t="s">
        <v>195</v>
      </c>
      <c r="G531" s="139" t="s">
        <v>193</v>
      </c>
      <c r="H531" s="139" t="s">
        <v>193</v>
      </c>
      <c r="I531" s="141" t="s">
        <v>348</v>
      </c>
      <c r="J531" s="139" t="s">
        <v>193</v>
      </c>
      <c r="K531" s="262" t="s">
        <v>222</v>
      </c>
      <c r="L531" s="311">
        <v>0</v>
      </c>
      <c r="M531" s="311">
        <f>43.7+6.3</f>
        <v>50</v>
      </c>
      <c r="N531" s="312">
        <v>50</v>
      </c>
    </row>
    <row r="532" spans="1:14" s="14" customFormat="1" ht="25.5">
      <c r="A532" s="179" t="s">
        <v>37</v>
      </c>
      <c r="B532" s="367">
        <v>334</v>
      </c>
      <c r="C532" s="261" t="s">
        <v>120</v>
      </c>
      <c r="D532" s="261" t="s">
        <v>114</v>
      </c>
      <c r="E532" s="177" t="s">
        <v>114</v>
      </c>
      <c r="F532" s="177" t="s">
        <v>195</v>
      </c>
      <c r="G532" s="139" t="s">
        <v>193</v>
      </c>
      <c r="H532" s="139" t="s">
        <v>193</v>
      </c>
      <c r="I532" s="141" t="s">
        <v>348</v>
      </c>
      <c r="J532" s="139" t="s">
        <v>193</v>
      </c>
      <c r="K532" s="262">
        <v>600</v>
      </c>
      <c r="L532" s="311">
        <f>L533</f>
        <v>0</v>
      </c>
      <c r="M532" s="311">
        <f>M533</f>
        <v>25.2</v>
      </c>
      <c r="N532" s="312">
        <f>N533</f>
        <v>25.2</v>
      </c>
    </row>
    <row r="533" spans="1:14" s="14" customFormat="1" ht="12.75">
      <c r="A533" s="179" t="s">
        <v>38</v>
      </c>
      <c r="B533" s="367">
        <v>334</v>
      </c>
      <c r="C533" s="261" t="s">
        <v>120</v>
      </c>
      <c r="D533" s="261" t="s">
        <v>114</v>
      </c>
      <c r="E533" s="177" t="s">
        <v>114</v>
      </c>
      <c r="F533" s="177" t="s">
        <v>195</v>
      </c>
      <c r="G533" s="139" t="s">
        <v>193</v>
      </c>
      <c r="H533" s="139" t="s">
        <v>193</v>
      </c>
      <c r="I533" s="141" t="s">
        <v>348</v>
      </c>
      <c r="J533" s="139" t="s">
        <v>193</v>
      </c>
      <c r="K533" s="262" t="s">
        <v>39</v>
      </c>
      <c r="L533" s="311">
        <v>0</v>
      </c>
      <c r="M533" s="311">
        <f>18.9+6.3</f>
        <v>25.2</v>
      </c>
      <c r="N533" s="312">
        <v>25.2</v>
      </c>
    </row>
    <row r="534" spans="1:14" s="14" customFormat="1" ht="51">
      <c r="A534" s="179" t="s">
        <v>359</v>
      </c>
      <c r="B534" s="367">
        <v>334</v>
      </c>
      <c r="C534" s="261" t="s">
        <v>120</v>
      </c>
      <c r="D534" s="261" t="s">
        <v>114</v>
      </c>
      <c r="E534" s="177" t="s">
        <v>114</v>
      </c>
      <c r="F534" s="177" t="s">
        <v>195</v>
      </c>
      <c r="G534" s="139" t="s">
        <v>193</v>
      </c>
      <c r="H534" s="139" t="s">
        <v>193</v>
      </c>
      <c r="I534" s="141" t="s">
        <v>349</v>
      </c>
      <c r="J534" s="139" t="s">
        <v>193</v>
      </c>
      <c r="K534" s="262"/>
      <c r="L534" s="311">
        <f aca="true" t="shared" si="90" ref="L534:N535">L535</f>
        <v>0</v>
      </c>
      <c r="M534" s="311">
        <f t="shared" si="90"/>
        <v>467.7</v>
      </c>
      <c r="N534" s="312">
        <f t="shared" si="90"/>
        <v>467.7</v>
      </c>
    </row>
    <row r="535" spans="1:14" s="14" customFormat="1" ht="25.5">
      <c r="A535" s="179" t="s">
        <v>37</v>
      </c>
      <c r="B535" s="367">
        <v>334</v>
      </c>
      <c r="C535" s="261" t="s">
        <v>120</v>
      </c>
      <c r="D535" s="261" t="s">
        <v>114</v>
      </c>
      <c r="E535" s="177" t="s">
        <v>114</v>
      </c>
      <c r="F535" s="177" t="s">
        <v>195</v>
      </c>
      <c r="G535" s="139" t="s">
        <v>193</v>
      </c>
      <c r="H535" s="139" t="s">
        <v>193</v>
      </c>
      <c r="I535" s="141" t="s">
        <v>349</v>
      </c>
      <c r="J535" s="139" t="s">
        <v>193</v>
      </c>
      <c r="K535" s="262">
        <v>600</v>
      </c>
      <c r="L535" s="311">
        <f t="shared" si="90"/>
        <v>0</v>
      </c>
      <c r="M535" s="311">
        <f t="shared" si="90"/>
        <v>467.7</v>
      </c>
      <c r="N535" s="312">
        <f t="shared" si="90"/>
        <v>467.7</v>
      </c>
    </row>
    <row r="536" spans="1:14" s="14" customFormat="1" ht="12.75">
      <c r="A536" s="179" t="s">
        <v>38</v>
      </c>
      <c r="B536" s="367">
        <v>334</v>
      </c>
      <c r="C536" s="261" t="s">
        <v>120</v>
      </c>
      <c r="D536" s="261" t="s">
        <v>114</v>
      </c>
      <c r="E536" s="177" t="s">
        <v>114</v>
      </c>
      <c r="F536" s="177" t="s">
        <v>195</v>
      </c>
      <c r="G536" s="139" t="s">
        <v>193</v>
      </c>
      <c r="H536" s="139" t="s">
        <v>193</v>
      </c>
      <c r="I536" s="141" t="s">
        <v>349</v>
      </c>
      <c r="J536" s="139" t="s">
        <v>193</v>
      </c>
      <c r="K536" s="262" t="s">
        <v>39</v>
      </c>
      <c r="L536" s="311">
        <v>0</v>
      </c>
      <c r="M536" s="311">
        <f>420.9+46.8</f>
        <v>467.7</v>
      </c>
      <c r="N536" s="312">
        <v>467.7</v>
      </c>
    </row>
    <row r="537" spans="1:14" s="29" customFormat="1" ht="12.75">
      <c r="A537" s="284" t="s">
        <v>176</v>
      </c>
      <c r="B537" s="367">
        <v>334</v>
      </c>
      <c r="C537" s="261" t="s">
        <v>120</v>
      </c>
      <c r="D537" s="261" t="s">
        <v>116</v>
      </c>
      <c r="E537" s="386"/>
      <c r="F537" s="387"/>
      <c r="G537" s="139"/>
      <c r="H537" s="139"/>
      <c r="I537" s="200"/>
      <c r="J537" s="139"/>
      <c r="K537" s="314"/>
      <c r="L537" s="263">
        <f aca="true" t="shared" si="91" ref="L537:N539">L538</f>
        <v>3929.4</v>
      </c>
      <c r="M537" s="263">
        <f t="shared" si="91"/>
        <v>0</v>
      </c>
      <c r="N537" s="264">
        <f t="shared" si="91"/>
        <v>3929.4</v>
      </c>
    </row>
    <row r="538" spans="1:14" s="29" customFormat="1" ht="38.25">
      <c r="A538" s="179" t="s">
        <v>317</v>
      </c>
      <c r="B538" s="305" t="s">
        <v>167</v>
      </c>
      <c r="C538" s="261" t="s">
        <v>120</v>
      </c>
      <c r="D538" s="261" t="s">
        <v>116</v>
      </c>
      <c r="E538" s="177" t="s">
        <v>114</v>
      </c>
      <c r="F538" s="177" t="s">
        <v>193</v>
      </c>
      <c r="G538" s="139" t="s">
        <v>193</v>
      </c>
      <c r="H538" s="139" t="s">
        <v>193</v>
      </c>
      <c r="I538" s="177" t="s">
        <v>194</v>
      </c>
      <c r="J538" s="139" t="s">
        <v>193</v>
      </c>
      <c r="K538" s="314"/>
      <c r="L538" s="263">
        <f t="shared" si="91"/>
        <v>3929.4</v>
      </c>
      <c r="M538" s="263">
        <f t="shared" si="91"/>
        <v>0</v>
      </c>
      <c r="N538" s="264">
        <f t="shared" si="91"/>
        <v>3929.4</v>
      </c>
    </row>
    <row r="539" spans="1:14" s="29" customFormat="1" ht="25.5">
      <c r="A539" s="283" t="s">
        <v>23</v>
      </c>
      <c r="B539" s="305" t="s">
        <v>167</v>
      </c>
      <c r="C539" s="261" t="s">
        <v>120</v>
      </c>
      <c r="D539" s="261" t="s">
        <v>116</v>
      </c>
      <c r="E539" s="177" t="s">
        <v>114</v>
      </c>
      <c r="F539" s="177" t="s">
        <v>195</v>
      </c>
      <c r="G539" s="139" t="s">
        <v>193</v>
      </c>
      <c r="H539" s="139" t="s">
        <v>193</v>
      </c>
      <c r="I539" s="177" t="s">
        <v>194</v>
      </c>
      <c r="J539" s="139" t="s">
        <v>193</v>
      </c>
      <c r="K539" s="310"/>
      <c r="L539" s="311">
        <f t="shared" si="91"/>
        <v>3929.4</v>
      </c>
      <c r="M539" s="311">
        <f t="shared" si="91"/>
        <v>0</v>
      </c>
      <c r="N539" s="312">
        <f t="shared" si="91"/>
        <v>3929.4</v>
      </c>
    </row>
    <row r="540" spans="1:14" s="29" customFormat="1" ht="25.5">
      <c r="A540" s="322" t="s">
        <v>51</v>
      </c>
      <c r="B540" s="367">
        <v>334</v>
      </c>
      <c r="C540" s="261" t="s">
        <v>120</v>
      </c>
      <c r="D540" s="261" t="s">
        <v>116</v>
      </c>
      <c r="E540" s="139" t="s">
        <v>114</v>
      </c>
      <c r="F540" s="139" t="s">
        <v>195</v>
      </c>
      <c r="G540" s="139" t="s">
        <v>193</v>
      </c>
      <c r="H540" s="139" t="s">
        <v>193</v>
      </c>
      <c r="I540" s="139" t="s">
        <v>47</v>
      </c>
      <c r="J540" s="139" t="s">
        <v>193</v>
      </c>
      <c r="K540" s="310"/>
      <c r="L540" s="311">
        <f>L541+L543</f>
        <v>3929.4</v>
      </c>
      <c r="M540" s="311">
        <f>M541+M543</f>
        <v>0</v>
      </c>
      <c r="N540" s="312">
        <f>N541+N543</f>
        <v>3929.4</v>
      </c>
    </row>
    <row r="541" spans="1:14" s="29" customFormat="1" ht="51">
      <c r="A541" s="179" t="s">
        <v>111</v>
      </c>
      <c r="B541" s="367">
        <v>334</v>
      </c>
      <c r="C541" s="261" t="s">
        <v>120</v>
      </c>
      <c r="D541" s="261" t="s">
        <v>116</v>
      </c>
      <c r="E541" s="139" t="s">
        <v>114</v>
      </c>
      <c r="F541" s="139" t="s">
        <v>195</v>
      </c>
      <c r="G541" s="139" t="s">
        <v>193</v>
      </c>
      <c r="H541" s="139" t="s">
        <v>193</v>
      </c>
      <c r="I541" s="139" t="s">
        <v>47</v>
      </c>
      <c r="J541" s="139" t="s">
        <v>193</v>
      </c>
      <c r="K541" s="310">
        <v>100</v>
      </c>
      <c r="L541" s="311">
        <f>L542</f>
        <v>3823.1</v>
      </c>
      <c r="M541" s="311">
        <f>M542</f>
        <v>0</v>
      </c>
      <c r="N541" s="312">
        <f>N542</f>
        <v>3823.1</v>
      </c>
    </row>
    <row r="542" spans="1:14" s="29" customFormat="1" ht="25.5">
      <c r="A542" s="179" t="s">
        <v>100</v>
      </c>
      <c r="B542" s="367">
        <v>334</v>
      </c>
      <c r="C542" s="261" t="s">
        <v>120</v>
      </c>
      <c r="D542" s="261" t="s">
        <v>116</v>
      </c>
      <c r="E542" s="139" t="s">
        <v>114</v>
      </c>
      <c r="F542" s="139" t="s">
        <v>195</v>
      </c>
      <c r="G542" s="139" t="s">
        <v>193</v>
      </c>
      <c r="H542" s="139" t="s">
        <v>193</v>
      </c>
      <c r="I542" s="139" t="s">
        <v>47</v>
      </c>
      <c r="J542" s="139" t="s">
        <v>193</v>
      </c>
      <c r="K542" s="310">
        <v>120</v>
      </c>
      <c r="L542" s="311">
        <v>3823.1</v>
      </c>
      <c r="M542" s="311">
        <v>0</v>
      </c>
      <c r="N542" s="312">
        <v>3823.1</v>
      </c>
    </row>
    <row r="543" spans="1:14" s="29" customFormat="1" ht="25.5">
      <c r="A543" s="179" t="s">
        <v>91</v>
      </c>
      <c r="B543" s="367">
        <v>334</v>
      </c>
      <c r="C543" s="261" t="s">
        <v>120</v>
      </c>
      <c r="D543" s="261" t="s">
        <v>116</v>
      </c>
      <c r="E543" s="139" t="s">
        <v>114</v>
      </c>
      <c r="F543" s="139" t="s">
        <v>195</v>
      </c>
      <c r="G543" s="139" t="s">
        <v>193</v>
      </c>
      <c r="H543" s="139" t="s">
        <v>193</v>
      </c>
      <c r="I543" s="139" t="s">
        <v>47</v>
      </c>
      <c r="J543" s="139" t="s">
        <v>193</v>
      </c>
      <c r="K543" s="310">
        <v>200</v>
      </c>
      <c r="L543" s="311">
        <f>L544</f>
        <v>106.3</v>
      </c>
      <c r="M543" s="311">
        <f>M544</f>
        <v>0</v>
      </c>
      <c r="N543" s="312">
        <f>N544</f>
        <v>106.3</v>
      </c>
    </row>
    <row r="544" spans="1:14" s="29" customFormat="1" ht="25.5">
      <c r="A544" s="323" t="s">
        <v>93</v>
      </c>
      <c r="B544" s="388">
        <v>334</v>
      </c>
      <c r="C544" s="369" t="s">
        <v>120</v>
      </c>
      <c r="D544" s="369" t="s">
        <v>116</v>
      </c>
      <c r="E544" s="194" t="s">
        <v>114</v>
      </c>
      <c r="F544" s="194" t="s">
        <v>195</v>
      </c>
      <c r="G544" s="194" t="s">
        <v>193</v>
      </c>
      <c r="H544" s="194" t="s">
        <v>193</v>
      </c>
      <c r="I544" s="194" t="s">
        <v>47</v>
      </c>
      <c r="J544" s="194" t="s">
        <v>193</v>
      </c>
      <c r="K544" s="376">
        <v>240</v>
      </c>
      <c r="L544" s="328">
        <v>106.3</v>
      </c>
      <c r="M544" s="328">
        <v>0</v>
      </c>
      <c r="N544" s="329">
        <v>106.3</v>
      </c>
    </row>
    <row r="545" spans="1:14" s="28" customFormat="1" ht="25.5">
      <c r="A545" s="372" t="s">
        <v>63</v>
      </c>
      <c r="B545" s="356">
        <v>335</v>
      </c>
      <c r="C545" s="373"/>
      <c r="D545" s="373"/>
      <c r="E545" s="292"/>
      <c r="F545" s="292"/>
      <c r="G545" s="139"/>
      <c r="H545" s="139"/>
      <c r="I545" s="292"/>
      <c r="J545" s="292"/>
      <c r="K545" s="374"/>
      <c r="L545" s="389">
        <f aca="true" t="shared" si="92" ref="L545:N548">L546</f>
        <v>1657</v>
      </c>
      <c r="M545" s="389">
        <f t="shared" si="92"/>
        <v>0</v>
      </c>
      <c r="N545" s="390">
        <f t="shared" si="92"/>
        <v>1657</v>
      </c>
    </row>
    <row r="546" spans="1:14" s="28" customFormat="1" ht="12.75">
      <c r="A546" s="284" t="s">
        <v>129</v>
      </c>
      <c r="B546" s="367">
        <v>335</v>
      </c>
      <c r="C546" s="261" t="s">
        <v>114</v>
      </c>
      <c r="D546" s="261"/>
      <c r="E546" s="292"/>
      <c r="F546" s="292"/>
      <c r="G546" s="139"/>
      <c r="H546" s="139"/>
      <c r="I546" s="292"/>
      <c r="J546" s="292"/>
      <c r="K546" s="374"/>
      <c r="L546" s="383">
        <f t="shared" si="92"/>
        <v>1657</v>
      </c>
      <c r="M546" s="383">
        <f t="shared" si="92"/>
        <v>0</v>
      </c>
      <c r="N546" s="384">
        <f t="shared" si="92"/>
        <v>1657</v>
      </c>
    </row>
    <row r="547" spans="1:14" s="28" customFormat="1" ht="38.25">
      <c r="A547" s="284" t="s">
        <v>150</v>
      </c>
      <c r="B547" s="346" t="s">
        <v>64</v>
      </c>
      <c r="C547" s="318" t="s">
        <v>114</v>
      </c>
      <c r="D547" s="318" t="s">
        <v>115</v>
      </c>
      <c r="E547" s="292"/>
      <c r="F547" s="292"/>
      <c r="G547" s="139"/>
      <c r="H547" s="139"/>
      <c r="I547" s="292"/>
      <c r="J547" s="292"/>
      <c r="K547" s="374"/>
      <c r="L547" s="383">
        <f t="shared" si="92"/>
        <v>1657</v>
      </c>
      <c r="M547" s="383">
        <f t="shared" si="92"/>
        <v>0</v>
      </c>
      <c r="N547" s="384">
        <f t="shared" si="92"/>
        <v>1657</v>
      </c>
    </row>
    <row r="548" spans="1:14" s="29" customFormat="1" ht="12.75">
      <c r="A548" s="179" t="s">
        <v>53</v>
      </c>
      <c r="B548" s="346" t="s">
        <v>64</v>
      </c>
      <c r="C548" s="318" t="s">
        <v>114</v>
      </c>
      <c r="D548" s="318" t="s">
        <v>115</v>
      </c>
      <c r="E548" s="174" t="s">
        <v>11</v>
      </c>
      <c r="F548" s="174" t="s">
        <v>193</v>
      </c>
      <c r="G548" s="139" t="s">
        <v>193</v>
      </c>
      <c r="H548" s="139" t="s">
        <v>193</v>
      </c>
      <c r="I548" s="174" t="s">
        <v>194</v>
      </c>
      <c r="J548" s="139" t="s">
        <v>193</v>
      </c>
      <c r="K548" s="314"/>
      <c r="L548" s="383">
        <f t="shared" si="92"/>
        <v>1657</v>
      </c>
      <c r="M548" s="383">
        <f t="shared" si="92"/>
        <v>0</v>
      </c>
      <c r="N548" s="384">
        <f t="shared" si="92"/>
        <v>1657</v>
      </c>
    </row>
    <row r="549" spans="1:14" s="28" customFormat="1" ht="25.5">
      <c r="A549" s="322" t="s">
        <v>51</v>
      </c>
      <c r="B549" s="346" t="s">
        <v>64</v>
      </c>
      <c r="C549" s="318" t="s">
        <v>114</v>
      </c>
      <c r="D549" s="318" t="s">
        <v>115</v>
      </c>
      <c r="E549" s="139" t="s">
        <v>11</v>
      </c>
      <c r="F549" s="139" t="s">
        <v>193</v>
      </c>
      <c r="G549" s="139" t="s">
        <v>193</v>
      </c>
      <c r="H549" s="139" t="s">
        <v>193</v>
      </c>
      <c r="I549" s="139" t="s">
        <v>47</v>
      </c>
      <c r="J549" s="139" t="s">
        <v>193</v>
      </c>
      <c r="K549" s="310"/>
      <c r="L549" s="311">
        <f>L550+L552</f>
        <v>1657</v>
      </c>
      <c r="M549" s="311">
        <f>M550+M552</f>
        <v>0</v>
      </c>
      <c r="N549" s="312">
        <f>N550+N552</f>
        <v>1657</v>
      </c>
    </row>
    <row r="550" spans="1:14" s="28" customFormat="1" ht="51">
      <c r="A550" s="179" t="s">
        <v>111</v>
      </c>
      <c r="B550" s="346" t="s">
        <v>64</v>
      </c>
      <c r="C550" s="318" t="s">
        <v>114</v>
      </c>
      <c r="D550" s="318" t="s">
        <v>115</v>
      </c>
      <c r="E550" s="139" t="s">
        <v>11</v>
      </c>
      <c r="F550" s="139" t="s">
        <v>193</v>
      </c>
      <c r="G550" s="139" t="s">
        <v>193</v>
      </c>
      <c r="H550" s="139" t="s">
        <v>193</v>
      </c>
      <c r="I550" s="139" t="s">
        <v>47</v>
      </c>
      <c r="J550" s="139" t="s">
        <v>193</v>
      </c>
      <c r="K550" s="310">
        <v>100</v>
      </c>
      <c r="L550" s="311">
        <f>L551</f>
        <v>1619.2</v>
      </c>
      <c r="M550" s="311">
        <f>M551</f>
        <v>0</v>
      </c>
      <c r="N550" s="312">
        <f>N551</f>
        <v>1619.2</v>
      </c>
    </row>
    <row r="551" spans="1:14" s="28" customFormat="1" ht="25.5">
      <c r="A551" s="179" t="s">
        <v>100</v>
      </c>
      <c r="B551" s="346" t="s">
        <v>64</v>
      </c>
      <c r="C551" s="318" t="s">
        <v>114</v>
      </c>
      <c r="D551" s="318" t="s">
        <v>115</v>
      </c>
      <c r="E551" s="139" t="s">
        <v>11</v>
      </c>
      <c r="F551" s="139" t="s">
        <v>193</v>
      </c>
      <c r="G551" s="139" t="s">
        <v>193</v>
      </c>
      <c r="H551" s="139" t="s">
        <v>193</v>
      </c>
      <c r="I551" s="139" t="s">
        <v>47</v>
      </c>
      <c r="J551" s="139" t="s">
        <v>193</v>
      </c>
      <c r="K551" s="310">
        <v>120</v>
      </c>
      <c r="L551" s="311">
        <v>1619.2</v>
      </c>
      <c r="M551" s="311">
        <v>0</v>
      </c>
      <c r="N551" s="312">
        <v>1619.2</v>
      </c>
    </row>
    <row r="552" spans="1:14" s="28" customFormat="1" ht="25.5">
      <c r="A552" s="179" t="s">
        <v>91</v>
      </c>
      <c r="B552" s="346" t="s">
        <v>64</v>
      </c>
      <c r="C552" s="318" t="s">
        <v>114</v>
      </c>
      <c r="D552" s="318" t="s">
        <v>115</v>
      </c>
      <c r="E552" s="139" t="s">
        <v>11</v>
      </c>
      <c r="F552" s="139" t="s">
        <v>193</v>
      </c>
      <c r="G552" s="139" t="s">
        <v>193</v>
      </c>
      <c r="H552" s="139" t="s">
        <v>193</v>
      </c>
      <c r="I552" s="139" t="s">
        <v>47</v>
      </c>
      <c r="J552" s="139" t="s">
        <v>193</v>
      </c>
      <c r="K552" s="310">
        <v>200</v>
      </c>
      <c r="L552" s="311">
        <f>L553</f>
        <v>37.8</v>
      </c>
      <c r="M552" s="311">
        <f>M553</f>
        <v>0</v>
      </c>
      <c r="N552" s="312">
        <f>N553</f>
        <v>37.8</v>
      </c>
    </row>
    <row r="553" spans="1:14" s="28" customFormat="1" ht="25.5">
      <c r="A553" s="323" t="s">
        <v>93</v>
      </c>
      <c r="B553" s="352" t="s">
        <v>64</v>
      </c>
      <c r="C553" s="325" t="s">
        <v>114</v>
      </c>
      <c r="D553" s="325" t="s">
        <v>115</v>
      </c>
      <c r="E553" s="194" t="s">
        <v>11</v>
      </c>
      <c r="F553" s="194" t="s">
        <v>193</v>
      </c>
      <c r="G553" s="194" t="s">
        <v>193</v>
      </c>
      <c r="H553" s="194" t="s">
        <v>193</v>
      </c>
      <c r="I553" s="194" t="s">
        <v>47</v>
      </c>
      <c r="J553" s="194" t="s">
        <v>193</v>
      </c>
      <c r="K553" s="376">
        <v>240</v>
      </c>
      <c r="L553" s="328">
        <v>37.8</v>
      </c>
      <c r="M553" s="328">
        <v>0</v>
      </c>
      <c r="N553" s="329">
        <v>37.8</v>
      </c>
    </row>
    <row r="554" spans="1:14" s="5" customFormat="1" ht="18.75" thickBot="1">
      <c r="A554" s="391" t="s">
        <v>125</v>
      </c>
      <c r="B554" s="392" t="s">
        <v>128</v>
      </c>
      <c r="C554" s="393" t="s">
        <v>128</v>
      </c>
      <c r="D554" s="394" t="s">
        <v>128</v>
      </c>
      <c r="E554" s="529" t="s">
        <v>128</v>
      </c>
      <c r="F554" s="530"/>
      <c r="G554" s="530"/>
      <c r="H554" s="530"/>
      <c r="I554" s="530"/>
      <c r="J554" s="530"/>
      <c r="K554" s="395" t="s">
        <v>128</v>
      </c>
      <c r="L554" s="396" t="e">
        <f>L157+L362+L383+L447+L101+L15+L545</f>
        <v>#REF!</v>
      </c>
      <c r="M554" s="396" t="e">
        <f>M157+M362+M383+M447+M101+M15+M545</f>
        <v>#REF!</v>
      </c>
      <c r="N554" s="397">
        <f>N157+N362+N383+N447+N101+N15+N545</f>
        <v>975857.3999999999</v>
      </c>
    </row>
    <row r="555" spans="1:14" s="5" customFormat="1" ht="12.75">
      <c r="A555" s="309"/>
      <c r="B555" s="398"/>
      <c r="C555" s="399"/>
      <c r="D555" s="399"/>
      <c r="E555" s="399"/>
      <c r="F555" s="399"/>
      <c r="G555" s="399"/>
      <c r="H555" s="399"/>
      <c r="I555" s="399"/>
      <c r="J555" s="399"/>
      <c r="K555" s="400"/>
      <c r="L555" s="316"/>
      <c r="M555" s="316"/>
      <c r="N555" s="316"/>
    </row>
    <row r="556" spans="1:14" s="5" customFormat="1" ht="12.75">
      <c r="A556" s="309"/>
      <c r="B556" s="398"/>
      <c r="C556" s="399"/>
      <c r="D556" s="399"/>
      <c r="E556" s="399"/>
      <c r="F556" s="399"/>
      <c r="G556" s="399"/>
      <c r="H556" s="399"/>
      <c r="I556" s="399"/>
      <c r="J556" s="399"/>
      <c r="K556" s="400"/>
      <c r="L556" s="316"/>
      <c r="M556" s="316"/>
      <c r="N556" s="316"/>
    </row>
    <row r="557" spans="1:14" s="6" customFormat="1" ht="21" customHeight="1">
      <c r="A557" s="401"/>
      <c r="B557" s="402"/>
      <c r="C557" s="403"/>
      <c r="D557" s="403"/>
      <c r="E557" s="403"/>
      <c r="F557" s="403"/>
      <c r="G557" s="403"/>
      <c r="H557" s="403"/>
      <c r="I557" s="403"/>
      <c r="J557" s="403"/>
      <c r="K557" s="404"/>
      <c r="L557" s="405"/>
      <c r="M557" s="406"/>
      <c r="N557" s="406"/>
    </row>
    <row r="558" spans="1:14" s="7" customFormat="1" ht="15.75">
      <c r="A558" s="401"/>
      <c r="B558" s="402"/>
      <c r="C558" s="407"/>
      <c r="D558" s="407"/>
      <c r="E558" s="407"/>
      <c r="F558" s="407"/>
      <c r="G558" s="407"/>
      <c r="H558" s="407"/>
      <c r="I558" s="407"/>
      <c r="J558" s="407"/>
      <c r="K558" s="408"/>
      <c r="L558" s="406"/>
      <c r="M558" s="406"/>
      <c r="N558" s="406"/>
    </row>
    <row r="559" spans="1:14" s="7" customFormat="1" ht="15.75">
      <c r="A559" s="409"/>
      <c r="B559" s="402"/>
      <c r="C559" s="410"/>
      <c r="D559" s="410"/>
      <c r="E559" s="410"/>
      <c r="F559" s="410"/>
      <c r="G559" s="410"/>
      <c r="H559" s="410"/>
      <c r="I559" s="410"/>
      <c r="J559" s="410"/>
      <c r="K559" s="411"/>
      <c r="L559" s="406"/>
      <c r="M559" s="406"/>
      <c r="N559" s="406"/>
    </row>
    <row r="560" spans="1:14" s="7" customFormat="1" ht="15.75">
      <c r="A560" s="401"/>
      <c r="B560" s="402"/>
      <c r="C560" s="412"/>
      <c r="D560" s="412"/>
      <c r="E560" s="412"/>
      <c r="F560" s="412"/>
      <c r="G560" s="412"/>
      <c r="H560" s="412"/>
      <c r="I560" s="412"/>
      <c r="J560" s="412"/>
      <c r="K560" s="413"/>
      <c r="L560" s="406"/>
      <c r="M560" s="406"/>
      <c r="N560" s="406"/>
    </row>
    <row r="561" spans="1:14" s="7" customFormat="1" ht="15.75">
      <c r="A561" s="401"/>
      <c r="B561" s="402"/>
      <c r="C561" s="410"/>
      <c r="D561" s="412"/>
      <c r="E561" s="412"/>
      <c r="F561" s="412"/>
      <c r="G561" s="412"/>
      <c r="H561" s="412"/>
      <c r="I561" s="412"/>
      <c r="J561" s="412"/>
      <c r="K561" s="413"/>
      <c r="L561" s="414"/>
      <c r="M561" s="406"/>
      <c r="N561" s="406"/>
    </row>
    <row r="562" spans="1:14" s="7" customFormat="1" ht="15.75">
      <c r="A562" s="401"/>
      <c r="B562" s="402"/>
      <c r="C562" s="415"/>
      <c r="D562" s="415"/>
      <c r="E562" s="415"/>
      <c r="F562" s="415"/>
      <c r="G562" s="415"/>
      <c r="H562" s="415"/>
      <c r="I562" s="415"/>
      <c r="J562" s="415"/>
      <c r="K562" s="416"/>
      <c r="L562" s="405"/>
      <c r="M562" s="406"/>
      <c r="N562" s="406"/>
    </row>
    <row r="563" spans="1:14" s="7" customFormat="1" ht="15.75">
      <c r="A563" s="401"/>
      <c r="B563" s="402"/>
      <c r="C563" s="410"/>
      <c r="D563" s="412"/>
      <c r="E563" s="412"/>
      <c r="F563" s="412"/>
      <c r="G563" s="412"/>
      <c r="H563" s="412"/>
      <c r="I563" s="402"/>
      <c r="J563" s="412"/>
      <c r="K563" s="413"/>
      <c r="L563" s="406"/>
      <c r="M563" s="406"/>
      <c r="N563" s="406"/>
    </row>
    <row r="564" spans="1:14" s="7" customFormat="1" ht="15.75">
      <c r="A564" s="401"/>
      <c r="B564" s="402"/>
      <c r="C564" s="412"/>
      <c r="D564" s="412"/>
      <c r="E564" s="412"/>
      <c r="F564" s="412"/>
      <c r="G564" s="412"/>
      <c r="H564" s="412"/>
      <c r="I564" s="412"/>
      <c r="J564" s="412"/>
      <c r="K564" s="413"/>
      <c r="L564" s="414"/>
      <c r="M564" s="406"/>
      <c r="N564" s="406"/>
    </row>
    <row r="565" spans="1:14" s="7" customFormat="1" ht="15.75">
      <c r="A565" s="401"/>
      <c r="B565" s="402"/>
      <c r="C565" s="407"/>
      <c r="D565" s="407"/>
      <c r="E565" s="407"/>
      <c r="F565" s="407"/>
      <c r="G565" s="407"/>
      <c r="H565" s="407"/>
      <c r="I565" s="407"/>
      <c r="J565" s="407"/>
      <c r="K565" s="408"/>
      <c r="L565" s="406"/>
      <c r="M565" s="406"/>
      <c r="N565" s="406"/>
    </row>
    <row r="566" spans="1:14" s="7" customFormat="1" ht="15.75">
      <c r="A566" s="401"/>
      <c r="B566" s="402"/>
      <c r="C566" s="407"/>
      <c r="D566" s="407"/>
      <c r="E566" s="407"/>
      <c r="F566" s="407"/>
      <c r="G566" s="407"/>
      <c r="H566" s="407"/>
      <c r="I566" s="407"/>
      <c r="J566" s="407"/>
      <c r="K566" s="408"/>
      <c r="L566" s="406"/>
      <c r="M566" s="406"/>
      <c r="N566" s="406"/>
    </row>
    <row r="567" spans="1:14" s="7" customFormat="1" ht="15.75">
      <c r="A567" s="401"/>
      <c r="B567" s="417"/>
      <c r="C567" s="418"/>
      <c r="D567" s="418"/>
      <c r="E567" s="418"/>
      <c r="F567" s="418"/>
      <c r="G567" s="418"/>
      <c r="H567" s="418"/>
      <c r="I567" s="418"/>
      <c r="J567" s="418"/>
      <c r="K567" s="419"/>
      <c r="L567" s="406"/>
      <c r="M567" s="406"/>
      <c r="N567" s="406"/>
    </row>
    <row r="568" spans="1:14" s="7" customFormat="1" ht="15.75">
      <c r="A568" s="401"/>
      <c r="B568" s="410"/>
      <c r="C568" s="418"/>
      <c r="D568" s="418"/>
      <c r="E568" s="418"/>
      <c r="F568" s="418"/>
      <c r="G568" s="418"/>
      <c r="H568" s="418"/>
      <c r="I568" s="418"/>
      <c r="J568" s="418"/>
      <c r="K568" s="419"/>
      <c r="L568" s="406"/>
      <c r="M568" s="406"/>
      <c r="N568" s="406"/>
    </row>
    <row r="569" spans="1:14" s="7" customFormat="1" ht="15.75">
      <c r="A569" s="401"/>
      <c r="B569" s="410"/>
      <c r="C569" s="415"/>
      <c r="D569" s="415"/>
      <c r="E569" s="415"/>
      <c r="F569" s="415"/>
      <c r="G569" s="415"/>
      <c r="H569" s="415"/>
      <c r="I569" s="415"/>
      <c r="J569" s="415"/>
      <c r="K569" s="416"/>
      <c r="L569" s="406"/>
      <c r="M569" s="406"/>
      <c r="N569" s="406"/>
    </row>
    <row r="570" spans="1:14" s="7" customFormat="1" ht="15.75">
      <c r="A570" s="401"/>
      <c r="B570" s="403"/>
      <c r="C570" s="415"/>
      <c r="D570" s="415"/>
      <c r="E570" s="415"/>
      <c r="F570" s="415"/>
      <c r="G570" s="415"/>
      <c r="H570" s="415"/>
      <c r="I570" s="415"/>
      <c r="J570" s="415"/>
      <c r="K570" s="416"/>
      <c r="L570" s="406"/>
      <c r="M570" s="406"/>
      <c r="N570" s="406"/>
    </row>
    <row r="571" spans="1:14" s="7" customFormat="1" ht="15.75">
      <c r="A571" s="401"/>
      <c r="B571" s="402"/>
      <c r="C571" s="415"/>
      <c r="D571" s="415"/>
      <c r="E571" s="415"/>
      <c r="F571" s="415"/>
      <c r="G571" s="415"/>
      <c r="H571" s="415"/>
      <c r="I571" s="415"/>
      <c r="J571" s="415"/>
      <c r="K571" s="416"/>
      <c r="L571" s="406"/>
      <c r="M571" s="406"/>
      <c r="N571" s="406"/>
    </row>
    <row r="572" spans="1:14" s="7" customFormat="1" ht="15.75">
      <c r="A572" s="401"/>
      <c r="B572" s="402"/>
      <c r="C572" s="415"/>
      <c r="D572" s="415"/>
      <c r="E572" s="415"/>
      <c r="F572" s="415"/>
      <c r="G572" s="415"/>
      <c r="H572" s="415"/>
      <c r="I572" s="415"/>
      <c r="J572" s="415"/>
      <c r="K572" s="416"/>
      <c r="L572" s="406"/>
      <c r="M572" s="406"/>
      <c r="N572" s="406"/>
    </row>
    <row r="573" spans="1:14" s="7" customFormat="1" ht="15.75">
      <c r="A573" s="401"/>
      <c r="B573" s="403"/>
      <c r="C573" s="415"/>
      <c r="D573" s="415"/>
      <c r="E573" s="415"/>
      <c r="F573" s="415"/>
      <c r="G573" s="415"/>
      <c r="H573" s="415"/>
      <c r="I573" s="415"/>
      <c r="J573" s="415"/>
      <c r="K573" s="416"/>
      <c r="L573" s="406"/>
      <c r="M573" s="406"/>
      <c r="N573" s="406"/>
    </row>
    <row r="574" spans="1:14" s="7" customFormat="1" ht="15.75">
      <c r="A574" s="401"/>
      <c r="B574" s="402"/>
      <c r="C574" s="415"/>
      <c r="D574" s="415"/>
      <c r="E574" s="415"/>
      <c r="F574" s="415"/>
      <c r="G574" s="415"/>
      <c r="H574" s="415"/>
      <c r="I574" s="415"/>
      <c r="J574" s="415"/>
      <c r="K574" s="416"/>
      <c r="L574" s="406"/>
      <c r="M574" s="406"/>
      <c r="N574" s="406"/>
    </row>
    <row r="575" spans="1:14" s="7" customFormat="1" ht="15.75">
      <c r="A575" s="401"/>
      <c r="B575" s="403"/>
      <c r="C575" s="415"/>
      <c r="D575" s="415"/>
      <c r="E575" s="415"/>
      <c r="F575" s="415"/>
      <c r="G575" s="415"/>
      <c r="H575" s="415"/>
      <c r="I575" s="415"/>
      <c r="J575" s="415"/>
      <c r="K575" s="416"/>
      <c r="L575" s="406"/>
      <c r="M575" s="406"/>
      <c r="N575" s="406"/>
    </row>
    <row r="576" spans="1:14" s="6" customFormat="1" ht="15">
      <c r="A576" s="401"/>
      <c r="B576" s="398"/>
      <c r="C576" s="398"/>
      <c r="D576" s="398"/>
      <c r="E576" s="398"/>
      <c r="F576" s="398"/>
      <c r="G576" s="398"/>
      <c r="H576" s="398"/>
      <c r="I576" s="398"/>
      <c r="J576" s="398"/>
      <c r="K576" s="288"/>
      <c r="L576" s="406"/>
      <c r="M576" s="406"/>
      <c r="N576" s="406"/>
    </row>
    <row r="577" spans="1:14" s="6" customFormat="1" ht="15">
      <c r="A577" s="401"/>
      <c r="B577" s="398"/>
      <c r="C577" s="398"/>
      <c r="D577" s="398"/>
      <c r="E577" s="398"/>
      <c r="F577" s="398"/>
      <c r="G577" s="398"/>
      <c r="H577" s="398"/>
      <c r="I577" s="398"/>
      <c r="J577" s="398"/>
      <c r="K577" s="288"/>
      <c r="L577" s="406"/>
      <c r="M577" s="406"/>
      <c r="N577" s="406"/>
    </row>
    <row r="578" spans="1:14" s="6" customFormat="1" ht="15">
      <c r="A578" s="401"/>
      <c r="B578" s="398"/>
      <c r="C578" s="398"/>
      <c r="D578" s="398"/>
      <c r="E578" s="398"/>
      <c r="F578" s="398"/>
      <c r="G578" s="398"/>
      <c r="H578" s="398"/>
      <c r="I578" s="398"/>
      <c r="J578" s="398"/>
      <c r="K578" s="288"/>
      <c r="L578" s="406"/>
      <c r="M578" s="406"/>
      <c r="N578" s="406"/>
    </row>
    <row r="579" spans="1:14" s="6" customFormat="1" ht="15">
      <c r="A579" s="401"/>
      <c r="B579" s="398"/>
      <c r="C579" s="398"/>
      <c r="D579" s="398"/>
      <c r="E579" s="398"/>
      <c r="F579" s="398"/>
      <c r="G579" s="398"/>
      <c r="H579" s="398"/>
      <c r="I579" s="398"/>
      <c r="J579" s="398"/>
      <c r="K579" s="288"/>
      <c r="L579" s="406"/>
      <c r="M579" s="406"/>
      <c r="N579" s="406"/>
    </row>
    <row r="580" spans="1:14" s="6" customFormat="1" ht="15">
      <c r="A580" s="401"/>
      <c r="B580" s="398"/>
      <c r="C580" s="398"/>
      <c r="D580" s="398"/>
      <c r="E580" s="398"/>
      <c r="F580" s="398"/>
      <c r="G580" s="398"/>
      <c r="H580" s="398"/>
      <c r="I580" s="398"/>
      <c r="J580" s="398"/>
      <c r="K580" s="288"/>
      <c r="L580" s="406"/>
      <c r="M580" s="406"/>
      <c r="N580" s="406"/>
    </row>
    <row r="581" spans="1:14" s="6" customFormat="1" ht="15">
      <c r="A581" s="401"/>
      <c r="B581" s="398"/>
      <c r="C581" s="398"/>
      <c r="D581" s="398"/>
      <c r="E581" s="398"/>
      <c r="F581" s="398"/>
      <c r="G581" s="398"/>
      <c r="H581" s="398"/>
      <c r="I581" s="398"/>
      <c r="J581" s="398"/>
      <c r="K581" s="288"/>
      <c r="L581" s="406"/>
      <c r="M581" s="406"/>
      <c r="N581" s="406"/>
    </row>
    <row r="582" spans="1:14" s="6" customFormat="1" ht="15">
      <c r="A582" s="401"/>
      <c r="B582" s="398"/>
      <c r="C582" s="398"/>
      <c r="D582" s="398"/>
      <c r="E582" s="398"/>
      <c r="F582" s="398"/>
      <c r="G582" s="398"/>
      <c r="H582" s="398"/>
      <c r="I582" s="398"/>
      <c r="J582" s="398"/>
      <c r="K582" s="288"/>
      <c r="L582" s="406"/>
      <c r="M582" s="406"/>
      <c r="N582" s="406"/>
    </row>
    <row r="583" spans="1:14" s="6" customFormat="1" ht="15">
      <c r="A583" s="401"/>
      <c r="B583" s="398"/>
      <c r="C583" s="398"/>
      <c r="D583" s="398"/>
      <c r="E583" s="398"/>
      <c r="F583" s="398"/>
      <c r="G583" s="398"/>
      <c r="H583" s="398"/>
      <c r="I583" s="398"/>
      <c r="J583" s="398"/>
      <c r="K583" s="288"/>
      <c r="L583" s="406"/>
      <c r="M583" s="406"/>
      <c r="N583" s="406"/>
    </row>
    <row r="584" spans="1:14" s="6" customFormat="1" ht="15">
      <c r="A584" s="401"/>
      <c r="B584" s="398"/>
      <c r="C584" s="398"/>
      <c r="D584" s="398"/>
      <c r="E584" s="398"/>
      <c r="F584" s="398"/>
      <c r="G584" s="398"/>
      <c r="H584" s="398"/>
      <c r="I584" s="398"/>
      <c r="J584" s="398"/>
      <c r="K584" s="288"/>
      <c r="L584" s="406"/>
      <c r="M584" s="406"/>
      <c r="N584" s="406"/>
    </row>
    <row r="585" spans="1:14" s="6" customFormat="1" ht="15">
      <c r="A585" s="401"/>
      <c r="B585" s="398"/>
      <c r="C585" s="398"/>
      <c r="D585" s="398"/>
      <c r="E585" s="398"/>
      <c r="F585" s="398"/>
      <c r="G585" s="398"/>
      <c r="H585" s="398"/>
      <c r="I585" s="398"/>
      <c r="J585" s="398"/>
      <c r="K585" s="288"/>
      <c r="L585" s="406"/>
      <c r="M585" s="406"/>
      <c r="N585" s="406"/>
    </row>
    <row r="586" spans="1:14" s="6" customFormat="1" ht="12.75">
      <c r="A586" s="409"/>
      <c r="B586" s="398"/>
      <c r="C586" s="398"/>
      <c r="D586" s="398"/>
      <c r="E586" s="398"/>
      <c r="F586" s="398"/>
      <c r="G586" s="398"/>
      <c r="H586" s="398"/>
      <c r="I586" s="398"/>
      <c r="J586" s="398"/>
      <c r="K586" s="288"/>
      <c r="L586" s="406"/>
      <c r="M586" s="406"/>
      <c r="N586" s="406"/>
    </row>
    <row r="587" spans="1:14" s="6" customFormat="1" ht="12.75">
      <c r="A587" s="409"/>
      <c r="B587" s="398"/>
      <c r="C587" s="398"/>
      <c r="D587" s="398"/>
      <c r="E587" s="398"/>
      <c r="F587" s="398"/>
      <c r="G587" s="398"/>
      <c r="H587" s="398"/>
      <c r="I587" s="398"/>
      <c r="J587" s="398"/>
      <c r="K587" s="288"/>
      <c r="L587" s="406"/>
      <c r="M587" s="406"/>
      <c r="N587" s="406"/>
    </row>
    <row r="588" spans="1:14" s="6" customFormat="1" ht="12.75">
      <c r="A588" s="409"/>
      <c r="B588" s="398"/>
      <c r="C588" s="398"/>
      <c r="D588" s="398"/>
      <c r="E588" s="398"/>
      <c r="F588" s="398"/>
      <c r="G588" s="398"/>
      <c r="H588" s="398"/>
      <c r="I588" s="398"/>
      <c r="J588" s="398"/>
      <c r="K588" s="288"/>
      <c r="L588" s="406"/>
      <c r="M588" s="406"/>
      <c r="N588" s="406"/>
    </row>
    <row r="589" spans="1:14" s="6" customFormat="1" ht="12.75">
      <c r="A589" s="409"/>
      <c r="B589" s="398"/>
      <c r="C589" s="398"/>
      <c r="D589" s="398"/>
      <c r="E589" s="398"/>
      <c r="F589" s="398"/>
      <c r="G589" s="398"/>
      <c r="H589" s="398"/>
      <c r="I589" s="398"/>
      <c r="J589" s="398"/>
      <c r="K589" s="288"/>
      <c r="L589" s="406"/>
      <c r="M589" s="406"/>
      <c r="N589" s="406"/>
    </row>
    <row r="590" spans="1:14" s="6" customFormat="1" ht="12.75">
      <c r="A590" s="409"/>
      <c r="B590" s="398"/>
      <c r="C590" s="398"/>
      <c r="D590" s="398"/>
      <c r="E590" s="398"/>
      <c r="F590" s="398"/>
      <c r="G590" s="398"/>
      <c r="H590" s="398"/>
      <c r="I590" s="398"/>
      <c r="J590" s="398"/>
      <c r="K590" s="288"/>
      <c r="L590" s="406"/>
      <c r="M590" s="406"/>
      <c r="N590" s="406"/>
    </row>
    <row r="591" spans="1:14" s="6" customFormat="1" ht="12.75">
      <c r="A591" s="409"/>
      <c r="B591" s="398"/>
      <c r="C591" s="398"/>
      <c r="D591" s="398"/>
      <c r="E591" s="398"/>
      <c r="F591" s="398"/>
      <c r="G591" s="398"/>
      <c r="H591" s="398"/>
      <c r="I591" s="398"/>
      <c r="J591" s="398"/>
      <c r="K591" s="288"/>
      <c r="L591" s="406"/>
      <c r="M591" s="406"/>
      <c r="N591" s="406"/>
    </row>
    <row r="592" spans="1:14" s="6" customFormat="1" ht="12.75">
      <c r="A592" s="409"/>
      <c r="B592" s="398"/>
      <c r="C592" s="398"/>
      <c r="D592" s="398"/>
      <c r="E592" s="398"/>
      <c r="F592" s="398"/>
      <c r="G592" s="398"/>
      <c r="H592" s="398"/>
      <c r="I592" s="398"/>
      <c r="J592" s="398"/>
      <c r="K592" s="288"/>
      <c r="L592" s="406"/>
      <c r="M592" s="406"/>
      <c r="N592" s="406"/>
    </row>
    <row r="593" spans="1:14" s="6" customFormat="1" ht="12.75">
      <c r="A593" s="409"/>
      <c r="B593" s="398"/>
      <c r="C593" s="398"/>
      <c r="D593" s="398"/>
      <c r="E593" s="398"/>
      <c r="F593" s="398"/>
      <c r="G593" s="398"/>
      <c r="H593" s="398"/>
      <c r="I593" s="398"/>
      <c r="J593" s="398"/>
      <c r="K593" s="288"/>
      <c r="L593" s="406"/>
      <c r="M593" s="406"/>
      <c r="N593" s="406"/>
    </row>
    <row r="594" spans="1:14" s="6" customFormat="1" ht="12.75">
      <c r="A594" s="409"/>
      <c r="B594" s="398"/>
      <c r="C594" s="398"/>
      <c r="D594" s="398"/>
      <c r="E594" s="398"/>
      <c r="F594" s="398"/>
      <c r="G594" s="398"/>
      <c r="H594" s="398"/>
      <c r="I594" s="398"/>
      <c r="J594" s="398"/>
      <c r="K594" s="288"/>
      <c r="L594" s="406"/>
      <c r="M594" s="406"/>
      <c r="N594" s="406"/>
    </row>
    <row r="595" spans="1:14" s="6" customFormat="1" ht="12.75">
      <c r="A595" s="409"/>
      <c r="B595" s="398"/>
      <c r="C595" s="398"/>
      <c r="D595" s="398"/>
      <c r="E595" s="398"/>
      <c r="F595" s="398"/>
      <c r="G595" s="398"/>
      <c r="H595" s="398"/>
      <c r="I595" s="398"/>
      <c r="J595" s="398"/>
      <c r="K595" s="288"/>
      <c r="L595" s="406"/>
      <c r="M595" s="406"/>
      <c r="N595" s="406"/>
    </row>
    <row r="596" spans="1:14" s="6" customFormat="1" ht="12.75">
      <c r="A596" s="409"/>
      <c r="B596" s="398"/>
      <c r="C596" s="398"/>
      <c r="D596" s="398"/>
      <c r="E596" s="398"/>
      <c r="F596" s="398"/>
      <c r="G596" s="398"/>
      <c r="H596" s="398"/>
      <c r="I596" s="398"/>
      <c r="J596" s="398"/>
      <c r="K596" s="288"/>
      <c r="L596" s="406"/>
      <c r="M596" s="406"/>
      <c r="N596" s="406"/>
    </row>
    <row r="597" spans="1:14" s="6" customFormat="1" ht="12.75">
      <c r="A597" s="409"/>
      <c r="B597" s="398"/>
      <c r="C597" s="398"/>
      <c r="D597" s="398"/>
      <c r="E597" s="398"/>
      <c r="F597" s="398"/>
      <c r="G597" s="398"/>
      <c r="H597" s="398"/>
      <c r="I597" s="398"/>
      <c r="J597" s="398"/>
      <c r="K597" s="288"/>
      <c r="L597" s="406"/>
      <c r="M597" s="406"/>
      <c r="N597" s="406"/>
    </row>
    <row r="598" spans="1:14" s="6" customFormat="1" ht="12.75">
      <c r="A598" s="409"/>
      <c r="B598" s="398"/>
      <c r="C598" s="398"/>
      <c r="D598" s="398"/>
      <c r="E598" s="398"/>
      <c r="F598" s="398"/>
      <c r="G598" s="398"/>
      <c r="H598" s="398"/>
      <c r="I598" s="398"/>
      <c r="J598" s="398"/>
      <c r="K598" s="288"/>
      <c r="L598" s="406"/>
      <c r="M598" s="406"/>
      <c r="N598" s="406"/>
    </row>
    <row r="599" spans="1:14" s="6" customFormat="1" ht="12.75">
      <c r="A599" s="409"/>
      <c r="B599" s="398"/>
      <c r="C599" s="398"/>
      <c r="D599" s="398"/>
      <c r="E599" s="398"/>
      <c r="F599" s="398"/>
      <c r="G599" s="398"/>
      <c r="H599" s="398"/>
      <c r="I599" s="398"/>
      <c r="J599" s="398"/>
      <c r="K599" s="288"/>
      <c r="L599" s="406"/>
      <c r="M599" s="406"/>
      <c r="N599" s="406"/>
    </row>
    <row r="600" spans="1:14" s="6" customFormat="1" ht="12.75">
      <c r="A600" s="409"/>
      <c r="B600" s="398"/>
      <c r="C600" s="398"/>
      <c r="D600" s="398"/>
      <c r="E600" s="398"/>
      <c r="F600" s="398"/>
      <c r="G600" s="398"/>
      <c r="H600" s="398"/>
      <c r="I600" s="398"/>
      <c r="J600" s="398"/>
      <c r="K600" s="288"/>
      <c r="L600" s="406"/>
      <c r="M600" s="406"/>
      <c r="N600" s="406"/>
    </row>
    <row r="601" spans="1:14" s="6" customFormat="1" ht="12.75">
      <c r="A601" s="409"/>
      <c r="B601" s="398"/>
      <c r="C601" s="398"/>
      <c r="D601" s="398"/>
      <c r="E601" s="398"/>
      <c r="F601" s="398"/>
      <c r="G601" s="398"/>
      <c r="H601" s="398"/>
      <c r="I601" s="398"/>
      <c r="J601" s="398"/>
      <c r="K601" s="288"/>
      <c r="L601" s="406"/>
      <c r="M601" s="406"/>
      <c r="N601" s="406"/>
    </row>
    <row r="602" spans="1:14" s="6" customFormat="1" ht="12.75">
      <c r="A602" s="409"/>
      <c r="B602" s="398"/>
      <c r="C602" s="398"/>
      <c r="D602" s="398"/>
      <c r="E602" s="398"/>
      <c r="F602" s="398"/>
      <c r="G602" s="398"/>
      <c r="H602" s="398"/>
      <c r="I602" s="398"/>
      <c r="J602" s="398"/>
      <c r="K602" s="288"/>
      <c r="L602" s="406"/>
      <c r="M602" s="406"/>
      <c r="N602" s="406"/>
    </row>
    <row r="603" spans="1:14" s="6" customFormat="1" ht="12.75">
      <c r="A603" s="409"/>
      <c r="B603" s="398"/>
      <c r="C603" s="398"/>
      <c r="D603" s="398"/>
      <c r="E603" s="398"/>
      <c r="F603" s="398"/>
      <c r="G603" s="398"/>
      <c r="H603" s="398"/>
      <c r="I603" s="398"/>
      <c r="J603" s="398"/>
      <c r="K603" s="288"/>
      <c r="L603" s="406"/>
      <c r="M603" s="406"/>
      <c r="N603" s="406"/>
    </row>
    <row r="604" spans="1:14" s="6" customFormat="1" ht="12.75">
      <c r="A604" s="409"/>
      <c r="B604" s="398"/>
      <c r="C604" s="398"/>
      <c r="D604" s="398"/>
      <c r="E604" s="398"/>
      <c r="F604" s="398"/>
      <c r="G604" s="398"/>
      <c r="H604" s="398"/>
      <c r="I604" s="398"/>
      <c r="J604" s="398"/>
      <c r="K604" s="288"/>
      <c r="L604" s="406"/>
      <c r="M604" s="406"/>
      <c r="N604" s="406"/>
    </row>
    <row r="605" spans="1:14" s="6" customFormat="1" ht="12.75">
      <c r="A605" s="409"/>
      <c r="B605" s="398"/>
      <c r="C605" s="398"/>
      <c r="D605" s="398"/>
      <c r="E605" s="398"/>
      <c r="F605" s="398"/>
      <c r="G605" s="398"/>
      <c r="H605" s="398"/>
      <c r="I605" s="398"/>
      <c r="J605" s="398"/>
      <c r="K605" s="288"/>
      <c r="L605" s="406"/>
      <c r="M605" s="406"/>
      <c r="N605" s="406"/>
    </row>
    <row r="606" spans="1:14" s="6" customFormat="1" ht="12.75">
      <c r="A606" s="409"/>
      <c r="B606" s="398"/>
      <c r="C606" s="398"/>
      <c r="D606" s="398"/>
      <c r="E606" s="398"/>
      <c r="F606" s="398"/>
      <c r="G606" s="398"/>
      <c r="H606" s="398"/>
      <c r="I606" s="398"/>
      <c r="J606" s="398"/>
      <c r="K606" s="288"/>
      <c r="L606" s="406"/>
      <c r="M606" s="406"/>
      <c r="N606" s="406"/>
    </row>
    <row r="607" spans="1:14" s="6" customFormat="1" ht="12.75">
      <c r="A607" s="409"/>
      <c r="B607" s="398"/>
      <c r="C607" s="398"/>
      <c r="D607" s="398"/>
      <c r="E607" s="398"/>
      <c r="F607" s="398"/>
      <c r="G607" s="398"/>
      <c r="H607" s="398"/>
      <c r="I607" s="398"/>
      <c r="J607" s="398"/>
      <c r="K607" s="288"/>
      <c r="L607" s="406"/>
      <c r="M607" s="406"/>
      <c r="N607" s="406"/>
    </row>
    <row r="608" spans="1:14" s="6" customFormat="1" ht="12.75">
      <c r="A608" s="409"/>
      <c r="B608" s="398"/>
      <c r="C608" s="398"/>
      <c r="D608" s="398"/>
      <c r="E608" s="398"/>
      <c r="F608" s="398"/>
      <c r="G608" s="398"/>
      <c r="H608" s="398"/>
      <c r="I608" s="398"/>
      <c r="J608" s="398"/>
      <c r="K608" s="288"/>
      <c r="L608" s="406"/>
      <c r="M608" s="406"/>
      <c r="N608" s="406"/>
    </row>
    <row r="609" spans="1:14" s="6" customFormat="1" ht="12.75">
      <c r="A609" s="409"/>
      <c r="B609" s="398"/>
      <c r="C609" s="398"/>
      <c r="D609" s="398"/>
      <c r="E609" s="398"/>
      <c r="F609" s="398"/>
      <c r="G609" s="398"/>
      <c r="H609" s="398"/>
      <c r="I609" s="398"/>
      <c r="J609" s="398"/>
      <c r="K609" s="288"/>
      <c r="L609" s="406"/>
      <c r="M609" s="406"/>
      <c r="N609" s="406"/>
    </row>
    <row r="610" spans="1:14" s="6" customFormat="1" ht="12.75">
      <c r="A610" s="409"/>
      <c r="B610" s="398"/>
      <c r="C610" s="398"/>
      <c r="D610" s="398"/>
      <c r="E610" s="398"/>
      <c r="F610" s="398"/>
      <c r="G610" s="398"/>
      <c r="H610" s="398"/>
      <c r="I610" s="398"/>
      <c r="J610" s="398"/>
      <c r="K610" s="288"/>
      <c r="L610" s="406"/>
      <c r="M610" s="406"/>
      <c r="N610" s="406"/>
    </row>
    <row r="611" spans="1:14" s="6" customFormat="1" ht="12.75">
      <c r="A611" s="409"/>
      <c r="B611" s="398"/>
      <c r="C611" s="398"/>
      <c r="D611" s="398"/>
      <c r="E611" s="398"/>
      <c r="F611" s="398"/>
      <c r="G611" s="398"/>
      <c r="H611" s="398"/>
      <c r="I611" s="398"/>
      <c r="J611" s="398"/>
      <c r="K611" s="288"/>
      <c r="L611" s="406"/>
      <c r="M611" s="406"/>
      <c r="N611" s="406"/>
    </row>
    <row r="612" spans="1:14" s="6" customFormat="1" ht="12.75">
      <c r="A612" s="409"/>
      <c r="B612" s="398"/>
      <c r="C612" s="398"/>
      <c r="D612" s="398"/>
      <c r="E612" s="398"/>
      <c r="F612" s="398"/>
      <c r="G612" s="398"/>
      <c r="H612" s="398"/>
      <c r="I612" s="398"/>
      <c r="J612" s="398"/>
      <c r="K612" s="288"/>
      <c r="L612" s="406"/>
      <c r="M612" s="406"/>
      <c r="N612" s="406"/>
    </row>
    <row r="613" spans="1:14" s="6" customFormat="1" ht="12.75">
      <c r="A613" s="409"/>
      <c r="B613" s="398"/>
      <c r="C613" s="398"/>
      <c r="D613" s="398"/>
      <c r="E613" s="398"/>
      <c r="F613" s="398"/>
      <c r="G613" s="398"/>
      <c r="H613" s="398"/>
      <c r="I613" s="398"/>
      <c r="J613" s="398"/>
      <c r="K613" s="288"/>
      <c r="L613" s="406"/>
      <c r="M613" s="406"/>
      <c r="N613" s="406"/>
    </row>
    <row r="614" spans="1:14" s="6" customFormat="1" ht="12.75">
      <c r="A614" s="409"/>
      <c r="B614" s="398"/>
      <c r="C614" s="398"/>
      <c r="D614" s="398"/>
      <c r="E614" s="398"/>
      <c r="F614" s="398"/>
      <c r="G614" s="398"/>
      <c r="H614" s="398"/>
      <c r="I614" s="398"/>
      <c r="J614" s="398"/>
      <c r="K614" s="288"/>
      <c r="L614" s="406"/>
      <c r="M614" s="406"/>
      <c r="N614" s="406"/>
    </row>
    <row r="615" spans="1:14" s="6" customFormat="1" ht="12.75">
      <c r="A615" s="409"/>
      <c r="B615" s="398"/>
      <c r="C615" s="398"/>
      <c r="D615" s="398"/>
      <c r="E615" s="398"/>
      <c r="F615" s="398"/>
      <c r="G615" s="398"/>
      <c r="H615" s="398"/>
      <c r="I615" s="398"/>
      <c r="J615" s="398"/>
      <c r="K615" s="288"/>
      <c r="L615" s="406"/>
      <c r="M615" s="406"/>
      <c r="N615" s="406"/>
    </row>
    <row r="616" spans="1:14" s="6" customFormat="1" ht="12.75">
      <c r="A616" s="409"/>
      <c r="B616" s="398"/>
      <c r="C616" s="398"/>
      <c r="D616" s="398"/>
      <c r="E616" s="398"/>
      <c r="F616" s="398"/>
      <c r="G616" s="398"/>
      <c r="H616" s="398"/>
      <c r="I616" s="398"/>
      <c r="J616" s="398"/>
      <c r="K616" s="288"/>
      <c r="L616" s="406"/>
      <c r="M616" s="406"/>
      <c r="N616" s="406"/>
    </row>
    <row r="617" spans="1:14" s="6" customFormat="1" ht="12.75">
      <c r="A617" s="409"/>
      <c r="B617" s="398"/>
      <c r="C617" s="398"/>
      <c r="D617" s="398"/>
      <c r="E617" s="398"/>
      <c r="F617" s="398"/>
      <c r="G617" s="398"/>
      <c r="H617" s="398"/>
      <c r="I617" s="398"/>
      <c r="J617" s="398"/>
      <c r="K617" s="288"/>
      <c r="L617" s="406"/>
      <c r="M617" s="406"/>
      <c r="N617" s="406"/>
    </row>
    <row r="618" spans="1:14" s="6" customFormat="1" ht="12.75">
      <c r="A618" s="409"/>
      <c r="B618" s="398"/>
      <c r="C618" s="398"/>
      <c r="D618" s="398"/>
      <c r="E618" s="398"/>
      <c r="F618" s="398"/>
      <c r="G618" s="398"/>
      <c r="H618" s="398"/>
      <c r="I618" s="398"/>
      <c r="J618" s="398"/>
      <c r="K618" s="288"/>
      <c r="L618" s="406"/>
      <c r="M618" s="406"/>
      <c r="N618" s="406"/>
    </row>
    <row r="619" spans="1:14" s="6" customFormat="1" ht="12.75">
      <c r="A619" s="409"/>
      <c r="B619" s="398"/>
      <c r="C619" s="398"/>
      <c r="D619" s="398"/>
      <c r="E619" s="398"/>
      <c r="F619" s="398"/>
      <c r="G619" s="398"/>
      <c r="H619" s="398"/>
      <c r="I619" s="398"/>
      <c r="J619" s="398"/>
      <c r="K619" s="288"/>
      <c r="L619" s="406"/>
      <c r="M619" s="406"/>
      <c r="N619" s="406"/>
    </row>
    <row r="620" spans="1:14" s="6" customFormat="1" ht="12.75">
      <c r="A620" s="409"/>
      <c r="B620" s="398"/>
      <c r="C620" s="398"/>
      <c r="D620" s="398"/>
      <c r="E620" s="398"/>
      <c r="F620" s="398"/>
      <c r="G620" s="398"/>
      <c r="H620" s="398"/>
      <c r="I620" s="398"/>
      <c r="J620" s="398"/>
      <c r="K620" s="288"/>
      <c r="L620" s="406"/>
      <c r="M620" s="406"/>
      <c r="N620" s="406"/>
    </row>
    <row r="621" spans="1:14" s="6" customFormat="1" ht="12.75">
      <c r="A621" s="409"/>
      <c r="B621" s="398"/>
      <c r="C621" s="398"/>
      <c r="D621" s="398"/>
      <c r="E621" s="398"/>
      <c r="F621" s="398"/>
      <c r="G621" s="398"/>
      <c r="H621" s="398"/>
      <c r="I621" s="398"/>
      <c r="J621" s="398"/>
      <c r="K621" s="288"/>
      <c r="L621" s="406"/>
      <c r="M621" s="406"/>
      <c r="N621" s="406"/>
    </row>
    <row r="622" spans="1:14" s="6" customFormat="1" ht="12.75">
      <c r="A622" s="409"/>
      <c r="B622" s="398"/>
      <c r="C622" s="398"/>
      <c r="D622" s="398"/>
      <c r="E622" s="398"/>
      <c r="F622" s="398"/>
      <c r="G622" s="398"/>
      <c r="H622" s="398"/>
      <c r="I622" s="398"/>
      <c r="J622" s="398"/>
      <c r="K622" s="288"/>
      <c r="L622" s="406"/>
      <c r="M622" s="406"/>
      <c r="N622" s="406"/>
    </row>
    <row r="623" spans="1:14" s="6" customFormat="1" ht="12.75">
      <c r="A623" s="409"/>
      <c r="B623" s="398"/>
      <c r="C623" s="398"/>
      <c r="D623" s="398"/>
      <c r="E623" s="398"/>
      <c r="F623" s="398"/>
      <c r="G623" s="398"/>
      <c r="H623" s="398"/>
      <c r="I623" s="398"/>
      <c r="J623" s="398"/>
      <c r="K623" s="288"/>
      <c r="L623" s="406"/>
      <c r="M623" s="406"/>
      <c r="N623" s="406"/>
    </row>
    <row r="624" spans="1:14" s="6" customFormat="1" ht="12.75">
      <c r="A624" s="409"/>
      <c r="B624" s="398"/>
      <c r="C624" s="398"/>
      <c r="D624" s="398"/>
      <c r="E624" s="398"/>
      <c r="F624" s="398"/>
      <c r="G624" s="398"/>
      <c r="H624" s="398"/>
      <c r="I624" s="398"/>
      <c r="J624" s="398"/>
      <c r="K624" s="288"/>
      <c r="L624" s="406"/>
      <c r="M624" s="406"/>
      <c r="N624" s="406"/>
    </row>
    <row r="625" spans="1:14" s="6" customFormat="1" ht="12.75">
      <c r="A625" s="409"/>
      <c r="B625" s="398"/>
      <c r="C625" s="398"/>
      <c r="D625" s="398"/>
      <c r="E625" s="398"/>
      <c r="F625" s="398"/>
      <c r="G625" s="398"/>
      <c r="H625" s="398"/>
      <c r="I625" s="398"/>
      <c r="J625" s="398"/>
      <c r="K625" s="288"/>
      <c r="L625" s="406"/>
      <c r="M625" s="406"/>
      <c r="N625" s="406"/>
    </row>
    <row r="626" spans="1:14" s="6" customFormat="1" ht="12.75">
      <c r="A626" s="409"/>
      <c r="B626" s="398"/>
      <c r="C626" s="398"/>
      <c r="D626" s="398"/>
      <c r="E626" s="398"/>
      <c r="F626" s="398"/>
      <c r="G626" s="398"/>
      <c r="H626" s="398"/>
      <c r="I626" s="398"/>
      <c r="J626" s="398"/>
      <c r="K626" s="288"/>
      <c r="L626" s="406"/>
      <c r="M626" s="406"/>
      <c r="N626" s="406"/>
    </row>
    <row r="627" spans="1:14" s="6" customFormat="1" ht="12.75">
      <c r="A627" s="409"/>
      <c r="B627" s="398"/>
      <c r="C627" s="398"/>
      <c r="D627" s="398"/>
      <c r="E627" s="398"/>
      <c r="F627" s="398"/>
      <c r="G627" s="398"/>
      <c r="H627" s="398"/>
      <c r="I627" s="398"/>
      <c r="J627" s="398"/>
      <c r="K627" s="288"/>
      <c r="L627" s="406"/>
      <c r="M627" s="406"/>
      <c r="N627" s="406"/>
    </row>
    <row r="628" spans="1:14" s="6" customFormat="1" ht="12.75">
      <c r="A628" s="409"/>
      <c r="B628" s="398"/>
      <c r="C628" s="398"/>
      <c r="D628" s="398"/>
      <c r="E628" s="398"/>
      <c r="F628" s="398"/>
      <c r="G628" s="398"/>
      <c r="H628" s="398"/>
      <c r="I628" s="398"/>
      <c r="J628" s="398"/>
      <c r="K628" s="288"/>
      <c r="L628" s="406"/>
      <c r="M628" s="406"/>
      <c r="N628" s="406"/>
    </row>
    <row r="629" spans="1:14" s="6" customFormat="1" ht="12.75">
      <c r="A629" s="409"/>
      <c r="B629" s="398"/>
      <c r="C629" s="398"/>
      <c r="D629" s="398"/>
      <c r="E629" s="398"/>
      <c r="F629" s="398"/>
      <c r="G629" s="398"/>
      <c r="H629" s="398"/>
      <c r="I629" s="398"/>
      <c r="J629" s="398"/>
      <c r="K629" s="288"/>
      <c r="L629" s="406"/>
      <c r="M629" s="406"/>
      <c r="N629" s="406"/>
    </row>
    <row r="630" spans="1:14" s="6" customFormat="1" ht="12.75">
      <c r="A630" s="409"/>
      <c r="B630" s="398"/>
      <c r="C630" s="398"/>
      <c r="D630" s="398"/>
      <c r="E630" s="398"/>
      <c r="F630" s="398"/>
      <c r="G630" s="398"/>
      <c r="H630" s="398"/>
      <c r="I630" s="398"/>
      <c r="J630" s="398"/>
      <c r="K630" s="288"/>
      <c r="L630" s="406"/>
      <c r="M630" s="406"/>
      <c r="N630" s="406"/>
    </row>
    <row r="631" spans="1:14" s="6" customFormat="1" ht="12.75">
      <c r="A631" s="409"/>
      <c r="B631" s="398"/>
      <c r="C631" s="398"/>
      <c r="D631" s="398"/>
      <c r="E631" s="398"/>
      <c r="F631" s="398"/>
      <c r="G631" s="398"/>
      <c r="H631" s="398"/>
      <c r="I631" s="398"/>
      <c r="J631" s="398"/>
      <c r="K631" s="288"/>
      <c r="L631" s="406"/>
      <c r="M631" s="406"/>
      <c r="N631" s="406"/>
    </row>
    <row r="632" spans="1:14" s="6" customFormat="1" ht="12.75">
      <c r="A632" s="409"/>
      <c r="B632" s="398"/>
      <c r="C632" s="398"/>
      <c r="D632" s="398"/>
      <c r="E632" s="398"/>
      <c r="F632" s="398"/>
      <c r="G632" s="398"/>
      <c r="H632" s="398"/>
      <c r="I632" s="398"/>
      <c r="J632" s="398"/>
      <c r="K632" s="288"/>
      <c r="L632" s="406"/>
      <c r="M632" s="406"/>
      <c r="N632" s="406"/>
    </row>
    <row r="633" spans="1:14" s="6" customFormat="1" ht="12.75">
      <c r="A633" s="409"/>
      <c r="B633" s="398"/>
      <c r="C633" s="398"/>
      <c r="D633" s="398"/>
      <c r="E633" s="398"/>
      <c r="F633" s="398"/>
      <c r="G633" s="398"/>
      <c r="H633" s="398"/>
      <c r="I633" s="398"/>
      <c r="J633" s="398"/>
      <c r="K633" s="288"/>
      <c r="L633" s="406"/>
      <c r="M633" s="406"/>
      <c r="N633" s="406"/>
    </row>
    <row r="634" spans="1:14" s="6" customFormat="1" ht="12.75">
      <c r="A634" s="409"/>
      <c r="B634" s="398"/>
      <c r="C634" s="398"/>
      <c r="D634" s="398"/>
      <c r="E634" s="398"/>
      <c r="F634" s="398"/>
      <c r="G634" s="398"/>
      <c r="H634" s="398"/>
      <c r="I634" s="398"/>
      <c r="J634" s="398"/>
      <c r="K634" s="288"/>
      <c r="L634" s="406"/>
      <c r="M634" s="406"/>
      <c r="N634" s="406"/>
    </row>
    <row r="635" spans="1:14" ht="12.75">
      <c r="A635" s="309"/>
      <c r="B635" s="398"/>
      <c r="C635" s="399"/>
      <c r="D635" s="399"/>
      <c r="E635" s="399"/>
      <c r="F635" s="399"/>
      <c r="G635" s="399"/>
      <c r="H635" s="399"/>
      <c r="I635" s="399"/>
      <c r="J635" s="399"/>
      <c r="K635" s="400"/>
      <c r="L635" s="316"/>
      <c r="M635" s="316"/>
      <c r="N635" s="316"/>
    </row>
    <row r="636" spans="1:14" ht="12.75">
      <c r="A636" s="309"/>
      <c r="B636" s="398"/>
      <c r="C636" s="399"/>
      <c r="D636" s="399"/>
      <c r="E636" s="399"/>
      <c r="F636" s="399"/>
      <c r="G636" s="399"/>
      <c r="H636" s="399"/>
      <c r="I636" s="399"/>
      <c r="J636" s="399"/>
      <c r="K636" s="400"/>
      <c r="L636" s="316"/>
      <c r="M636" s="316"/>
      <c r="N636" s="316"/>
    </row>
    <row r="637" spans="1:14" ht="12.75">
      <c r="A637" s="309"/>
      <c r="B637" s="398"/>
      <c r="C637" s="399"/>
      <c r="D637" s="399"/>
      <c r="E637" s="399"/>
      <c r="F637" s="399"/>
      <c r="G637" s="399"/>
      <c r="H637" s="399"/>
      <c r="I637" s="399"/>
      <c r="J637" s="399"/>
      <c r="K637" s="400"/>
      <c r="L637" s="316"/>
      <c r="M637" s="316"/>
      <c r="N637" s="316"/>
    </row>
    <row r="638" spans="1:14" ht="12.75">
      <c r="A638" s="309"/>
      <c r="B638" s="398"/>
      <c r="C638" s="399"/>
      <c r="D638" s="399"/>
      <c r="E638" s="399"/>
      <c r="F638" s="399"/>
      <c r="G638" s="399"/>
      <c r="H638" s="399"/>
      <c r="I638" s="399"/>
      <c r="J638" s="399"/>
      <c r="K638" s="400"/>
      <c r="L638" s="316"/>
      <c r="M638" s="316"/>
      <c r="N638" s="316"/>
    </row>
    <row r="639" spans="1:14" ht="12.75">
      <c r="A639" s="309"/>
      <c r="B639" s="398"/>
      <c r="C639" s="399"/>
      <c r="D639" s="399"/>
      <c r="E639" s="399"/>
      <c r="F639" s="399"/>
      <c r="G639" s="399"/>
      <c r="H639" s="399"/>
      <c r="I639" s="399"/>
      <c r="J639" s="399"/>
      <c r="K639" s="400"/>
      <c r="L639" s="316"/>
      <c r="M639" s="316"/>
      <c r="N639" s="316"/>
    </row>
    <row r="640" spans="1:14" ht="12.75">
      <c r="A640" s="309"/>
      <c r="B640" s="398"/>
      <c r="C640" s="399"/>
      <c r="D640" s="399"/>
      <c r="E640" s="399"/>
      <c r="F640" s="399"/>
      <c r="G640" s="399"/>
      <c r="H640" s="399"/>
      <c r="I640" s="399"/>
      <c r="J640" s="399"/>
      <c r="K640" s="400"/>
      <c r="L640" s="316"/>
      <c r="M640" s="316"/>
      <c r="N640" s="316"/>
    </row>
    <row r="641" spans="1:14" ht="12.75">
      <c r="A641" s="309"/>
      <c r="B641" s="398"/>
      <c r="C641" s="399"/>
      <c r="D641" s="399"/>
      <c r="E641" s="399"/>
      <c r="F641" s="399"/>
      <c r="G641" s="399"/>
      <c r="H641" s="399"/>
      <c r="I641" s="399"/>
      <c r="J641" s="399"/>
      <c r="K641" s="400"/>
      <c r="L641" s="316"/>
      <c r="M641" s="316"/>
      <c r="N641" s="316"/>
    </row>
    <row r="642" spans="1:14" ht="12.75">
      <c r="A642" s="309"/>
      <c r="B642" s="398"/>
      <c r="C642" s="399"/>
      <c r="D642" s="399"/>
      <c r="E642" s="399"/>
      <c r="F642" s="399"/>
      <c r="G642" s="399"/>
      <c r="H642" s="399"/>
      <c r="I642" s="399"/>
      <c r="J642" s="399"/>
      <c r="K642" s="400"/>
      <c r="L642" s="316"/>
      <c r="M642" s="316"/>
      <c r="N642" s="316"/>
    </row>
    <row r="643" spans="1:14" ht="12.75">
      <c r="A643" s="309"/>
      <c r="B643" s="398"/>
      <c r="C643" s="399"/>
      <c r="D643" s="399"/>
      <c r="E643" s="399"/>
      <c r="F643" s="399"/>
      <c r="G643" s="399"/>
      <c r="H643" s="399"/>
      <c r="I643" s="399"/>
      <c r="J643" s="399"/>
      <c r="K643" s="400"/>
      <c r="L643" s="316"/>
      <c r="M643" s="316"/>
      <c r="N643" s="316"/>
    </row>
    <row r="644" spans="1:14" ht="12.75">
      <c r="A644" s="316"/>
      <c r="B644" s="420"/>
      <c r="C644" s="421"/>
      <c r="D644" s="421"/>
      <c r="E644" s="421"/>
      <c r="F644" s="421"/>
      <c r="G644" s="421"/>
      <c r="H644" s="421"/>
      <c r="I644" s="421"/>
      <c r="J644" s="421"/>
      <c r="K644" s="422"/>
      <c r="L644" s="316"/>
      <c r="M644" s="316"/>
      <c r="N644" s="316"/>
    </row>
    <row r="645" spans="1:14" ht="12.75">
      <c r="A645" s="316"/>
      <c r="B645" s="420"/>
      <c r="C645" s="421"/>
      <c r="D645" s="421"/>
      <c r="E645" s="421"/>
      <c r="F645" s="421"/>
      <c r="G645" s="421"/>
      <c r="H645" s="421"/>
      <c r="I645" s="421"/>
      <c r="J645" s="421"/>
      <c r="K645" s="422"/>
      <c r="L645" s="316"/>
      <c r="M645" s="316"/>
      <c r="N645" s="316"/>
    </row>
    <row r="646" spans="1:14" ht="12.75">
      <c r="A646" s="316"/>
      <c r="B646" s="420"/>
      <c r="C646" s="421"/>
      <c r="D646" s="421"/>
      <c r="E646" s="421"/>
      <c r="F646" s="421"/>
      <c r="G646" s="421"/>
      <c r="H646" s="421"/>
      <c r="I646" s="421"/>
      <c r="J646" s="421"/>
      <c r="K646" s="422"/>
      <c r="L646" s="316"/>
      <c r="M646" s="316"/>
      <c r="N646" s="316"/>
    </row>
    <row r="647" spans="1:14" ht="12.75">
      <c r="A647" s="316"/>
      <c r="B647" s="420"/>
      <c r="C647" s="421"/>
      <c r="D647" s="421"/>
      <c r="E647" s="421"/>
      <c r="F647" s="421"/>
      <c r="G647" s="421"/>
      <c r="H647" s="421"/>
      <c r="I647" s="421"/>
      <c r="J647" s="421"/>
      <c r="K647" s="422"/>
      <c r="L647" s="316"/>
      <c r="M647" s="316"/>
      <c r="N647" s="316"/>
    </row>
    <row r="648" spans="1:14" ht="12.75">
      <c r="A648" s="316"/>
      <c r="B648" s="420"/>
      <c r="C648" s="421"/>
      <c r="D648" s="421"/>
      <c r="E648" s="421"/>
      <c r="F648" s="421"/>
      <c r="G648" s="421"/>
      <c r="H648" s="421"/>
      <c r="I648" s="421"/>
      <c r="J648" s="421"/>
      <c r="K648" s="422"/>
      <c r="L648" s="316"/>
      <c r="M648" s="316"/>
      <c r="N648" s="316"/>
    </row>
    <row r="649" spans="1:14" ht="12.75">
      <c r="A649" s="316"/>
      <c r="B649" s="420"/>
      <c r="C649" s="421"/>
      <c r="D649" s="421"/>
      <c r="E649" s="421"/>
      <c r="F649" s="421"/>
      <c r="G649" s="421"/>
      <c r="H649" s="421"/>
      <c r="I649" s="421"/>
      <c r="J649" s="421"/>
      <c r="K649" s="422"/>
      <c r="L649" s="316"/>
      <c r="M649" s="316"/>
      <c r="N649" s="316"/>
    </row>
    <row r="650" spans="1:14" ht="12.75">
      <c r="A650" s="316"/>
      <c r="B650" s="420"/>
      <c r="C650" s="421"/>
      <c r="D650" s="421"/>
      <c r="E650" s="421"/>
      <c r="F650" s="421"/>
      <c r="G650" s="421"/>
      <c r="H650" s="421"/>
      <c r="I650" s="421"/>
      <c r="J650" s="421"/>
      <c r="K650" s="422"/>
      <c r="L650" s="316"/>
      <c r="M650" s="316"/>
      <c r="N650" s="316"/>
    </row>
    <row r="651" spans="1:14" ht="12.75">
      <c r="A651" s="316"/>
      <c r="B651" s="420"/>
      <c r="C651" s="421"/>
      <c r="D651" s="421"/>
      <c r="E651" s="421"/>
      <c r="F651" s="421"/>
      <c r="G651" s="421"/>
      <c r="H651" s="421"/>
      <c r="I651" s="421"/>
      <c r="J651" s="421"/>
      <c r="K651" s="422"/>
      <c r="L651" s="316"/>
      <c r="M651" s="316"/>
      <c r="N651" s="316"/>
    </row>
    <row r="652" spans="1:14" ht="12.75">
      <c r="A652" s="316"/>
      <c r="B652" s="420"/>
      <c r="C652" s="421"/>
      <c r="D652" s="421"/>
      <c r="E652" s="421"/>
      <c r="F652" s="421"/>
      <c r="G652" s="421"/>
      <c r="H652" s="421"/>
      <c r="I652" s="421"/>
      <c r="J652" s="421"/>
      <c r="K652" s="422"/>
      <c r="L652" s="316"/>
      <c r="M652" s="316"/>
      <c r="N652" s="316"/>
    </row>
    <row r="653" spans="1:14" ht="12.75">
      <c r="A653" s="316"/>
      <c r="B653" s="420"/>
      <c r="C653" s="421"/>
      <c r="D653" s="421"/>
      <c r="E653" s="421"/>
      <c r="F653" s="421"/>
      <c r="G653" s="421"/>
      <c r="H653" s="421"/>
      <c r="I653" s="421"/>
      <c r="J653" s="421"/>
      <c r="K653" s="422"/>
      <c r="L653" s="316"/>
      <c r="M653" s="316"/>
      <c r="N653" s="316"/>
    </row>
    <row r="654" spans="1:14" ht="12.75">
      <c r="A654" s="316"/>
      <c r="B654" s="420"/>
      <c r="C654" s="421"/>
      <c r="D654" s="421"/>
      <c r="E654" s="421"/>
      <c r="F654" s="421"/>
      <c r="G654" s="421"/>
      <c r="H654" s="421"/>
      <c r="I654" s="421"/>
      <c r="J654" s="421"/>
      <c r="K654" s="422"/>
      <c r="L654" s="316"/>
      <c r="M654" s="316"/>
      <c r="N654" s="316"/>
    </row>
    <row r="655" spans="1:14" ht="12.75">
      <c r="A655" s="316"/>
      <c r="B655" s="420"/>
      <c r="C655" s="421"/>
      <c r="D655" s="421"/>
      <c r="E655" s="421"/>
      <c r="F655" s="421"/>
      <c r="G655" s="421"/>
      <c r="H655" s="421"/>
      <c r="I655" s="421"/>
      <c r="J655" s="421"/>
      <c r="K655" s="422"/>
      <c r="L655" s="316"/>
      <c r="M655" s="316"/>
      <c r="N655" s="316"/>
    </row>
    <row r="656" spans="1:14" ht="12.75">
      <c r="A656" s="316"/>
      <c r="B656" s="420"/>
      <c r="C656" s="421"/>
      <c r="D656" s="421"/>
      <c r="E656" s="421"/>
      <c r="F656" s="421"/>
      <c r="G656" s="421"/>
      <c r="H656" s="421"/>
      <c r="I656" s="421"/>
      <c r="J656" s="421"/>
      <c r="K656" s="422"/>
      <c r="L656" s="316"/>
      <c r="M656" s="316"/>
      <c r="N656" s="316"/>
    </row>
    <row r="657" spans="1:14" ht="12.75">
      <c r="A657" s="316"/>
      <c r="B657" s="420"/>
      <c r="C657" s="421"/>
      <c r="D657" s="421"/>
      <c r="E657" s="421"/>
      <c r="F657" s="421"/>
      <c r="G657" s="421"/>
      <c r="H657" s="421"/>
      <c r="I657" s="421"/>
      <c r="J657" s="421"/>
      <c r="K657" s="422"/>
      <c r="L657" s="316"/>
      <c r="M657" s="316"/>
      <c r="N657" s="316"/>
    </row>
    <row r="658" spans="1:14" ht="12.75">
      <c r="A658" s="316"/>
      <c r="B658" s="420"/>
      <c r="C658" s="421"/>
      <c r="D658" s="421"/>
      <c r="E658" s="421"/>
      <c r="F658" s="421"/>
      <c r="G658" s="421"/>
      <c r="H658" s="421"/>
      <c r="I658" s="421"/>
      <c r="J658" s="421"/>
      <c r="K658" s="422"/>
      <c r="L658" s="316"/>
      <c r="M658" s="316"/>
      <c r="N658" s="316"/>
    </row>
    <row r="659" spans="1:14" ht="12.75">
      <c r="A659" s="316"/>
      <c r="B659" s="420"/>
      <c r="C659" s="421"/>
      <c r="D659" s="421"/>
      <c r="E659" s="421"/>
      <c r="F659" s="421"/>
      <c r="G659" s="421"/>
      <c r="H659" s="421"/>
      <c r="I659" s="421"/>
      <c r="J659" s="421"/>
      <c r="K659" s="422"/>
      <c r="L659" s="316"/>
      <c r="M659" s="316"/>
      <c r="N659" s="316"/>
    </row>
    <row r="660" spans="1:14" ht="12.75">
      <c r="A660" s="316"/>
      <c r="B660" s="420"/>
      <c r="C660" s="421"/>
      <c r="D660" s="421"/>
      <c r="E660" s="421"/>
      <c r="F660" s="421"/>
      <c r="G660" s="421"/>
      <c r="H660" s="421"/>
      <c r="I660" s="421"/>
      <c r="J660" s="421"/>
      <c r="K660" s="422"/>
      <c r="L660" s="316"/>
      <c r="M660" s="316"/>
      <c r="N660" s="316"/>
    </row>
    <row r="661" spans="1:14" ht="12.75">
      <c r="A661" s="316"/>
      <c r="B661" s="420"/>
      <c r="C661" s="421"/>
      <c r="D661" s="421"/>
      <c r="E661" s="421"/>
      <c r="F661" s="421"/>
      <c r="G661" s="421"/>
      <c r="H661" s="421"/>
      <c r="I661" s="421"/>
      <c r="J661" s="421"/>
      <c r="K661" s="422"/>
      <c r="L661" s="316"/>
      <c r="M661" s="316"/>
      <c r="N661" s="316"/>
    </row>
    <row r="662" spans="1:14" ht="12.75">
      <c r="A662" s="316"/>
      <c r="B662" s="420"/>
      <c r="C662" s="421"/>
      <c r="D662" s="421"/>
      <c r="E662" s="421"/>
      <c r="F662" s="421"/>
      <c r="G662" s="421"/>
      <c r="H662" s="421"/>
      <c r="I662" s="421"/>
      <c r="J662" s="421"/>
      <c r="K662" s="422"/>
      <c r="L662" s="316"/>
      <c r="M662" s="316"/>
      <c r="N662" s="316"/>
    </row>
    <row r="663" spans="1:14" ht="12.75">
      <c r="A663" s="316"/>
      <c r="B663" s="420"/>
      <c r="C663" s="421"/>
      <c r="D663" s="421"/>
      <c r="E663" s="421"/>
      <c r="F663" s="421"/>
      <c r="G663" s="421"/>
      <c r="H663" s="421"/>
      <c r="I663" s="421"/>
      <c r="J663" s="421"/>
      <c r="K663" s="422"/>
      <c r="L663" s="316"/>
      <c r="M663" s="316"/>
      <c r="N663" s="316"/>
    </row>
    <row r="664" spans="1:14" ht="12.75">
      <c r="A664" s="316"/>
      <c r="B664" s="420"/>
      <c r="C664" s="421"/>
      <c r="D664" s="421"/>
      <c r="E664" s="421"/>
      <c r="F664" s="421"/>
      <c r="G664" s="421"/>
      <c r="H664" s="421"/>
      <c r="I664" s="421"/>
      <c r="J664" s="421"/>
      <c r="K664" s="422"/>
      <c r="L664" s="316"/>
      <c r="M664" s="316"/>
      <c r="N664" s="316"/>
    </row>
    <row r="665" spans="1:14" ht="12.75">
      <c r="A665" s="316"/>
      <c r="B665" s="420"/>
      <c r="C665" s="421"/>
      <c r="D665" s="421"/>
      <c r="E665" s="421"/>
      <c r="F665" s="421"/>
      <c r="G665" s="421"/>
      <c r="H665" s="421"/>
      <c r="I665" s="421"/>
      <c r="J665" s="421"/>
      <c r="K665" s="422"/>
      <c r="L665" s="316"/>
      <c r="M665" s="316"/>
      <c r="N665" s="316"/>
    </row>
    <row r="666" spans="1:14" ht="12.75">
      <c r="A666" s="316"/>
      <c r="B666" s="420"/>
      <c r="C666" s="421"/>
      <c r="D666" s="421"/>
      <c r="E666" s="421"/>
      <c r="F666" s="421"/>
      <c r="G666" s="421"/>
      <c r="H666" s="421"/>
      <c r="I666" s="421"/>
      <c r="J666" s="421"/>
      <c r="K666" s="422"/>
      <c r="L666" s="316"/>
      <c r="M666" s="316"/>
      <c r="N666" s="316"/>
    </row>
    <row r="667" spans="1:14" ht="12.75">
      <c r="A667" s="61"/>
      <c r="B667" s="63"/>
      <c r="C667" s="64"/>
      <c r="D667" s="64"/>
      <c r="E667" s="161"/>
      <c r="F667" s="161"/>
      <c r="G667" s="161"/>
      <c r="H667" s="161"/>
      <c r="I667" s="161"/>
      <c r="J667" s="161"/>
      <c r="K667" s="162"/>
      <c r="L667" s="134"/>
      <c r="M667" s="134"/>
      <c r="N667" s="134"/>
    </row>
    <row r="668" spans="1:14" ht="12.75">
      <c r="A668" s="61"/>
      <c r="B668" s="63"/>
      <c r="C668" s="64"/>
      <c r="D668" s="64"/>
      <c r="E668" s="161"/>
      <c r="F668" s="161"/>
      <c r="G668" s="161"/>
      <c r="H668" s="161"/>
      <c r="I668" s="161"/>
      <c r="J668" s="161"/>
      <c r="K668" s="162"/>
      <c r="L668" s="134"/>
      <c r="M668" s="134"/>
      <c r="N668" s="134"/>
    </row>
    <row r="669" spans="1:14" ht="12.75">
      <c r="A669" s="61"/>
      <c r="B669" s="63"/>
      <c r="C669" s="64"/>
      <c r="D669" s="64"/>
      <c r="E669" s="161"/>
      <c r="F669" s="161"/>
      <c r="G669" s="161"/>
      <c r="H669" s="161"/>
      <c r="I669" s="161"/>
      <c r="J669" s="161"/>
      <c r="K669" s="162"/>
      <c r="L669" s="134"/>
      <c r="M669" s="134"/>
      <c r="N669" s="134"/>
    </row>
    <row r="670" spans="1:14" ht="12.75">
      <c r="A670" s="61"/>
      <c r="B670" s="63"/>
      <c r="C670" s="64"/>
      <c r="D670" s="64"/>
      <c r="E670" s="161"/>
      <c r="F670" s="161"/>
      <c r="G670" s="161"/>
      <c r="H670" s="161"/>
      <c r="I670" s="161"/>
      <c r="J670" s="161"/>
      <c r="K670" s="162"/>
      <c r="L670" s="134"/>
      <c r="M670" s="134"/>
      <c r="N670" s="134"/>
    </row>
    <row r="671" spans="1:14" ht="12.75">
      <c r="A671" s="61"/>
      <c r="B671" s="63"/>
      <c r="C671" s="64"/>
      <c r="D671" s="64"/>
      <c r="E671" s="161"/>
      <c r="F671" s="161"/>
      <c r="G671" s="161"/>
      <c r="H671" s="161"/>
      <c r="I671" s="161"/>
      <c r="J671" s="161"/>
      <c r="K671" s="162"/>
      <c r="L671" s="134"/>
      <c r="M671" s="134"/>
      <c r="N671" s="134"/>
    </row>
    <row r="672" spans="1:14" ht="12.75">
      <c r="A672" s="61"/>
      <c r="B672" s="63"/>
      <c r="C672" s="64"/>
      <c r="D672" s="64"/>
      <c r="E672" s="161"/>
      <c r="F672" s="161"/>
      <c r="G672" s="161"/>
      <c r="H672" s="161"/>
      <c r="I672" s="161"/>
      <c r="J672" s="161"/>
      <c r="K672" s="162"/>
      <c r="L672" s="134"/>
      <c r="M672" s="134"/>
      <c r="N672" s="134"/>
    </row>
    <row r="673" spans="1:14" ht="12.75">
      <c r="A673" s="61"/>
      <c r="B673" s="63"/>
      <c r="C673" s="64"/>
      <c r="D673" s="64"/>
      <c r="E673" s="161"/>
      <c r="F673" s="161"/>
      <c r="G673" s="161"/>
      <c r="H673" s="161"/>
      <c r="I673" s="161"/>
      <c r="J673" s="161"/>
      <c r="K673" s="162"/>
      <c r="L673" s="134"/>
      <c r="M673" s="134"/>
      <c r="N673" s="134"/>
    </row>
    <row r="674" spans="1:14" ht="12.75">
      <c r="A674" s="61"/>
      <c r="B674" s="63"/>
      <c r="C674" s="64"/>
      <c r="D674" s="64"/>
      <c r="E674" s="161"/>
      <c r="F674" s="161"/>
      <c r="G674" s="161"/>
      <c r="H674" s="161"/>
      <c r="I674" s="161"/>
      <c r="J674" s="161"/>
      <c r="K674" s="162"/>
      <c r="L674" s="134"/>
      <c r="M674" s="134"/>
      <c r="N674" s="134"/>
    </row>
    <row r="675" spans="1:14" ht="12.75">
      <c r="A675" s="61"/>
      <c r="B675" s="63"/>
      <c r="C675" s="64"/>
      <c r="D675" s="64"/>
      <c r="E675" s="161"/>
      <c r="F675" s="161"/>
      <c r="G675" s="161"/>
      <c r="H675" s="161"/>
      <c r="I675" s="161"/>
      <c r="J675" s="161"/>
      <c r="K675" s="162"/>
      <c r="L675" s="134"/>
      <c r="M675" s="134"/>
      <c r="N675" s="134"/>
    </row>
    <row r="676" spans="1:14" ht="12.75">
      <c r="A676" s="61"/>
      <c r="B676" s="63"/>
      <c r="C676" s="64"/>
      <c r="D676" s="64"/>
      <c r="E676" s="161"/>
      <c r="F676" s="161"/>
      <c r="G676" s="161"/>
      <c r="H676" s="161"/>
      <c r="I676" s="161"/>
      <c r="J676" s="161"/>
      <c r="K676" s="162"/>
      <c r="L676" s="134"/>
      <c r="M676" s="134"/>
      <c r="N676" s="134"/>
    </row>
    <row r="677" spans="1:14" ht="12.75">
      <c r="A677" s="61"/>
      <c r="B677" s="63"/>
      <c r="C677" s="64"/>
      <c r="D677" s="64"/>
      <c r="E677" s="161"/>
      <c r="F677" s="161"/>
      <c r="G677" s="161"/>
      <c r="H677" s="161"/>
      <c r="I677" s="161"/>
      <c r="J677" s="161"/>
      <c r="K677" s="162"/>
      <c r="L677" s="134"/>
      <c r="M677" s="134"/>
      <c r="N677" s="134"/>
    </row>
    <row r="678" spans="1:11" ht="12.75">
      <c r="A678" s="61"/>
      <c r="B678" s="63"/>
      <c r="C678" s="64"/>
      <c r="D678" s="64"/>
      <c r="E678" s="64"/>
      <c r="F678" s="64"/>
      <c r="G678" s="64"/>
      <c r="H678" s="64"/>
      <c r="I678" s="64"/>
      <c r="J678" s="64"/>
      <c r="K678" s="65"/>
    </row>
    <row r="679" spans="1:11" ht="12.75">
      <c r="A679" s="61"/>
      <c r="B679" s="63"/>
      <c r="C679" s="64"/>
      <c r="D679" s="64"/>
      <c r="E679" s="64"/>
      <c r="F679" s="64"/>
      <c r="G679" s="64"/>
      <c r="H679" s="64"/>
      <c r="I679" s="64"/>
      <c r="J679" s="64"/>
      <c r="K679" s="65"/>
    </row>
    <row r="680" spans="1:11" ht="12.75">
      <c r="A680" s="61"/>
      <c r="B680" s="63"/>
      <c r="C680" s="64"/>
      <c r="D680" s="64"/>
      <c r="E680" s="64"/>
      <c r="F680" s="64"/>
      <c r="G680" s="64"/>
      <c r="H680" s="64"/>
      <c r="I680" s="64"/>
      <c r="J680" s="64"/>
      <c r="K680" s="65"/>
    </row>
    <row r="681" spans="1:11" ht="12.75">
      <c r="A681" s="61"/>
      <c r="B681" s="63"/>
      <c r="C681" s="64"/>
      <c r="D681" s="64"/>
      <c r="E681" s="64"/>
      <c r="F681" s="64"/>
      <c r="G681" s="64"/>
      <c r="H681" s="64"/>
      <c r="I681" s="64"/>
      <c r="J681" s="64"/>
      <c r="K681" s="65"/>
    </row>
    <row r="682" spans="1:11" ht="12.75">
      <c r="A682" s="61"/>
      <c r="B682" s="63"/>
      <c r="C682" s="64"/>
      <c r="D682" s="64"/>
      <c r="E682" s="64"/>
      <c r="F682" s="64"/>
      <c r="G682" s="64"/>
      <c r="H682" s="64"/>
      <c r="I682" s="64"/>
      <c r="J682" s="64"/>
      <c r="K682" s="65"/>
    </row>
    <row r="683" spans="1:11" ht="12.75">
      <c r="A683" s="61"/>
      <c r="B683" s="63"/>
      <c r="C683" s="64"/>
      <c r="D683" s="64"/>
      <c r="E683" s="64"/>
      <c r="F683" s="64"/>
      <c r="G683" s="64"/>
      <c r="H683" s="64"/>
      <c r="I683" s="64"/>
      <c r="J683" s="64"/>
      <c r="K683" s="65"/>
    </row>
    <row r="684" spans="1:11" ht="12.75">
      <c r="A684" s="61"/>
      <c r="B684" s="63"/>
      <c r="C684" s="64"/>
      <c r="D684" s="64"/>
      <c r="E684" s="64"/>
      <c r="F684" s="64"/>
      <c r="G684" s="64"/>
      <c r="H684" s="64"/>
      <c r="I684" s="64"/>
      <c r="J684" s="64"/>
      <c r="K684" s="65"/>
    </row>
    <row r="685" spans="1:11" ht="12.75">
      <c r="A685" s="61"/>
      <c r="B685" s="63"/>
      <c r="C685" s="64"/>
      <c r="D685" s="64"/>
      <c r="E685" s="64"/>
      <c r="F685" s="64"/>
      <c r="G685" s="64"/>
      <c r="H685" s="64"/>
      <c r="I685" s="64"/>
      <c r="J685" s="64"/>
      <c r="K685" s="65"/>
    </row>
    <row r="686" spans="1:11" ht="12.75">
      <c r="A686" s="61"/>
      <c r="B686" s="63"/>
      <c r="C686" s="64"/>
      <c r="D686" s="64"/>
      <c r="E686" s="64"/>
      <c r="F686" s="64"/>
      <c r="G686" s="64"/>
      <c r="H686" s="64"/>
      <c r="I686" s="64"/>
      <c r="J686" s="64"/>
      <c r="K686" s="65"/>
    </row>
    <row r="687" spans="1:11" ht="12.75">
      <c r="A687" s="61"/>
      <c r="B687" s="63"/>
      <c r="C687" s="64"/>
      <c r="D687" s="64"/>
      <c r="E687" s="64"/>
      <c r="F687" s="64"/>
      <c r="G687" s="64"/>
      <c r="H687" s="64"/>
      <c r="I687" s="64"/>
      <c r="J687" s="64"/>
      <c r="K687" s="65"/>
    </row>
  </sheetData>
  <sheetProtection/>
  <protectedRanges>
    <protectedRange sqref="A228" name="Диапазон1"/>
    <protectedRange sqref="A418" name="Диапазон1_3"/>
    <protectedRange sqref="A242" name="Диапазон1_2_1"/>
  </protectedRanges>
  <mergeCells count="17">
    <mergeCell ref="D1:N1"/>
    <mergeCell ref="N10:N13"/>
    <mergeCell ref="E554:J554"/>
    <mergeCell ref="C10:C13"/>
    <mergeCell ref="D10:D13"/>
    <mergeCell ref="E14:J14"/>
    <mergeCell ref="E10:J13"/>
    <mergeCell ref="E2:N2"/>
    <mergeCell ref="E5:N5"/>
    <mergeCell ref="F6:N6"/>
    <mergeCell ref="A8:N9"/>
    <mergeCell ref="K10:K13"/>
    <mergeCell ref="L10:L13"/>
    <mergeCell ref="A5:D7"/>
    <mergeCell ref="M10:M13"/>
    <mergeCell ref="A10:A13"/>
    <mergeCell ref="B10:B13"/>
  </mergeCells>
  <printOptions gridLines="1"/>
  <pageMargins left="0.7874015748031497" right="0.7874015748031497" top="0.15748031496062992" bottom="0.1968503937007874" header="0.1968503937007874" footer="0"/>
  <pageSetup horizontalDpi="600" verticalDpi="600" orientation="portrait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0"/>
  <sheetViews>
    <sheetView workbookViewId="0" topLeftCell="B1">
      <selection activeCell="L12" sqref="L12"/>
    </sheetView>
  </sheetViews>
  <sheetFormatPr defaultColWidth="9.140625" defaultRowHeight="12.75"/>
  <cols>
    <col min="1" max="1" width="5.00390625" style="20" hidden="1" customWidth="1"/>
    <col min="2" max="2" width="61.57421875" style="21" customWidth="1"/>
    <col min="3" max="3" width="5.57421875" style="21" customWidth="1"/>
    <col min="4" max="4" width="2.8515625" style="23" customWidth="1"/>
    <col min="5" max="6" width="2.28125" style="23" customWidth="1"/>
    <col min="7" max="7" width="5.28125" style="21" bestFit="1" customWidth="1"/>
    <col min="8" max="8" width="3.421875" style="21" customWidth="1"/>
    <col min="9" max="9" width="7.8515625" style="23" customWidth="1"/>
    <col min="10" max="10" width="12.28125" style="21" hidden="1" customWidth="1"/>
    <col min="11" max="11" width="10.8515625" style="21" hidden="1" customWidth="1"/>
    <col min="12" max="12" width="13.28125" style="21" customWidth="1"/>
    <col min="13" max="16384" width="9.140625" style="21" customWidth="1"/>
  </cols>
  <sheetData>
    <row r="1" spans="2:14" ht="12.75" customHeight="1">
      <c r="B1" s="148"/>
      <c r="C1" s="148"/>
      <c r="D1" s="149"/>
      <c r="E1" s="149"/>
      <c r="F1" s="149"/>
      <c r="G1" s="525" t="s">
        <v>343</v>
      </c>
      <c r="H1" s="525"/>
      <c r="I1" s="525"/>
      <c r="J1" s="525"/>
      <c r="K1" s="525"/>
      <c r="L1" s="525"/>
      <c r="M1" s="148"/>
      <c r="N1" s="148"/>
    </row>
    <row r="2" spans="2:14" ht="12.75" customHeight="1">
      <c r="B2" s="148"/>
      <c r="C2" s="148"/>
      <c r="D2" s="149"/>
      <c r="E2" s="149"/>
      <c r="F2" s="149"/>
      <c r="G2" s="525" t="s">
        <v>329</v>
      </c>
      <c r="H2" s="525"/>
      <c r="I2" s="525"/>
      <c r="J2" s="525"/>
      <c r="K2" s="525"/>
      <c r="L2" s="525"/>
      <c r="M2" s="148"/>
      <c r="N2" s="148"/>
    </row>
    <row r="3" spans="2:14" ht="12.75">
      <c r="B3" s="148"/>
      <c r="C3" s="148"/>
      <c r="D3" s="149"/>
      <c r="E3" s="149"/>
      <c r="F3" s="149"/>
      <c r="G3" s="552" t="s">
        <v>370</v>
      </c>
      <c r="H3" s="552"/>
      <c r="I3" s="552"/>
      <c r="J3" s="552"/>
      <c r="K3" s="552"/>
      <c r="L3" s="552"/>
      <c r="M3" s="148"/>
      <c r="N3" s="148"/>
    </row>
    <row r="4" spans="2:14" ht="6" customHeight="1">
      <c r="B4" s="148"/>
      <c r="C4" s="148"/>
      <c r="D4" s="149"/>
      <c r="E4" s="149"/>
      <c r="F4" s="149"/>
      <c r="G4" s="148"/>
      <c r="H4" s="148"/>
      <c r="I4" s="149"/>
      <c r="J4" s="148"/>
      <c r="K4" s="148"/>
      <c r="L4" s="148"/>
      <c r="M4" s="148"/>
      <c r="N4" s="148"/>
    </row>
    <row r="5" spans="2:14" ht="3" customHeight="1">
      <c r="B5" s="148"/>
      <c r="C5" s="148"/>
      <c r="D5" s="149"/>
      <c r="E5" s="149"/>
      <c r="F5" s="149"/>
      <c r="G5" s="148"/>
      <c r="H5" s="148"/>
      <c r="I5" s="149"/>
      <c r="J5" s="148"/>
      <c r="K5" s="148"/>
      <c r="L5" s="148"/>
      <c r="M5" s="148"/>
      <c r="N5" s="148"/>
    </row>
    <row r="6" spans="2:14" ht="12.75" customHeight="1">
      <c r="B6" s="148"/>
      <c r="C6" s="150"/>
      <c r="D6" s="151"/>
      <c r="E6" s="151"/>
      <c r="F6" s="151"/>
      <c r="G6" s="525" t="s">
        <v>333</v>
      </c>
      <c r="H6" s="525"/>
      <c r="I6" s="525"/>
      <c r="J6" s="525"/>
      <c r="K6" s="525"/>
      <c r="L6" s="525"/>
      <c r="M6" s="148"/>
      <c r="N6" s="148"/>
    </row>
    <row r="7" spans="2:14" ht="12.75" customHeight="1">
      <c r="B7" s="148"/>
      <c r="C7" s="150"/>
      <c r="D7" s="151"/>
      <c r="E7" s="151"/>
      <c r="F7" s="151"/>
      <c r="G7" s="525" t="s">
        <v>329</v>
      </c>
      <c r="H7" s="525"/>
      <c r="I7" s="525"/>
      <c r="J7" s="525"/>
      <c r="K7" s="525"/>
      <c r="L7" s="525"/>
      <c r="M7" s="148"/>
      <c r="N7" s="148"/>
    </row>
    <row r="8" spans="2:14" ht="14.25" customHeight="1">
      <c r="B8" s="148"/>
      <c r="C8" s="150"/>
      <c r="D8" s="151"/>
      <c r="E8" s="151"/>
      <c r="F8" s="151"/>
      <c r="G8" s="552" t="s">
        <v>328</v>
      </c>
      <c r="H8" s="552"/>
      <c r="I8" s="552"/>
      <c r="J8" s="552"/>
      <c r="K8" s="552"/>
      <c r="L8" s="552"/>
      <c r="M8" s="148"/>
      <c r="N8" s="148"/>
    </row>
    <row r="9" spans="2:14" ht="6.75" customHeight="1">
      <c r="B9" s="148"/>
      <c r="C9" s="150"/>
      <c r="D9" s="151"/>
      <c r="E9" s="151"/>
      <c r="F9" s="151"/>
      <c r="G9" s="152"/>
      <c r="H9" s="152"/>
      <c r="I9" s="152"/>
      <c r="J9" s="148"/>
      <c r="K9" s="148"/>
      <c r="L9" s="148"/>
      <c r="M9" s="148"/>
      <c r="N9" s="148"/>
    </row>
    <row r="10" spans="2:14" ht="51" customHeight="1">
      <c r="B10" s="551" t="s">
        <v>285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48"/>
      <c r="N10" s="148"/>
    </row>
    <row r="11" spans="2:12" ht="13.5" thickBot="1">
      <c r="B11" s="153"/>
      <c r="C11" s="153"/>
      <c r="D11" s="153"/>
      <c r="E11" s="153"/>
      <c r="F11" s="153"/>
      <c r="G11" s="153"/>
      <c r="H11" s="153"/>
      <c r="I11" s="153"/>
      <c r="J11" s="148"/>
      <c r="K11" s="148"/>
      <c r="L11" s="148"/>
    </row>
    <row r="12" spans="1:12" ht="57.75" customHeight="1" thickBot="1">
      <c r="A12" s="47" t="s">
        <v>188</v>
      </c>
      <c r="B12" s="499" t="s">
        <v>126</v>
      </c>
      <c r="C12" s="547" t="s">
        <v>189</v>
      </c>
      <c r="D12" s="548"/>
      <c r="E12" s="548"/>
      <c r="F12" s="548"/>
      <c r="G12" s="548"/>
      <c r="H12" s="549"/>
      <c r="I12" s="500" t="s">
        <v>190</v>
      </c>
      <c r="J12" s="500" t="s">
        <v>248</v>
      </c>
      <c r="K12" s="500" t="s">
        <v>248</v>
      </c>
      <c r="L12" s="501" t="s">
        <v>248</v>
      </c>
    </row>
    <row r="13" spans="1:12" s="22" customFormat="1" ht="13.5" thickBot="1">
      <c r="A13" s="48">
        <v>1</v>
      </c>
      <c r="B13" s="495">
        <v>1</v>
      </c>
      <c r="C13" s="550" t="s">
        <v>191</v>
      </c>
      <c r="D13" s="550"/>
      <c r="E13" s="550"/>
      <c r="F13" s="550"/>
      <c r="G13" s="550"/>
      <c r="H13" s="550"/>
      <c r="I13" s="496" t="s">
        <v>192</v>
      </c>
      <c r="J13" s="497">
        <v>4</v>
      </c>
      <c r="K13" s="497">
        <v>4</v>
      </c>
      <c r="L13" s="498">
        <v>4</v>
      </c>
    </row>
    <row r="14" spans="1:12" s="24" customFormat="1" ht="9" customHeight="1">
      <c r="A14" s="37"/>
      <c r="B14" s="492"/>
      <c r="C14" s="173"/>
      <c r="D14" s="174"/>
      <c r="E14" s="174"/>
      <c r="F14" s="174"/>
      <c r="G14" s="493"/>
      <c r="H14" s="494"/>
      <c r="I14" s="175"/>
      <c r="J14" s="278"/>
      <c r="K14" s="278"/>
      <c r="L14" s="424"/>
    </row>
    <row r="15" spans="1:12" s="24" customFormat="1" ht="18.75">
      <c r="A15" s="38"/>
      <c r="B15" s="425" t="s">
        <v>185</v>
      </c>
      <c r="C15" s="138"/>
      <c r="D15" s="127"/>
      <c r="E15" s="127"/>
      <c r="F15" s="127"/>
      <c r="G15" s="128"/>
      <c r="H15" s="129"/>
      <c r="I15" s="130"/>
      <c r="J15" s="131">
        <f>J16+J108+J121+J126+J134+J148+J159+J170+J179+J187+J201+J213+J234+J285+J208+J80+J297+J302</f>
        <v>868507.2</v>
      </c>
      <c r="K15" s="131">
        <f>K16+K108+K121+K126+K134+K148+K159+K170+K179+K187+K201+K213+K234+K285+K208+K80+K297+K302</f>
        <v>15239.3</v>
      </c>
      <c r="L15" s="426">
        <f>L16+L108+L121+L126+L134+L148+L159+L170+L179+L187+L201+L213+L234+L285+L208+L80+L297+L302</f>
        <v>883746.4999999999</v>
      </c>
    </row>
    <row r="16" spans="1:12" s="24" customFormat="1" ht="47.25">
      <c r="A16" s="38"/>
      <c r="B16" s="427" t="s">
        <v>316</v>
      </c>
      <c r="C16" s="165" t="s">
        <v>114</v>
      </c>
      <c r="D16" s="166" t="s">
        <v>193</v>
      </c>
      <c r="E16" s="166" t="s">
        <v>193</v>
      </c>
      <c r="F16" s="166" t="s">
        <v>193</v>
      </c>
      <c r="G16" s="166" t="s">
        <v>194</v>
      </c>
      <c r="H16" s="167" t="s">
        <v>193</v>
      </c>
      <c r="I16" s="168"/>
      <c r="J16" s="131">
        <f>J17+J73</f>
        <v>56103.200000000004</v>
      </c>
      <c r="K16" s="131">
        <f>K17+K73</f>
        <v>987.9000000000001</v>
      </c>
      <c r="L16" s="426">
        <f>L17+L73</f>
        <v>57091.09999999999</v>
      </c>
    </row>
    <row r="17" spans="1:12" s="25" customFormat="1" ht="25.5">
      <c r="A17" s="39"/>
      <c r="B17" s="428" t="s">
        <v>23</v>
      </c>
      <c r="C17" s="165" t="s">
        <v>114</v>
      </c>
      <c r="D17" s="166" t="s">
        <v>195</v>
      </c>
      <c r="E17" s="166" t="s">
        <v>193</v>
      </c>
      <c r="F17" s="166" t="s">
        <v>193</v>
      </c>
      <c r="G17" s="166" t="s">
        <v>194</v>
      </c>
      <c r="H17" s="167" t="s">
        <v>193</v>
      </c>
      <c r="I17" s="168"/>
      <c r="J17" s="131">
        <f>J31+J18+J40+J43+J52+J26+J46+J49+J60+J21+J55+J65+J70</f>
        <v>55988.200000000004</v>
      </c>
      <c r="K17" s="131">
        <f>K31+K18+K40+K43+K52+K26+K46+K49+K60+K21+K55+K65+K70</f>
        <v>982.9000000000001</v>
      </c>
      <c r="L17" s="426">
        <f>L31+L18+L40+L43+L52+L26+L46+L49+L60+L21+L55+L65+L70</f>
        <v>56971.09999999999</v>
      </c>
    </row>
    <row r="18" spans="1:12" s="25" customFormat="1" ht="76.5">
      <c r="A18" s="39"/>
      <c r="B18" s="284" t="s">
        <v>220</v>
      </c>
      <c r="C18" s="169" t="s">
        <v>114</v>
      </c>
      <c r="D18" s="156" t="s">
        <v>195</v>
      </c>
      <c r="E18" s="156" t="s">
        <v>193</v>
      </c>
      <c r="F18" s="156" t="s">
        <v>193</v>
      </c>
      <c r="G18" s="156" t="s">
        <v>219</v>
      </c>
      <c r="H18" s="157" t="s">
        <v>193</v>
      </c>
      <c r="I18" s="159"/>
      <c r="J18" s="160">
        <f aca="true" t="shared" si="0" ref="J18:L19">J19</f>
        <v>32.6</v>
      </c>
      <c r="K18" s="160">
        <f t="shared" si="0"/>
        <v>0</v>
      </c>
      <c r="L18" s="429">
        <f t="shared" si="0"/>
        <v>32.6</v>
      </c>
    </row>
    <row r="19" spans="1:12" s="25" customFormat="1" ht="25.5">
      <c r="A19" s="39"/>
      <c r="B19" s="179" t="s">
        <v>37</v>
      </c>
      <c r="C19" s="169" t="s">
        <v>114</v>
      </c>
      <c r="D19" s="156" t="s">
        <v>195</v>
      </c>
      <c r="E19" s="156" t="s">
        <v>193</v>
      </c>
      <c r="F19" s="156" t="s">
        <v>193</v>
      </c>
      <c r="G19" s="170" t="s">
        <v>219</v>
      </c>
      <c r="H19" s="171" t="s">
        <v>193</v>
      </c>
      <c r="I19" s="172">
        <v>600</v>
      </c>
      <c r="J19" s="160">
        <f t="shared" si="0"/>
        <v>32.6</v>
      </c>
      <c r="K19" s="160">
        <f t="shared" si="0"/>
        <v>0</v>
      </c>
      <c r="L19" s="429">
        <f t="shared" si="0"/>
        <v>32.6</v>
      </c>
    </row>
    <row r="20" spans="1:12" s="25" customFormat="1" ht="18.75">
      <c r="A20" s="39"/>
      <c r="B20" s="179" t="s">
        <v>38</v>
      </c>
      <c r="C20" s="169" t="s">
        <v>114</v>
      </c>
      <c r="D20" s="156" t="s">
        <v>195</v>
      </c>
      <c r="E20" s="156" t="s">
        <v>193</v>
      </c>
      <c r="F20" s="156" t="s">
        <v>193</v>
      </c>
      <c r="G20" s="170" t="s">
        <v>219</v>
      </c>
      <c r="H20" s="171" t="s">
        <v>193</v>
      </c>
      <c r="I20" s="172" t="s">
        <v>39</v>
      </c>
      <c r="J20" s="160">
        <v>32.6</v>
      </c>
      <c r="K20" s="160">
        <v>0</v>
      </c>
      <c r="L20" s="429">
        <v>32.6</v>
      </c>
    </row>
    <row r="21" spans="1:12" s="25" customFormat="1" ht="25.5">
      <c r="A21" s="39"/>
      <c r="B21" s="179" t="s">
        <v>350</v>
      </c>
      <c r="C21" s="169" t="s">
        <v>114</v>
      </c>
      <c r="D21" s="156" t="s">
        <v>195</v>
      </c>
      <c r="E21" s="139" t="s">
        <v>193</v>
      </c>
      <c r="F21" s="139" t="s">
        <v>193</v>
      </c>
      <c r="G21" s="156" t="s">
        <v>346</v>
      </c>
      <c r="H21" s="139" t="s">
        <v>193</v>
      </c>
      <c r="I21" s="159"/>
      <c r="J21" s="160">
        <f>J22+J24</f>
        <v>0</v>
      </c>
      <c r="K21" s="160">
        <f>K22+K24</f>
        <v>370</v>
      </c>
      <c r="L21" s="429">
        <f>L22+L24</f>
        <v>370</v>
      </c>
    </row>
    <row r="22" spans="1:12" s="25" customFormat="1" ht="18.75">
      <c r="A22" s="39"/>
      <c r="B22" s="179" t="s">
        <v>147</v>
      </c>
      <c r="C22" s="169" t="s">
        <v>114</v>
      </c>
      <c r="D22" s="156" t="s">
        <v>195</v>
      </c>
      <c r="E22" s="139" t="s">
        <v>193</v>
      </c>
      <c r="F22" s="139" t="s">
        <v>193</v>
      </c>
      <c r="G22" s="170" t="s">
        <v>346</v>
      </c>
      <c r="H22" s="139" t="s">
        <v>193</v>
      </c>
      <c r="I22" s="172" t="s">
        <v>161</v>
      </c>
      <c r="J22" s="160">
        <f>J23</f>
        <v>0</v>
      </c>
      <c r="K22" s="160">
        <f>K23</f>
        <v>120</v>
      </c>
      <c r="L22" s="429">
        <f>L23</f>
        <v>120</v>
      </c>
    </row>
    <row r="23" spans="1:12" s="25" customFormat="1" ht="18.75">
      <c r="A23" s="39"/>
      <c r="B23" s="179" t="s">
        <v>108</v>
      </c>
      <c r="C23" s="169" t="s">
        <v>114</v>
      </c>
      <c r="D23" s="156" t="s">
        <v>195</v>
      </c>
      <c r="E23" s="139" t="s">
        <v>193</v>
      </c>
      <c r="F23" s="139" t="s">
        <v>193</v>
      </c>
      <c r="G23" s="170" t="s">
        <v>346</v>
      </c>
      <c r="H23" s="139" t="s">
        <v>193</v>
      </c>
      <c r="I23" s="172" t="s">
        <v>112</v>
      </c>
      <c r="J23" s="160">
        <v>0</v>
      </c>
      <c r="K23" s="160">
        <v>120</v>
      </c>
      <c r="L23" s="429">
        <v>120</v>
      </c>
    </row>
    <row r="24" spans="1:12" s="25" customFormat="1" ht="25.5">
      <c r="A24" s="39"/>
      <c r="B24" s="179" t="s">
        <v>37</v>
      </c>
      <c r="C24" s="169" t="s">
        <v>114</v>
      </c>
      <c r="D24" s="156" t="s">
        <v>195</v>
      </c>
      <c r="E24" s="139" t="s">
        <v>193</v>
      </c>
      <c r="F24" s="139" t="s">
        <v>193</v>
      </c>
      <c r="G24" s="170" t="s">
        <v>346</v>
      </c>
      <c r="H24" s="139" t="s">
        <v>193</v>
      </c>
      <c r="I24" s="172" t="s">
        <v>214</v>
      </c>
      <c r="J24" s="160">
        <f>J25</f>
        <v>0</v>
      </c>
      <c r="K24" s="160">
        <f>K25</f>
        <v>250</v>
      </c>
      <c r="L24" s="429">
        <f>L25</f>
        <v>250</v>
      </c>
    </row>
    <row r="25" spans="1:12" s="25" customFormat="1" ht="18.75">
      <c r="A25" s="39"/>
      <c r="B25" s="179" t="s">
        <v>38</v>
      </c>
      <c r="C25" s="169" t="s">
        <v>114</v>
      </c>
      <c r="D25" s="156" t="s">
        <v>195</v>
      </c>
      <c r="E25" s="139" t="s">
        <v>193</v>
      </c>
      <c r="F25" s="139" t="s">
        <v>193</v>
      </c>
      <c r="G25" s="170" t="s">
        <v>346</v>
      </c>
      <c r="H25" s="139" t="s">
        <v>193</v>
      </c>
      <c r="I25" s="172" t="s">
        <v>39</v>
      </c>
      <c r="J25" s="160">
        <v>0</v>
      </c>
      <c r="K25" s="160">
        <v>250</v>
      </c>
      <c r="L25" s="429">
        <v>250</v>
      </c>
    </row>
    <row r="26" spans="1:12" s="25" customFormat="1" ht="25.5">
      <c r="A26" s="39"/>
      <c r="B26" s="322" t="s">
        <v>51</v>
      </c>
      <c r="C26" s="154" t="s">
        <v>114</v>
      </c>
      <c r="D26" s="139" t="s">
        <v>195</v>
      </c>
      <c r="E26" s="156" t="s">
        <v>193</v>
      </c>
      <c r="F26" s="156" t="s">
        <v>193</v>
      </c>
      <c r="G26" s="139" t="s">
        <v>47</v>
      </c>
      <c r="H26" s="155" t="s">
        <v>193</v>
      </c>
      <c r="I26" s="159"/>
      <c r="J26" s="160">
        <f>J27+J29</f>
        <v>3929.4</v>
      </c>
      <c r="K26" s="160">
        <f>K27+K29</f>
        <v>0</v>
      </c>
      <c r="L26" s="429">
        <f>L27+L29</f>
        <v>3929.4</v>
      </c>
    </row>
    <row r="27" spans="1:12" s="25" customFormat="1" ht="51">
      <c r="A27" s="39"/>
      <c r="B27" s="179" t="s">
        <v>111</v>
      </c>
      <c r="C27" s="154" t="s">
        <v>114</v>
      </c>
      <c r="D27" s="139" t="s">
        <v>195</v>
      </c>
      <c r="E27" s="156" t="s">
        <v>193</v>
      </c>
      <c r="F27" s="156" t="s">
        <v>193</v>
      </c>
      <c r="G27" s="139" t="s">
        <v>47</v>
      </c>
      <c r="H27" s="155" t="s">
        <v>193</v>
      </c>
      <c r="I27" s="159">
        <v>100</v>
      </c>
      <c r="J27" s="160">
        <f>J28</f>
        <v>3823.1</v>
      </c>
      <c r="K27" s="160">
        <f>K28</f>
        <v>0</v>
      </c>
      <c r="L27" s="429">
        <f>L28</f>
        <v>3823.1</v>
      </c>
    </row>
    <row r="28" spans="1:12" s="25" customFormat="1" ht="25.5">
      <c r="A28" s="39"/>
      <c r="B28" s="179" t="s">
        <v>100</v>
      </c>
      <c r="C28" s="154" t="s">
        <v>114</v>
      </c>
      <c r="D28" s="139" t="s">
        <v>195</v>
      </c>
      <c r="E28" s="156" t="s">
        <v>193</v>
      </c>
      <c r="F28" s="156" t="s">
        <v>193</v>
      </c>
      <c r="G28" s="139" t="s">
        <v>47</v>
      </c>
      <c r="H28" s="155" t="s">
        <v>193</v>
      </c>
      <c r="I28" s="159">
        <v>120</v>
      </c>
      <c r="J28" s="160">
        <v>3823.1</v>
      </c>
      <c r="K28" s="160">
        <v>0</v>
      </c>
      <c r="L28" s="429">
        <v>3823.1</v>
      </c>
    </row>
    <row r="29" spans="1:12" s="25" customFormat="1" ht="25.5">
      <c r="A29" s="39"/>
      <c r="B29" s="179" t="s">
        <v>91</v>
      </c>
      <c r="C29" s="154" t="s">
        <v>114</v>
      </c>
      <c r="D29" s="139" t="s">
        <v>195</v>
      </c>
      <c r="E29" s="156" t="s">
        <v>193</v>
      </c>
      <c r="F29" s="156" t="s">
        <v>193</v>
      </c>
      <c r="G29" s="139" t="s">
        <v>47</v>
      </c>
      <c r="H29" s="155" t="s">
        <v>193</v>
      </c>
      <c r="I29" s="159">
        <v>200</v>
      </c>
      <c r="J29" s="160">
        <f>J30</f>
        <v>106.3</v>
      </c>
      <c r="K29" s="160">
        <f>K30</f>
        <v>0</v>
      </c>
      <c r="L29" s="429">
        <f>L30</f>
        <v>106.3</v>
      </c>
    </row>
    <row r="30" spans="1:12" s="25" customFormat="1" ht="25.5">
      <c r="A30" s="39"/>
      <c r="B30" s="179" t="s">
        <v>93</v>
      </c>
      <c r="C30" s="154" t="s">
        <v>114</v>
      </c>
      <c r="D30" s="139" t="s">
        <v>195</v>
      </c>
      <c r="E30" s="156" t="s">
        <v>193</v>
      </c>
      <c r="F30" s="156" t="s">
        <v>193</v>
      </c>
      <c r="G30" s="139" t="s">
        <v>47</v>
      </c>
      <c r="H30" s="155" t="s">
        <v>193</v>
      </c>
      <c r="I30" s="159">
        <v>240</v>
      </c>
      <c r="J30" s="160">
        <v>106.3</v>
      </c>
      <c r="K30" s="160">
        <v>0</v>
      </c>
      <c r="L30" s="429">
        <v>106.3</v>
      </c>
    </row>
    <row r="31" spans="1:12" s="24" customFormat="1" ht="18.75">
      <c r="A31" s="38"/>
      <c r="B31" s="179" t="s">
        <v>24</v>
      </c>
      <c r="C31" s="173" t="s">
        <v>114</v>
      </c>
      <c r="D31" s="174" t="s">
        <v>195</v>
      </c>
      <c r="E31" s="156" t="s">
        <v>193</v>
      </c>
      <c r="F31" s="156" t="s">
        <v>193</v>
      </c>
      <c r="G31" s="174" t="s">
        <v>27</v>
      </c>
      <c r="H31" s="155" t="s">
        <v>193</v>
      </c>
      <c r="I31" s="175"/>
      <c r="J31" s="160">
        <f>J34+J36+J38+J32</f>
        <v>851.5</v>
      </c>
      <c r="K31" s="160">
        <f>K34+K36+K38+K32</f>
        <v>-42.7</v>
      </c>
      <c r="L31" s="429">
        <f>L34+L36+L38+L32</f>
        <v>808.8</v>
      </c>
    </row>
    <row r="32" spans="1:12" s="24" customFormat="1" ht="51">
      <c r="A32" s="38"/>
      <c r="B32" s="179" t="s">
        <v>111</v>
      </c>
      <c r="C32" s="176" t="s">
        <v>114</v>
      </c>
      <c r="D32" s="177" t="s">
        <v>195</v>
      </c>
      <c r="E32" s="139" t="s">
        <v>193</v>
      </c>
      <c r="F32" s="139" t="s">
        <v>193</v>
      </c>
      <c r="G32" s="177" t="s">
        <v>27</v>
      </c>
      <c r="H32" s="155" t="s">
        <v>193</v>
      </c>
      <c r="I32" s="175" t="s">
        <v>99</v>
      </c>
      <c r="J32" s="160">
        <f>J33</f>
        <v>9</v>
      </c>
      <c r="K32" s="160">
        <f>K33</f>
        <v>0</v>
      </c>
      <c r="L32" s="429">
        <f>L33</f>
        <v>9</v>
      </c>
    </row>
    <row r="33" spans="1:12" s="24" customFormat="1" ht="25.5">
      <c r="A33" s="38"/>
      <c r="B33" s="179" t="s">
        <v>100</v>
      </c>
      <c r="C33" s="176" t="s">
        <v>114</v>
      </c>
      <c r="D33" s="177" t="s">
        <v>195</v>
      </c>
      <c r="E33" s="139" t="s">
        <v>193</v>
      </c>
      <c r="F33" s="139" t="s">
        <v>193</v>
      </c>
      <c r="G33" s="177" t="s">
        <v>27</v>
      </c>
      <c r="H33" s="155" t="s">
        <v>193</v>
      </c>
      <c r="I33" s="175" t="s">
        <v>275</v>
      </c>
      <c r="J33" s="160">
        <v>9</v>
      </c>
      <c r="K33" s="160">
        <v>0</v>
      </c>
      <c r="L33" s="429">
        <v>9</v>
      </c>
    </row>
    <row r="34" spans="1:12" s="24" customFormat="1" ht="25.5">
      <c r="A34" s="38"/>
      <c r="B34" s="179" t="s">
        <v>91</v>
      </c>
      <c r="C34" s="169" t="s">
        <v>114</v>
      </c>
      <c r="D34" s="156" t="s">
        <v>195</v>
      </c>
      <c r="E34" s="156" t="s">
        <v>193</v>
      </c>
      <c r="F34" s="156" t="s">
        <v>193</v>
      </c>
      <c r="G34" s="174" t="s">
        <v>27</v>
      </c>
      <c r="H34" s="155" t="s">
        <v>193</v>
      </c>
      <c r="I34" s="159" t="s">
        <v>92</v>
      </c>
      <c r="J34" s="178">
        <f>J35</f>
        <v>297.5</v>
      </c>
      <c r="K34" s="178">
        <f>K35</f>
        <v>-7.7</v>
      </c>
      <c r="L34" s="430">
        <f>L35</f>
        <v>289.8</v>
      </c>
    </row>
    <row r="35" spans="1:12" s="24" customFormat="1" ht="25.5">
      <c r="A35" s="38"/>
      <c r="B35" s="179" t="s">
        <v>93</v>
      </c>
      <c r="C35" s="169" t="s">
        <v>114</v>
      </c>
      <c r="D35" s="156" t="s">
        <v>195</v>
      </c>
      <c r="E35" s="156" t="s">
        <v>193</v>
      </c>
      <c r="F35" s="156" t="s">
        <v>193</v>
      </c>
      <c r="G35" s="174" t="s">
        <v>27</v>
      </c>
      <c r="H35" s="155" t="s">
        <v>193</v>
      </c>
      <c r="I35" s="159" t="s">
        <v>94</v>
      </c>
      <c r="J35" s="178">
        <f>145+152.5</f>
        <v>297.5</v>
      </c>
      <c r="K35" s="178">
        <v>-7.7</v>
      </c>
      <c r="L35" s="430">
        <f>K35+J35</f>
        <v>289.8</v>
      </c>
    </row>
    <row r="36" spans="1:12" s="24" customFormat="1" ht="18.75">
      <c r="A36" s="38"/>
      <c r="B36" s="179" t="s">
        <v>147</v>
      </c>
      <c r="C36" s="169" t="s">
        <v>114</v>
      </c>
      <c r="D36" s="156" t="s">
        <v>195</v>
      </c>
      <c r="E36" s="156" t="s">
        <v>193</v>
      </c>
      <c r="F36" s="156" t="s">
        <v>193</v>
      </c>
      <c r="G36" s="156" t="s">
        <v>27</v>
      </c>
      <c r="H36" s="155" t="s">
        <v>193</v>
      </c>
      <c r="I36" s="159" t="s">
        <v>161</v>
      </c>
      <c r="J36" s="178">
        <f>J37</f>
        <v>170</v>
      </c>
      <c r="K36" s="178">
        <f>K37</f>
        <v>0</v>
      </c>
      <c r="L36" s="430">
        <f>L37</f>
        <v>170</v>
      </c>
    </row>
    <row r="37" spans="1:12" s="24" customFormat="1" ht="18.75">
      <c r="A37" s="38"/>
      <c r="B37" s="179" t="s">
        <v>108</v>
      </c>
      <c r="C37" s="169" t="s">
        <v>114</v>
      </c>
      <c r="D37" s="156" t="s">
        <v>195</v>
      </c>
      <c r="E37" s="156" t="s">
        <v>193</v>
      </c>
      <c r="F37" s="156" t="s">
        <v>193</v>
      </c>
      <c r="G37" s="156" t="s">
        <v>27</v>
      </c>
      <c r="H37" s="155" t="s">
        <v>193</v>
      </c>
      <c r="I37" s="159" t="s">
        <v>112</v>
      </c>
      <c r="J37" s="178">
        <f>70+100</f>
        <v>170</v>
      </c>
      <c r="K37" s="178">
        <v>0</v>
      </c>
      <c r="L37" s="430">
        <f>K37+J37</f>
        <v>170</v>
      </c>
    </row>
    <row r="38" spans="1:12" s="24" customFormat="1" ht="25.5">
      <c r="A38" s="38"/>
      <c r="B38" s="179" t="s">
        <v>37</v>
      </c>
      <c r="C38" s="169" t="s">
        <v>114</v>
      </c>
      <c r="D38" s="156" t="s">
        <v>195</v>
      </c>
      <c r="E38" s="156" t="s">
        <v>193</v>
      </c>
      <c r="F38" s="156" t="s">
        <v>193</v>
      </c>
      <c r="G38" s="174" t="s">
        <v>27</v>
      </c>
      <c r="H38" s="155" t="s">
        <v>193</v>
      </c>
      <c r="I38" s="172">
        <v>600</v>
      </c>
      <c r="J38" s="178">
        <f>J39</f>
        <v>375</v>
      </c>
      <c r="K38" s="178">
        <f>K39</f>
        <v>-35</v>
      </c>
      <c r="L38" s="430">
        <f>L39</f>
        <v>340</v>
      </c>
    </row>
    <row r="39" spans="1:12" s="24" customFormat="1" ht="18.75">
      <c r="A39" s="38"/>
      <c r="B39" s="179" t="s">
        <v>38</v>
      </c>
      <c r="C39" s="169" t="s">
        <v>114</v>
      </c>
      <c r="D39" s="156" t="s">
        <v>195</v>
      </c>
      <c r="E39" s="156" t="s">
        <v>193</v>
      </c>
      <c r="F39" s="156" t="s">
        <v>193</v>
      </c>
      <c r="G39" s="156" t="s">
        <v>27</v>
      </c>
      <c r="H39" s="155" t="s">
        <v>193</v>
      </c>
      <c r="I39" s="172" t="s">
        <v>39</v>
      </c>
      <c r="J39" s="178">
        <v>375</v>
      </c>
      <c r="K39" s="178">
        <v>-35</v>
      </c>
      <c r="L39" s="430">
        <f>K39+J39</f>
        <v>340</v>
      </c>
    </row>
    <row r="40" spans="1:12" s="24" customFormat="1" ht="18.75">
      <c r="A40" s="38"/>
      <c r="B40" s="179" t="s">
        <v>208</v>
      </c>
      <c r="C40" s="176" t="s">
        <v>114</v>
      </c>
      <c r="D40" s="177" t="s">
        <v>195</v>
      </c>
      <c r="E40" s="156" t="s">
        <v>193</v>
      </c>
      <c r="F40" s="156" t="s">
        <v>193</v>
      </c>
      <c r="G40" s="141" t="s">
        <v>209</v>
      </c>
      <c r="H40" s="155" t="s">
        <v>193</v>
      </c>
      <c r="I40" s="172"/>
      <c r="J40" s="178">
        <f aca="true" t="shared" si="1" ref="J40:L41">J41</f>
        <v>11222.5</v>
      </c>
      <c r="K40" s="178">
        <f t="shared" si="1"/>
        <v>0</v>
      </c>
      <c r="L40" s="430">
        <f t="shared" si="1"/>
        <v>11222.5</v>
      </c>
    </row>
    <row r="41" spans="1:12" s="24" customFormat="1" ht="25.5">
      <c r="A41" s="38"/>
      <c r="B41" s="179" t="s">
        <v>37</v>
      </c>
      <c r="C41" s="176" t="s">
        <v>114</v>
      </c>
      <c r="D41" s="177" t="s">
        <v>195</v>
      </c>
      <c r="E41" s="156" t="s">
        <v>193</v>
      </c>
      <c r="F41" s="156" t="s">
        <v>193</v>
      </c>
      <c r="G41" s="141" t="s">
        <v>209</v>
      </c>
      <c r="H41" s="155" t="s">
        <v>193</v>
      </c>
      <c r="I41" s="172">
        <v>600</v>
      </c>
      <c r="J41" s="178">
        <f t="shared" si="1"/>
        <v>11222.5</v>
      </c>
      <c r="K41" s="178">
        <f t="shared" si="1"/>
        <v>0</v>
      </c>
      <c r="L41" s="430">
        <f t="shared" si="1"/>
        <v>11222.5</v>
      </c>
    </row>
    <row r="42" spans="1:12" s="24" customFormat="1" ht="18.75">
      <c r="A42" s="38"/>
      <c r="B42" s="179" t="s">
        <v>38</v>
      </c>
      <c r="C42" s="176" t="s">
        <v>114</v>
      </c>
      <c r="D42" s="177" t="s">
        <v>195</v>
      </c>
      <c r="E42" s="156" t="s">
        <v>193</v>
      </c>
      <c r="F42" s="156" t="s">
        <v>193</v>
      </c>
      <c r="G42" s="141" t="s">
        <v>209</v>
      </c>
      <c r="H42" s="155" t="s">
        <v>193</v>
      </c>
      <c r="I42" s="172" t="s">
        <v>39</v>
      </c>
      <c r="J42" s="178">
        <v>11222.5</v>
      </c>
      <c r="K42" s="178">
        <v>0</v>
      </c>
      <c r="L42" s="430">
        <v>11222.5</v>
      </c>
    </row>
    <row r="43" spans="1:12" s="24" customFormat="1" ht="18.75">
      <c r="A43" s="38"/>
      <c r="B43" s="179" t="s">
        <v>210</v>
      </c>
      <c r="C43" s="176" t="s">
        <v>114</v>
      </c>
      <c r="D43" s="177" t="s">
        <v>195</v>
      </c>
      <c r="E43" s="156" t="s">
        <v>193</v>
      </c>
      <c r="F43" s="156" t="s">
        <v>193</v>
      </c>
      <c r="G43" s="141" t="s">
        <v>211</v>
      </c>
      <c r="H43" s="155" t="s">
        <v>193</v>
      </c>
      <c r="I43" s="172"/>
      <c r="J43" s="178">
        <f aca="true" t="shared" si="2" ref="J43:L44">J44</f>
        <v>15788.6</v>
      </c>
      <c r="K43" s="178">
        <f t="shared" si="2"/>
        <v>0</v>
      </c>
      <c r="L43" s="430">
        <f t="shared" si="2"/>
        <v>15788.6</v>
      </c>
    </row>
    <row r="44" spans="1:12" s="24" customFormat="1" ht="25.5">
      <c r="A44" s="38"/>
      <c r="B44" s="179" t="s">
        <v>37</v>
      </c>
      <c r="C44" s="176" t="s">
        <v>114</v>
      </c>
      <c r="D44" s="177" t="s">
        <v>195</v>
      </c>
      <c r="E44" s="156" t="s">
        <v>193</v>
      </c>
      <c r="F44" s="156" t="s">
        <v>193</v>
      </c>
      <c r="G44" s="141" t="s">
        <v>211</v>
      </c>
      <c r="H44" s="155" t="s">
        <v>193</v>
      </c>
      <c r="I44" s="172">
        <v>600</v>
      </c>
      <c r="J44" s="178">
        <f t="shared" si="2"/>
        <v>15788.6</v>
      </c>
      <c r="K44" s="178">
        <f t="shared" si="2"/>
        <v>0</v>
      </c>
      <c r="L44" s="430">
        <f t="shared" si="2"/>
        <v>15788.6</v>
      </c>
    </row>
    <row r="45" spans="1:12" s="24" customFormat="1" ht="18.75">
      <c r="A45" s="38"/>
      <c r="B45" s="179" t="s">
        <v>38</v>
      </c>
      <c r="C45" s="176" t="s">
        <v>114</v>
      </c>
      <c r="D45" s="177" t="s">
        <v>195</v>
      </c>
      <c r="E45" s="156" t="s">
        <v>193</v>
      </c>
      <c r="F45" s="156" t="s">
        <v>193</v>
      </c>
      <c r="G45" s="141" t="s">
        <v>211</v>
      </c>
      <c r="H45" s="155" t="s">
        <v>193</v>
      </c>
      <c r="I45" s="172" t="s">
        <v>39</v>
      </c>
      <c r="J45" s="178">
        <v>15788.6</v>
      </c>
      <c r="K45" s="178">
        <v>0</v>
      </c>
      <c r="L45" s="430">
        <v>15788.6</v>
      </c>
    </row>
    <row r="46" spans="1:12" s="24" customFormat="1" ht="25.5">
      <c r="A46" s="38"/>
      <c r="B46" s="179" t="s">
        <v>215</v>
      </c>
      <c r="C46" s="154" t="s">
        <v>114</v>
      </c>
      <c r="D46" s="140" t="s">
        <v>195</v>
      </c>
      <c r="E46" s="139" t="s">
        <v>193</v>
      </c>
      <c r="F46" s="139" t="s">
        <v>193</v>
      </c>
      <c r="G46" s="141" t="s">
        <v>216</v>
      </c>
      <c r="H46" s="155" t="s">
        <v>193</v>
      </c>
      <c r="I46" s="172"/>
      <c r="J46" s="178">
        <f aca="true" t="shared" si="3" ref="J46:L47">J47</f>
        <v>6592</v>
      </c>
      <c r="K46" s="178">
        <f t="shared" si="3"/>
        <v>0</v>
      </c>
      <c r="L46" s="430">
        <f t="shared" si="3"/>
        <v>6592</v>
      </c>
    </row>
    <row r="47" spans="1:12" s="24" customFormat="1" ht="25.5">
      <c r="A47" s="38"/>
      <c r="B47" s="179" t="s">
        <v>37</v>
      </c>
      <c r="C47" s="154" t="s">
        <v>114</v>
      </c>
      <c r="D47" s="140" t="s">
        <v>195</v>
      </c>
      <c r="E47" s="139" t="s">
        <v>193</v>
      </c>
      <c r="F47" s="139" t="s">
        <v>193</v>
      </c>
      <c r="G47" s="141" t="s">
        <v>216</v>
      </c>
      <c r="H47" s="155" t="s">
        <v>193</v>
      </c>
      <c r="I47" s="172">
        <v>600</v>
      </c>
      <c r="J47" s="178">
        <f t="shared" si="3"/>
        <v>6592</v>
      </c>
      <c r="K47" s="178">
        <f t="shared" si="3"/>
        <v>0</v>
      </c>
      <c r="L47" s="430">
        <f t="shared" si="3"/>
        <v>6592</v>
      </c>
    </row>
    <row r="48" spans="1:12" s="24" customFormat="1" ht="18.75">
      <c r="A48" s="38"/>
      <c r="B48" s="179" t="s">
        <v>38</v>
      </c>
      <c r="C48" s="154" t="s">
        <v>114</v>
      </c>
      <c r="D48" s="140" t="s">
        <v>195</v>
      </c>
      <c r="E48" s="139" t="s">
        <v>193</v>
      </c>
      <c r="F48" s="139" t="s">
        <v>193</v>
      </c>
      <c r="G48" s="141" t="s">
        <v>216</v>
      </c>
      <c r="H48" s="155" t="s">
        <v>193</v>
      </c>
      <c r="I48" s="172" t="s">
        <v>39</v>
      </c>
      <c r="J48" s="178">
        <v>6592</v>
      </c>
      <c r="K48" s="178">
        <v>0</v>
      </c>
      <c r="L48" s="430">
        <v>6592</v>
      </c>
    </row>
    <row r="49" spans="1:12" s="24" customFormat="1" ht="51">
      <c r="A49" s="38"/>
      <c r="B49" s="284" t="s">
        <v>311</v>
      </c>
      <c r="C49" s="154" t="s">
        <v>114</v>
      </c>
      <c r="D49" s="140" t="s">
        <v>195</v>
      </c>
      <c r="E49" s="139" t="s">
        <v>193</v>
      </c>
      <c r="F49" s="139" t="s">
        <v>193</v>
      </c>
      <c r="G49" s="141" t="s">
        <v>292</v>
      </c>
      <c r="H49" s="155" t="s">
        <v>193</v>
      </c>
      <c r="I49" s="172"/>
      <c r="J49" s="178">
        <f aca="true" t="shared" si="4" ref="J49:L50">J50</f>
        <v>696.7</v>
      </c>
      <c r="K49" s="178">
        <f t="shared" si="4"/>
        <v>0</v>
      </c>
      <c r="L49" s="430">
        <f t="shared" si="4"/>
        <v>696.7</v>
      </c>
    </row>
    <row r="50" spans="1:12" s="24" customFormat="1" ht="25.5">
      <c r="A50" s="38"/>
      <c r="B50" s="179" t="s">
        <v>37</v>
      </c>
      <c r="C50" s="154" t="s">
        <v>114</v>
      </c>
      <c r="D50" s="140" t="s">
        <v>195</v>
      </c>
      <c r="E50" s="139" t="s">
        <v>193</v>
      </c>
      <c r="F50" s="139" t="s">
        <v>193</v>
      </c>
      <c r="G50" s="141" t="s">
        <v>293</v>
      </c>
      <c r="H50" s="155" t="s">
        <v>193</v>
      </c>
      <c r="I50" s="172" t="s">
        <v>214</v>
      </c>
      <c r="J50" s="178">
        <f t="shared" si="4"/>
        <v>696.7</v>
      </c>
      <c r="K50" s="178">
        <f t="shared" si="4"/>
        <v>0</v>
      </c>
      <c r="L50" s="430">
        <f t="shared" si="4"/>
        <v>696.7</v>
      </c>
    </row>
    <row r="51" spans="1:12" s="24" customFormat="1" ht="18.75">
      <c r="A51" s="38"/>
      <c r="B51" s="179" t="s">
        <v>38</v>
      </c>
      <c r="C51" s="154" t="s">
        <v>114</v>
      </c>
      <c r="D51" s="140" t="s">
        <v>195</v>
      </c>
      <c r="E51" s="139" t="s">
        <v>193</v>
      </c>
      <c r="F51" s="139" t="s">
        <v>193</v>
      </c>
      <c r="G51" s="141" t="s">
        <v>293</v>
      </c>
      <c r="H51" s="155" t="s">
        <v>193</v>
      </c>
      <c r="I51" s="172" t="s">
        <v>39</v>
      </c>
      <c r="J51" s="178">
        <v>696.7</v>
      </c>
      <c r="K51" s="178">
        <v>0</v>
      </c>
      <c r="L51" s="430">
        <v>696.7</v>
      </c>
    </row>
    <row r="52" spans="1:12" s="24" customFormat="1" ht="51">
      <c r="A52" s="38"/>
      <c r="B52" s="226" t="s">
        <v>250</v>
      </c>
      <c r="C52" s="176" t="s">
        <v>114</v>
      </c>
      <c r="D52" s="177" t="s">
        <v>195</v>
      </c>
      <c r="E52" s="139" t="s">
        <v>193</v>
      </c>
      <c r="F52" s="139" t="s">
        <v>193</v>
      </c>
      <c r="G52" s="141" t="s">
        <v>228</v>
      </c>
      <c r="H52" s="155" t="s">
        <v>193</v>
      </c>
      <c r="I52" s="172"/>
      <c r="J52" s="178">
        <f aca="true" t="shared" si="5" ref="J52:L53">J53</f>
        <v>16799.9</v>
      </c>
      <c r="K52" s="178">
        <f t="shared" si="5"/>
        <v>0</v>
      </c>
      <c r="L52" s="430">
        <f t="shared" si="5"/>
        <v>16799.9</v>
      </c>
    </row>
    <row r="53" spans="1:12" s="24" customFormat="1" ht="25.5">
      <c r="A53" s="38"/>
      <c r="B53" s="179" t="s">
        <v>37</v>
      </c>
      <c r="C53" s="176" t="s">
        <v>114</v>
      </c>
      <c r="D53" s="177" t="s">
        <v>195</v>
      </c>
      <c r="E53" s="139" t="s">
        <v>193</v>
      </c>
      <c r="F53" s="139" t="s">
        <v>193</v>
      </c>
      <c r="G53" s="141" t="s">
        <v>228</v>
      </c>
      <c r="H53" s="155" t="s">
        <v>193</v>
      </c>
      <c r="I53" s="172">
        <v>600</v>
      </c>
      <c r="J53" s="178">
        <f t="shared" si="5"/>
        <v>16799.9</v>
      </c>
      <c r="K53" s="178">
        <f t="shared" si="5"/>
        <v>0</v>
      </c>
      <c r="L53" s="430">
        <f t="shared" si="5"/>
        <v>16799.9</v>
      </c>
    </row>
    <row r="54" spans="1:12" s="24" customFormat="1" ht="18.75">
      <c r="A54" s="38"/>
      <c r="B54" s="179" t="s">
        <v>38</v>
      </c>
      <c r="C54" s="176" t="s">
        <v>114</v>
      </c>
      <c r="D54" s="177" t="s">
        <v>195</v>
      </c>
      <c r="E54" s="139" t="s">
        <v>193</v>
      </c>
      <c r="F54" s="139" t="s">
        <v>193</v>
      </c>
      <c r="G54" s="141" t="s">
        <v>228</v>
      </c>
      <c r="H54" s="155" t="s">
        <v>193</v>
      </c>
      <c r="I54" s="172" t="s">
        <v>39</v>
      </c>
      <c r="J54" s="178">
        <v>16799.9</v>
      </c>
      <c r="K54" s="178">
        <v>0</v>
      </c>
      <c r="L54" s="430">
        <v>16799.9</v>
      </c>
    </row>
    <row r="55" spans="1:12" s="24" customFormat="1" ht="18.75">
      <c r="A55" s="38"/>
      <c r="B55" s="179" t="s">
        <v>351</v>
      </c>
      <c r="C55" s="176" t="s">
        <v>114</v>
      </c>
      <c r="D55" s="177" t="s">
        <v>195</v>
      </c>
      <c r="E55" s="139" t="s">
        <v>193</v>
      </c>
      <c r="F55" s="139" t="s">
        <v>193</v>
      </c>
      <c r="G55" s="141" t="s">
        <v>347</v>
      </c>
      <c r="H55" s="139" t="s">
        <v>193</v>
      </c>
      <c r="I55" s="172"/>
      <c r="J55" s="178">
        <f>J56+J58</f>
        <v>0</v>
      </c>
      <c r="K55" s="178">
        <f>K56+K58</f>
        <v>112.7</v>
      </c>
      <c r="L55" s="430">
        <f>L56+L58</f>
        <v>112.7</v>
      </c>
    </row>
    <row r="56" spans="1:12" s="24" customFormat="1" ht="19.5" customHeight="1">
      <c r="A56" s="38"/>
      <c r="B56" s="267" t="s">
        <v>223</v>
      </c>
      <c r="C56" s="176" t="s">
        <v>114</v>
      </c>
      <c r="D56" s="177" t="s">
        <v>195</v>
      </c>
      <c r="E56" s="139" t="s">
        <v>193</v>
      </c>
      <c r="F56" s="139" t="s">
        <v>193</v>
      </c>
      <c r="G56" s="141" t="s">
        <v>347</v>
      </c>
      <c r="H56" s="139" t="s">
        <v>193</v>
      </c>
      <c r="I56" s="172" t="s">
        <v>96</v>
      </c>
      <c r="J56" s="178">
        <f>J57</f>
        <v>0</v>
      </c>
      <c r="K56" s="178">
        <f>K57</f>
        <v>2.7</v>
      </c>
      <c r="L56" s="430">
        <f>L57</f>
        <v>2.7</v>
      </c>
    </row>
    <row r="57" spans="1:12" s="24" customFormat="1" ht="18.75">
      <c r="A57" s="38"/>
      <c r="B57" s="179" t="s">
        <v>224</v>
      </c>
      <c r="C57" s="176" t="s">
        <v>114</v>
      </c>
      <c r="D57" s="177" t="s">
        <v>195</v>
      </c>
      <c r="E57" s="139" t="s">
        <v>193</v>
      </c>
      <c r="F57" s="139" t="s">
        <v>193</v>
      </c>
      <c r="G57" s="141" t="s">
        <v>347</v>
      </c>
      <c r="H57" s="139" t="s">
        <v>193</v>
      </c>
      <c r="I57" s="172" t="s">
        <v>222</v>
      </c>
      <c r="J57" s="178">
        <v>0</v>
      </c>
      <c r="K57" s="178">
        <v>2.7</v>
      </c>
      <c r="L57" s="430">
        <v>2.7</v>
      </c>
    </row>
    <row r="58" spans="1:12" s="24" customFormat="1" ht="25.5">
      <c r="A58" s="38"/>
      <c r="B58" s="179" t="s">
        <v>37</v>
      </c>
      <c r="C58" s="176" t="s">
        <v>114</v>
      </c>
      <c r="D58" s="177" t="s">
        <v>195</v>
      </c>
      <c r="E58" s="139" t="s">
        <v>193</v>
      </c>
      <c r="F58" s="139" t="s">
        <v>193</v>
      </c>
      <c r="G58" s="141" t="s">
        <v>347</v>
      </c>
      <c r="H58" s="139" t="s">
        <v>193</v>
      </c>
      <c r="I58" s="172">
        <v>600</v>
      </c>
      <c r="J58" s="178">
        <f>J59</f>
        <v>0</v>
      </c>
      <c r="K58" s="178">
        <f>K59</f>
        <v>110</v>
      </c>
      <c r="L58" s="430">
        <f>L59</f>
        <v>110</v>
      </c>
    </row>
    <row r="59" spans="1:12" s="24" customFormat="1" ht="18.75">
      <c r="A59" s="38"/>
      <c r="B59" s="179" t="s">
        <v>38</v>
      </c>
      <c r="C59" s="176" t="s">
        <v>114</v>
      </c>
      <c r="D59" s="177" t="s">
        <v>195</v>
      </c>
      <c r="E59" s="139" t="s">
        <v>193</v>
      </c>
      <c r="F59" s="139" t="s">
        <v>193</v>
      </c>
      <c r="G59" s="141" t="s">
        <v>347</v>
      </c>
      <c r="H59" s="139" t="s">
        <v>193</v>
      </c>
      <c r="I59" s="172" t="s">
        <v>39</v>
      </c>
      <c r="J59" s="178">
        <v>0</v>
      </c>
      <c r="K59" s="178">
        <v>110</v>
      </c>
      <c r="L59" s="430">
        <v>110</v>
      </c>
    </row>
    <row r="60" spans="1:12" s="24" customFormat="1" ht="51">
      <c r="A60" s="38"/>
      <c r="B60" s="179" t="s">
        <v>340</v>
      </c>
      <c r="C60" s="176" t="s">
        <v>114</v>
      </c>
      <c r="D60" s="177" t="s">
        <v>195</v>
      </c>
      <c r="E60" s="139" t="s">
        <v>193</v>
      </c>
      <c r="F60" s="139" t="s">
        <v>193</v>
      </c>
      <c r="G60" s="141" t="s">
        <v>339</v>
      </c>
      <c r="H60" s="155" t="s">
        <v>193</v>
      </c>
      <c r="I60" s="172"/>
      <c r="J60" s="178">
        <f>J61+J63</f>
        <v>75</v>
      </c>
      <c r="K60" s="178">
        <f>K61+K63</f>
        <v>0</v>
      </c>
      <c r="L60" s="430">
        <f>L61+L63</f>
        <v>75</v>
      </c>
    </row>
    <row r="61" spans="1:12" s="24" customFormat="1" ht="18.75" hidden="1">
      <c r="A61" s="38"/>
      <c r="B61" s="179" t="s">
        <v>147</v>
      </c>
      <c r="C61" s="176" t="s">
        <v>114</v>
      </c>
      <c r="D61" s="177" t="s">
        <v>195</v>
      </c>
      <c r="E61" s="139" t="s">
        <v>193</v>
      </c>
      <c r="F61" s="139" t="s">
        <v>193</v>
      </c>
      <c r="G61" s="141" t="s">
        <v>339</v>
      </c>
      <c r="H61" s="155" t="s">
        <v>193</v>
      </c>
      <c r="I61" s="172" t="s">
        <v>161</v>
      </c>
      <c r="J61" s="178">
        <f>J62</f>
        <v>0</v>
      </c>
      <c r="K61" s="178">
        <f>K62</f>
        <v>0</v>
      </c>
      <c r="L61" s="430">
        <f>L62</f>
        <v>0</v>
      </c>
    </row>
    <row r="62" spans="1:12" s="24" customFormat="1" ht="18.75" hidden="1">
      <c r="A62" s="38"/>
      <c r="B62" s="179" t="s">
        <v>108</v>
      </c>
      <c r="C62" s="176" t="s">
        <v>114</v>
      </c>
      <c r="D62" s="177" t="s">
        <v>195</v>
      </c>
      <c r="E62" s="139" t="s">
        <v>193</v>
      </c>
      <c r="F62" s="139" t="s">
        <v>193</v>
      </c>
      <c r="G62" s="141" t="s">
        <v>339</v>
      </c>
      <c r="H62" s="155" t="s">
        <v>193</v>
      </c>
      <c r="I62" s="172" t="s">
        <v>112</v>
      </c>
      <c r="J62" s="178">
        <v>0</v>
      </c>
      <c r="K62" s="178">
        <v>0</v>
      </c>
      <c r="L62" s="430">
        <v>0</v>
      </c>
    </row>
    <row r="63" spans="1:12" s="24" customFormat="1" ht="25.5">
      <c r="A63" s="38"/>
      <c r="B63" s="179" t="s">
        <v>37</v>
      </c>
      <c r="C63" s="176" t="s">
        <v>114</v>
      </c>
      <c r="D63" s="177" t="s">
        <v>195</v>
      </c>
      <c r="E63" s="139" t="s">
        <v>193</v>
      </c>
      <c r="F63" s="139" t="s">
        <v>193</v>
      </c>
      <c r="G63" s="141" t="s">
        <v>339</v>
      </c>
      <c r="H63" s="155" t="s">
        <v>193</v>
      </c>
      <c r="I63" s="172">
        <v>600</v>
      </c>
      <c r="J63" s="178">
        <f>J64</f>
        <v>75</v>
      </c>
      <c r="K63" s="178">
        <f>K64</f>
        <v>0</v>
      </c>
      <c r="L63" s="430">
        <f>L64</f>
        <v>75</v>
      </c>
    </row>
    <row r="64" spans="1:12" s="24" customFormat="1" ht="18.75">
      <c r="A64" s="38"/>
      <c r="B64" s="179" t="s">
        <v>38</v>
      </c>
      <c r="C64" s="176" t="s">
        <v>114</v>
      </c>
      <c r="D64" s="177" t="s">
        <v>195</v>
      </c>
      <c r="E64" s="139" t="s">
        <v>193</v>
      </c>
      <c r="F64" s="139" t="s">
        <v>193</v>
      </c>
      <c r="G64" s="141" t="s">
        <v>339</v>
      </c>
      <c r="H64" s="155" t="s">
        <v>193</v>
      </c>
      <c r="I64" s="172" t="s">
        <v>39</v>
      </c>
      <c r="J64" s="178">
        <v>75</v>
      </c>
      <c r="K64" s="178">
        <v>0</v>
      </c>
      <c r="L64" s="430">
        <v>75</v>
      </c>
    </row>
    <row r="65" spans="1:12" s="24" customFormat="1" ht="18.75">
      <c r="A65" s="38"/>
      <c r="B65" s="179" t="s">
        <v>360</v>
      </c>
      <c r="C65" s="176" t="s">
        <v>114</v>
      </c>
      <c r="D65" s="177" t="s">
        <v>195</v>
      </c>
      <c r="E65" s="139" t="s">
        <v>193</v>
      </c>
      <c r="F65" s="139" t="s">
        <v>193</v>
      </c>
      <c r="G65" s="141" t="s">
        <v>348</v>
      </c>
      <c r="H65" s="139" t="s">
        <v>193</v>
      </c>
      <c r="I65" s="172"/>
      <c r="J65" s="178">
        <f>J66+J68</f>
        <v>0</v>
      </c>
      <c r="K65" s="178">
        <f>K66+K68</f>
        <v>75.2</v>
      </c>
      <c r="L65" s="430">
        <f>L66+L68</f>
        <v>75.2</v>
      </c>
    </row>
    <row r="66" spans="1:12" s="24" customFormat="1" ht="15.75" customHeight="1">
      <c r="A66" s="38"/>
      <c r="B66" s="267" t="s">
        <v>223</v>
      </c>
      <c r="C66" s="176" t="s">
        <v>114</v>
      </c>
      <c r="D66" s="177" t="s">
        <v>195</v>
      </c>
      <c r="E66" s="139" t="s">
        <v>193</v>
      </c>
      <c r="F66" s="139" t="s">
        <v>193</v>
      </c>
      <c r="G66" s="141" t="s">
        <v>348</v>
      </c>
      <c r="H66" s="139" t="s">
        <v>193</v>
      </c>
      <c r="I66" s="172" t="s">
        <v>96</v>
      </c>
      <c r="J66" s="178">
        <f>J67</f>
        <v>0</v>
      </c>
      <c r="K66" s="178">
        <f>K67</f>
        <v>50</v>
      </c>
      <c r="L66" s="430">
        <f>L67</f>
        <v>50</v>
      </c>
    </row>
    <row r="67" spans="1:12" s="24" customFormat="1" ht="18.75">
      <c r="A67" s="38"/>
      <c r="B67" s="179" t="s">
        <v>224</v>
      </c>
      <c r="C67" s="176" t="s">
        <v>114</v>
      </c>
      <c r="D67" s="177" t="s">
        <v>195</v>
      </c>
      <c r="E67" s="139" t="s">
        <v>193</v>
      </c>
      <c r="F67" s="139" t="s">
        <v>193</v>
      </c>
      <c r="G67" s="141" t="s">
        <v>348</v>
      </c>
      <c r="H67" s="139" t="s">
        <v>193</v>
      </c>
      <c r="I67" s="172" t="s">
        <v>222</v>
      </c>
      <c r="J67" s="178">
        <v>0</v>
      </c>
      <c r="K67" s="178">
        <v>50</v>
      </c>
      <c r="L67" s="430">
        <f>K67</f>
        <v>50</v>
      </c>
    </row>
    <row r="68" spans="1:12" s="24" customFormat="1" ht="25.5">
      <c r="A68" s="38"/>
      <c r="B68" s="179" t="s">
        <v>37</v>
      </c>
      <c r="C68" s="176" t="s">
        <v>114</v>
      </c>
      <c r="D68" s="177" t="s">
        <v>195</v>
      </c>
      <c r="E68" s="139" t="s">
        <v>193</v>
      </c>
      <c r="F68" s="139" t="s">
        <v>193</v>
      </c>
      <c r="G68" s="141" t="s">
        <v>348</v>
      </c>
      <c r="H68" s="139" t="s">
        <v>193</v>
      </c>
      <c r="I68" s="172">
        <v>600</v>
      </c>
      <c r="J68" s="178">
        <f>J69</f>
        <v>0</v>
      </c>
      <c r="K68" s="178">
        <f>K69</f>
        <v>25.2</v>
      </c>
      <c r="L68" s="430">
        <f>L69</f>
        <v>25.2</v>
      </c>
    </row>
    <row r="69" spans="1:12" s="24" customFormat="1" ht="18.75">
      <c r="A69" s="38"/>
      <c r="B69" s="179" t="s">
        <v>38</v>
      </c>
      <c r="C69" s="176" t="s">
        <v>114</v>
      </c>
      <c r="D69" s="177" t="s">
        <v>195</v>
      </c>
      <c r="E69" s="139" t="s">
        <v>193</v>
      </c>
      <c r="F69" s="139" t="s">
        <v>193</v>
      </c>
      <c r="G69" s="141" t="s">
        <v>348</v>
      </c>
      <c r="H69" s="139" t="s">
        <v>193</v>
      </c>
      <c r="I69" s="172" t="s">
        <v>39</v>
      </c>
      <c r="J69" s="178">
        <v>0</v>
      </c>
      <c r="K69" s="178">
        <v>25.2</v>
      </c>
      <c r="L69" s="430">
        <f>K69</f>
        <v>25.2</v>
      </c>
    </row>
    <row r="70" spans="1:12" s="24" customFormat="1" ht="55.5" customHeight="1">
      <c r="A70" s="38"/>
      <c r="B70" s="179" t="s">
        <v>359</v>
      </c>
      <c r="C70" s="176" t="s">
        <v>114</v>
      </c>
      <c r="D70" s="177" t="s">
        <v>195</v>
      </c>
      <c r="E70" s="139" t="s">
        <v>193</v>
      </c>
      <c r="F70" s="139" t="s">
        <v>193</v>
      </c>
      <c r="G70" s="141" t="s">
        <v>349</v>
      </c>
      <c r="H70" s="139" t="s">
        <v>193</v>
      </c>
      <c r="I70" s="172"/>
      <c r="J70" s="178">
        <f aca="true" t="shared" si="6" ref="J70:L71">J71</f>
        <v>0</v>
      </c>
      <c r="K70" s="178">
        <f t="shared" si="6"/>
        <v>467.7</v>
      </c>
      <c r="L70" s="430">
        <f t="shared" si="6"/>
        <v>467.7</v>
      </c>
    </row>
    <row r="71" spans="1:12" s="24" customFormat="1" ht="31.5" customHeight="1">
      <c r="A71" s="38"/>
      <c r="B71" s="179" t="s">
        <v>37</v>
      </c>
      <c r="C71" s="176" t="s">
        <v>114</v>
      </c>
      <c r="D71" s="177" t="s">
        <v>195</v>
      </c>
      <c r="E71" s="139" t="s">
        <v>193</v>
      </c>
      <c r="F71" s="139" t="s">
        <v>193</v>
      </c>
      <c r="G71" s="141" t="s">
        <v>349</v>
      </c>
      <c r="H71" s="139" t="s">
        <v>193</v>
      </c>
      <c r="I71" s="172">
        <v>600</v>
      </c>
      <c r="J71" s="178">
        <f t="shared" si="6"/>
        <v>0</v>
      </c>
      <c r="K71" s="178">
        <f t="shared" si="6"/>
        <v>467.7</v>
      </c>
      <c r="L71" s="430">
        <f t="shared" si="6"/>
        <v>467.7</v>
      </c>
    </row>
    <row r="72" spans="1:12" s="24" customFormat="1" ht="18.75">
      <c r="A72" s="38"/>
      <c r="B72" s="179" t="s">
        <v>38</v>
      </c>
      <c r="C72" s="176" t="s">
        <v>114</v>
      </c>
      <c r="D72" s="177" t="s">
        <v>195</v>
      </c>
      <c r="E72" s="139" t="s">
        <v>193</v>
      </c>
      <c r="F72" s="139" t="s">
        <v>193</v>
      </c>
      <c r="G72" s="141" t="s">
        <v>349</v>
      </c>
      <c r="H72" s="139" t="s">
        <v>193</v>
      </c>
      <c r="I72" s="172" t="s">
        <v>39</v>
      </c>
      <c r="J72" s="178">
        <v>0</v>
      </c>
      <c r="K72" s="178">
        <v>467.7</v>
      </c>
      <c r="L72" s="430">
        <v>467.7</v>
      </c>
    </row>
    <row r="73" spans="1:12" s="24" customFormat="1" ht="25.5">
      <c r="A73" s="38"/>
      <c r="B73" s="428" t="s">
        <v>19</v>
      </c>
      <c r="C73" s="165" t="s">
        <v>114</v>
      </c>
      <c r="D73" s="166" t="s">
        <v>191</v>
      </c>
      <c r="E73" s="180" t="s">
        <v>193</v>
      </c>
      <c r="F73" s="180" t="s">
        <v>193</v>
      </c>
      <c r="G73" s="166" t="s">
        <v>194</v>
      </c>
      <c r="H73" s="181" t="s">
        <v>193</v>
      </c>
      <c r="I73" s="175"/>
      <c r="J73" s="131">
        <f>J74</f>
        <v>115</v>
      </c>
      <c r="K73" s="131">
        <f aca="true" t="shared" si="7" ref="K73:L75">K74</f>
        <v>5</v>
      </c>
      <c r="L73" s="426">
        <f t="shared" si="7"/>
        <v>120</v>
      </c>
    </row>
    <row r="74" spans="1:12" s="24" customFormat="1" ht="25.5">
      <c r="A74" s="38"/>
      <c r="B74" s="179" t="s">
        <v>24</v>
      </c>
      <c r="C74" s="173" t="s">
        <v>114</v>
      </c>
      <c r="D74" s="174" t="s">
        <v>191</v>
      </c>
      <c r="E74" s="156" t="s">
        <v>193</v>
      </c>
      <c r="F74" s="156" t="s">
        <v>193</v>
      </c>
      <c r="G74" s="174" t="s">
        <v>27</v>
      </c>
      <c r="H74" s="155" t="s">
        <v>193</v>
      </c>
      <c r="I74" s="175"/>
      <c r="J74" s="160">
        <f>J75+J77</f>
        <v>115</v>
      </c>
      <c r="K74" s="160">
        <f>K75+K77</f>
        <v>5</v>
      </c>
      <c r="L74" s="429">
        <f>L75+L77</f>
        <v>120</v>
      </c>
    </row>
    <row r="75" spans="1:12" s="24" customFormat="1" ht="25.5">
      <c r="A75" s="38"/>
      <c r="B75" s="179" t="s">
        <v>91</v>
      </c>
      <c r="C75" s="169" t="s">
        <v>114</v>
      </c>
      <c r="D75" s="156" t="s">
        <v>191</v>
      </c>
      <c r="E75" s="156" t="s">
        <v>193</v>
      </c>
      <c r="F75" s="156" t="s">
        <v>193</v>
      </c>
      <c r="G75" s="174" t="s">
        <v>27</v>
      </c>
      <c r="H75" s="155" t="s">
        <v>193</v>
      </c>
      <c r="I75" s="159" t="s">
        <v>92</v>
      </c>
      <c r="J75" s="160">
        <f>J76</f>
        <v>115</v>
      </c>
      <c r="K75" s="160">
        <f t="shared" si="7"/>
        <v>0</v>
      </c>
      <c r="L75" s="429">
        <f t="shared" si="7"/>
        <v>115</v>
      </c>
    </row>
    <row r="76" spans="1:12" s="24" customFormat="1" ht="25.5">
      <c r="A76" s="38"/>
      <c r="B76" s="179" t="s">
        <v>93</v>
      </c>
      <c r="C76" s="169" t="s">
        <v>114</v>
      </c>
      <c r="D76" s="156" t="s">
        <v>191</v>
      </c>
      <c r="E76" s="156" t="s">
        <v>193</v>
      </c>
      <c r="F76" s="156" t="s">
        <v>193</v>
      </c>
      <c r="G76" s="174" t="s">
        <v>27</v>
      </c>
      <c r="H76" s="155" t="s">
        <v>193</v>
      </c>
      <c r="I76" s="159" t="s">
        <v>94</v>
      </c>
      <c r="J76" s="160">
        <v>115</v>
      </c>
      <c r="K76" s="160">
        <v>0</v>
      </c>
      <c r="L76" s="429">
        <v>115</v>
      </c>
    </row>
    <row r="77" spans="1:12" s="24" customFormat="1" ht="14.25" customHeight="1">
      <c r="A77" s="38"/>
      <c r="B77" s="267" t="s">
        <v>223</v>
      </c>
      <c r="C77" s="169" t="s">
        <v>114</v>
      </c>
      <c r="D77" s="156" t="s">
        <v>191</v>
      </c>
      <c r="E77" s="156" t="s">
        <v>193</v>
      </c>
      <c r="F77" s="156" t="s">
        <v>193</v>
      </c>
      <c r="G77" s="174" t="s">
        <v>27</v>
      </c>
      <c r="H77" s="155" t="s">
        <v>193</v>
      </c>
      <c r="I77" s="159" t="s">
        <v>96</v>
      </c>
      <c r="J77" s="160">
        <f>J78</f>
        <v>0</v>
      </c>
      <c r="K77" s="160">
        <f>K78</f>
        <v>5</v>
      </c>
      <c r="L77" s="429">
        <f>L78</f>
        <v>5</v>
      </c>
    </row>
    <row r="78" spans="1:12" s="24" customFormat="1" ht="18.75">
      <c r="A78" s="38"/>
      <c r="B78" s="179" t="s">
        <v>224</v>
      </c>
      <c r="C78" s="169" t="s">
        <v>114</v>
      </c>
      <c r="D78" s="156" t="s">
        <v>191</v>
      </c>
      <c r="E78" s="156" t="s">
        <v>193</v>
      </c>
      <c r="F78" s="156" t="s">
        <v>193</v>
      </c>
      <c r="G78" s="174" t="s">
        <v>27</v>
      </c>
      <c r="H78" s="155" t="s">
        <v>193</v>
      </c>
      <c r="I78" s="159" t="s">
        <v>222</v>
      </c>
      <c r="J78" s="160">
        <v>0</v>
      </c>
      <c r="K78" s="160">
        <v>5</v>
      </c>
      <c r="L78" s="429">
        <v>5</v>
      </c>
    </row>
    <row r="79" spans="1:12" s="24" customFormat="1" ht="6.75" customHeight="1">
      <c r="A79" s="38"/>
      <c r="B79" s="431"/>
      <c r="C79" s="182"/>
      <c r="D79" s="183"/>
      <c r="E79" s="183"/>
      <c r="F79" s="183"/>
      <c r="G79" s="183"/>
      <c r="H79" s="184"/>
      <c r="I79" s="185"/>
      <c r="J79" s="186"/>
      <c r="K79" s="186"/>
      <c r="L79" s="432"/>
    </row>
    <row r="80" spans="1:12" s="24" customFormat="1" ht="84.75" customHeight="1">
      <c r="A80" s="38"/>
      <c r="B80" s="433" t="s">
        <v>305</v>
      </c>
      <c r="C80" s="259" t="s">
        <v>121</v>
      </c>
      <c r="D80" s="187" t="s">
        <v>193</v>
      </c>
      <c r="E80" s="187" t="s">
        <v>193</v>
      </c>
      <c r="F80" s="187" t="s">
        <v>193</v>
      </c>
      <c r="G80" s="187" t="s">
        <v>194</v>
      </c>
      <c r="H80" s="188" t="s">
        <v>193</v>
      </c>
      <c r="I80" s="189"/>
      <c r="J80" s="266">
        <f>J81+J87+J84+J100+J90</f>
        <v>8975</v>
      </c>
      <c r="K80" s="190">
        <f>K81+K87+K84+K100+K90</f>
        <v>5343.7</v>
      </c>
      <c r="L80" s="434">
        <f>L81+L87+L84+L100+L90</f>
        <v>14318.7</v>
      </c>
    </row>
    <row r="81" spans="1:12" s="24" customFormat="1" ht="39.75" customHeight="1" hidden="1">
      <c r="A81" s="38"/>
      <c r="B81" s="435" t="s">
        <v>84</v>
      </c>
      <c r="C81" s="169" t="s">
        <v>121</v>
      </c>
      <c r="D81" s="156" t="s">
        <v>193</v>
      </c>
      <c r="E81" s="139" t="s">
        <v>193</v>
      </c>
      <c r="F81" s="139" t="s">
        <v>193</v>
      </c>
      <c r="G81" s="156" t="s">
        <v>31</v>
      </c>
      <c r="H81" s="155" t="s">
        <v>193</v>
      </c>
      <c r="I81" s="159"/>
      <c r="J81" s="178">
        <f aca="true" t="shared" si="8" ref="J81:L82">J82</f>
        <v>600</v>
      </c>
      <c r="K81" s="279">
        <f t="shared" si="8"/>
        <v>-600</v>
      </c>
      <c r="L81" s="436">
        <f t="shared" si="8"/>
        <v>0</v>
      </c>
    </row>
    <row r="82" spans="1:12" s="24" customFormat="1" ht="40.5" customHeight="1" hidden="1">
      <c r="A82" s="38"/>
      <c r="B82" s="437" t="s">
        <v>91</v>
      </c>
      <c r="C82" s="169" t="s">
        <v>121</v>
      </c>
      <c r="D82" s="156" t="s">
        <v>193</v>
      </c>
      <c r="E82" s="139" t="s">
        <v>193</v>
      </c>
      <c r="F82" s="139" t="s">
        <v>193</v>
      </c>
      <c r="G82" s="156" t="s">
        <v>31</v>
      </c>
      <c r="H82" s="155" t="s">
        <v>193</v>
      </c>
      <c r="I82" s="159">
        <v>200</v>
      </c>
      <c r="J82" s="178">
        <f t="shared" si="8"/>
        <v>600</v>
      </c>
      <c r="K82" s="279">
        <f t="shared" si="8"/>
        <v>-600</v>
      </c>
      <c r="L82" s="436">
        <f t="shared" si="8"/>
        <v>0</v>
      </c>
    </row>
    <row r="83" spans="1:12" s="24" customFormat="1" ht="26.25" customHeight="1" hidden="1">
      <c r="A83" s="38"/>
      <c r="B83" s="437" t="s">
        <v>93</v>
      </c>
      <c r="C83" s="169" t="s">
        <v>121</v>
      </c>
      <c r="D83" s="156" t="s">
        <v>193</v>
      </c>
      <c r="E83" s="139" t="s">
        <v>193</v>
      </c>
      <c r="F83" s="139" t="s">
        <v>193</v>
      </c>
      <c r="G83" s="156" t="s">
        <v>31</v>
      </c>
      <c r="H83" s="155" t="s">
        <v>193</v>
      </c>
      <c r="I83" s="159">
        <v>240</v>
      </c>
      <c r="J83" s="178">
        <v>600</v>
      </c>
      <c r="K83" s="279">
        <v>-600</v>
      </c>
      <c r="L83" s="436">
        <f>K83+J83</f>
        <v>0</v>
      </c>
    </row>
    <row r="84" spans="1:12" s="24" customFormat="1" ht="26.25" customHeight="1" hidden="1">
      <c r="A84" s="38"/>
      <c r="B84" s="435" t="s">
        <v>306</v>
      </c>
      <c r="C84" s="280" t="s">
        <v>121</v>
      </c>
      <c r="D84" s="140" t="s">
        <v>193</v>
      </c>
      <c r="E84" s="139" t="s">
        <v>193</v>
      </c>
      <c r="F84" s="139" t="s">
        <v>193</v>
      </c>
      <c r="G84" s="141" t="s">
        <v>307</v>
      </c>
      <c r="H84" s="192" t="s">
        <v>193</v>
      </c>
      <c r="I84" s="281"/>
      <c r="J84" s="178">
        <f aca="true" t="shared" si="9" ref="J84:L85">J85</f>
        <v>3000</v>
      </c>
      <c r="K84" s="279">
        <f t="shared" si="9"/>
        <v>-3000</v>
      </c>
      <c r="L84" s="436">
        <f t="shared" si="9"/>
        <v>0</v>
      </c>
    </row>
    <row r="85" spans="1:12" s="24" customFormat="1" ht="26.25" customHeight="1" hidden="1">
      <c r="A85" s="38"/>
      <c r="B85" s="437" t="s">
        <v>91</v>
      </c>
      <c r="C85" s="280" t="s">
        <v>121</v>
      </c>
      <c r="D85" s="140" t="s">
        <v>193</v>
      </c>
      <c r="E85" s="139" t="s">
        <v>193</v>
      </c>
      <c r="F85" s="139" t="s">
        <v>193</v>
      </c>
      <c r="G85" s="141" t="s">
        <v>307</v>
      </c>
      <c r="H85" s="192" t="s">
        <v>193</v>
      </c>
      <c r="I85" s="281" t="s">
        <v>92</v>
      </c>
      <c r="J85" s="178">
        <f t="shared" si="9"/>
        <v>3000</v>
      </c>
      <c r="K85" s="279">
        <f t="shared" si="9"/>
        <v>-3000</v>
      </c>
      <c r="L85" s="436">
        <f t="shared" si="9"/>
        <v>0</v>
      </c>
    </row>
    <row r="86" spans="1:12" s="24" customFormat="1" ht="26.25" customHeight="1" hidden="1">
      <c r="A86" s="38"/>
      <c r="B86" s="437" t="s">
        <v>93</v>
      </c>
      <c r="C86" s="280" t="s">
        <v>121</v>
      </c>
      <c r="D86" s="140" t="s">
        <v>193</v>
      </c>
      <c r="E86" s="139" t="s">
        <v>193</v>
      </c>
      <c r="F86" s="139" t="s">
        <v>193</v>
      </c>
      <c r="G86" s="141" t="s">
        <v>307</v>
      </c>
      <c r="H86" s="192" t="s">
        <v>193</v>
      </c>
      <c r="I86" s="281" t="s">
        <v>94</v>
      </c>
      <c r="J86" s="178">
        <v>3000</v>
      </c>
      <c r="K86" s="279">
        <v>-3000</v>
      </c>
      <c r="L86" s="436">
        <f>K86+J86</f>
        <v>0</v>
      </c>
    </row>
    <row r="87" spans="1:12" s="24" customFormat="1" ht="31.5" customHeight="1" hidden="1">
      <c r="A87" s="38"/>
      <c r="B87" s="438" t="s">
        <v>262</v>
      </c>
      <c r="C87" s="280" t="s">
        <v>121</v>
      </c>
      <c r="D87" s="140" t="s">
        <v>193</v>
      </c>
      <c r="E87" s="139" t="s">
        <v>193</v>
      </c>
      <c r="F87" s="139" t="s">
        <v>193</v>
      </c>
      <c r="G87" s="141" t="s">
        <v>261</v>
      </c>
      <c r="H87" s="155" t="s">
        <v>193</v>
      </c>
      <c r="I87" s="281"/>
      <c r="J87" s="178">
        <f aca="true" t="shared" si="10" ref="J87:L88">J88</f>
        <v>5375</v>
      </c>
      <c r="K87" s="279">
        <f t="shared" si="10"/>
        <v>-5375</v>
      </c>
      <c r="L87" s="436">
        <f t="shared" si="10"/>
        <v>0</v>
      </c>
    </row>
    <row r="88" spans="1:12" s="24" customFormat="1" ht="30" customHeight="1" hidden="1">
      <c r="A88" s="38"/>
      <c r="B88" s="437" t="s">
        <v>91</v>
      </c>
      <c r="C88" s="280" t="s">
        <v>121</v>
      </c>
      <c r="D88" s="140" t="s">
        <v>193</v>
      </c>
      <c r="E88" s="139" t="s">
        <v>193</v>
      </c>
      <c r="F88" s="139" t="s">
        <v>193</v>
      </c>
      <c r="G88" s="141" t="s">
        <v>261</v>
      </c>
      <c r="H88" s="192" t="s">
        <v>193</v>
      </c>
      <c r="I88" s="281" t="s">
        <v>92</v>
      </c>
      <c r="J88" s="178">
        <f t="shared" si="10"/>
        <v>5375</v>
      </c>
      <c r="K88" s="279">
        <f t="shared" si="10"/>
        <v>-5375</v>
      </c>
      <c r="L88" s="436">
        <f t="shared" si="10"/>
        <v>0</v>
      </c>
    </row>
    <row r="89" spans="1:12" s="24" customFormat="1" ht="30.75" customHeight="1" hidden="1">
      <c r="A89" s="38"/>
      <c r="B89" s="437" t="s">
        <v>93</v>
      </c>
      <c r="C89" s="280" t="s">
        <v>121</v>
      </c>
      <c r="D89" s="140" t="s">
        <v>193</v>
      </c>
      <c r="E89" s="139" t="s">
        <v>193</v>
      </c>
      <c r="F89" s="139" t="s">
        <v>193</v>
      </c>
      <c r="G89" s="141" t="s">
        <v>261</v>
      </c>
      <c r="H89" s="192" t="s">
        <v>193</v>
      </c>
      <c r="I89" s="281" t="s">
        <v>94</v>
      </c>
      <c r="J89" s="178">
        <v>5375</v>
      </c>
      <c r="K89" s="279">
        <v>-5375</v>
      </c>
      <c r="L89" s="436">
        <f>K89+J89</f>
        <v>0</v>
      </c>
    </row>
    <row r="90" spans="1:12" s="24" customFormat="1" ht="45" customHeight="1">
      <c r="A90" s="38"/>
      <c r="B90" s="439" t="s">
        <v>366</v>
      </c>
      <c r="C90" s="478" t="s">
        <v>121</v>
      </c>
      <c r="D90" s="244" t="s">
        <v>195</v>
      </c>
      <c r="E90" s="235" t="s">
        <v>193</v>
      </c>
      <c r="F90" s="235" t="s">
        <v>193</v>
      </c>
      <c r="G90" s="287" t="s">
        <v>194</v>
      </c>
      <c r="H90" s="292" t="s">
        <v>193</v>
      </c>
      <c r="I90" s="293"/>
      <c r="J90" s="294">
        <f>J94+J97+J91</f>
        <v>0</v>
      </c>
      <c r="K90" s="217">
        <f>K94+K97+K91</f>
        <v>8975</v>
      </c>
      <c r="L90" s="440">
        <f>L94+L97+L91</f>
        <v>8975</v>
      </c>
    </row>
    <row r="91" spans="1:12" s="24" customFormat="1" ht="33" customHeight="1">
      <c r="A91" s="38"/>
      <c r="B91" s="435" t="s">
        <v>84</v>
      </c>
      <c r="C91" s="169" t="s">
        <v>121</v>
      </c>
      <c r="D91" s="156" t="s">
        <v>195</v>
      </c>
      <c r="E91" s="139" t="s">
        <v>193</v>
      </c>
      <c r="F91" s="139" t="s">
        <v>193</v>
      </c>
      <c r="G91" s="156" t="s">
        <v>31</v>
      </c>
      <c r="H91" s="155" t="s">
        <v>193</v>
      </c>
      <c r="I91" s="159"/>
      <c r="J91" s="178">
        <f aca="true" t="shared" si="11" ref="J91:L92">J92</f>
        <v>0</v>
      </c>
      <c r="K91" s="279">
        <f t="shared" si="11"/>
        <v>600</v>
      </c>
      <c r="L91" s="436">
        <f t="shared" si="11"/>
        <v>600</v>
      </c>
    </row>
    <row r="92" spans="1:12" s="24" customFormat="1" ht="34.5" customHeight="1">
      <c r="A92" s="38"/>
      <c r="B92" s="437" t="s">
        <v>91</v>
      </c>
      <c r="C92" s="169" t="s">
        <v>121</v>
      </c>
      <c r="D92" s="156" t="s">
        <v>195</v>
      </c>
      <c r="E92" s="139" t="s">
        <v>193</v>
      </c>
      <c r="F92" s="139" t="s">
        <v>193</v>
      </c>
      <c r="G92" s="156" t="s">
        <v>31</v>
      </c>
      <c r="H92" s="155" t="s">
        <v>193</v>
      </c>
      <c r="I92" s="159">
        <v>200</v>
      </c>
      <c r="J92" s="178">
        <f t="shared" si="11"/>
        <v>0</v>
      </c>
      <c r="K92" s="279">
        <f t="shared" si="11"/>
        <v>600</v>
      </c>
      <c r="L92" s="436">
        <f t="shared" si="11"/>
        <v>600</v>
      </c>
    </row>
    <row r="93" spans="1:12" s="24" customFormat="1" ht="33" customHeight="1">
      <c r="A93" s="38"/>
      <c r="B93" s="437" t="s">
        <v>93</v>
      </c>
      <c r="C93" s="169" t="s">
        <v>121</v>
      </c>
      <c r="D93" s="156" t="s">
        <v>195</v>
      </c>
      <c r="E93" s="139" t="s">
        <v>193</v>
      </c>
      <c r="F93" s="139" t="s">
        <v>193</v>
      </c>
      <c r="G93" s="156" t="s">
        <v>31</v>
      </c>
      <c r="H93" s="155" t="s">
        <v>193</v>
      </c>
      <c r="I93" s="159">
        <v>240</v>
      </c>
      <c r="J93" s="178">
        <v>0</v>
      </c>
      <c r="K93" s="279">
        <v>600</v>
      </c>
      <c r="L93" s="436">
        <v>600</v>
      </c>
    </row>
    <row r="94" spans="1:12" s="24" customFormat="1" ht="17.25" customHeight="1">
      <c r="A94" s="38"/>
      <c r="B94" s="435" t="s">
        <v>306</v>
      </c>
      <c r="C94" s="280" t="s">
        <v>121</v>
      </c>
      <c r="D94" s="140" t="s">
        <v>195</v>
      </c>
      <c r="E94" s="139" t="s">
        <v>193</v>
      </c>
      <c r="F94" s="139" t="s">
        <v>193</v>
      </c>
      <c r="G94" s="141" t="s">
        <v>307</v>
      </c>
      <c r="H94" s="200" t="s">
        <v>193</v>
      </c>
      <c r="I94" s="281"/>
      <c r="J94" s="178">
        <f aca="true" t="shared" si="12" ref="J94:L95">J95</f>
        <v>0</v>
      </c>
      <c r="K94" s="279">
        <f t="shared" si="12"/>
        <v>3000</v>
      </c>
      <c r="L94" s="436">
        <f t="shared" si="12"/>
        <v>3000</v>
      </c>
    </row>
    <row r="95" spans="1:12" s="24" customFormat="1" ht="30.75" customHeight="1">
      <c r="A95" s="38"/>
      <c r="B95" s="437" t="s">
        <v>91</v>
      </c>
      <c r="C95" s="280" t="s">
        <v>121</v>
      </c>
      <c r="D95" s="140" t="s">
        <v>195</v>
      </c>
      <c r="E95" s="139" t="s">
        <v>193</v>
      </c>
      <c r="F95" s="139" t="s">
        <v>193</v>
      </c>
      <c r="G95" s="141" t="s">
        <v>307</v>
      </c>
      <c r="H95" s="200" t="s">
        <v>193</v>
      </c>
      <c r="I95" s="281" t="s">
        <v>92</v>
      </c>
      <c r="J95" s="178">
        <f t="shared" si="12"/>
        <v>0</v>
      </c>
      <c r="K95" s="279">
        <f t="shared" si="12"/>
        <v>3000</v>
      </c>
      <c r="L95" s="436">
        <f t="shared" si="12"/>
        <v>3000</v>
      </c>
    </row>
    <row r="96" spans="1:12" s="24" customFormat="1" ht="30.75" customHeight="1">
      <c r="A96" s="38"/>
      <c r="B96" s="437" t="s">
        <v>93</v>
      </c>
      <c r="C96" s="280" t="s">
        <v>121</v>
      </c>
      <c r="D96" s="140" t="s">
        <v>195</v>
      </c>
      <c r="E96" s="139" t="s">
        <v>193</v>
      </c>
      <c r="F96" s="139" t="s">
        <v>193</v>
      </c>
      <c r="G96" s="141" t="s">
        <v>307</v>
      </c>
      <c r="H96" s="200" t="s">
        <v>193</v>
      </c>
      <c r="I96" s="281" t="s">
        <v>94</v>
      </c>
      <c r="J96" s="178">
        <v>0</v>
      </c>
      <c r="K96" s="279">
        <v>3000</v>
      </c>
      <c r="L96" s="436">
        <v>3000</v>
      </c>
    </row>
    <row r="97" spans="1:12" s="24" customFormat="1" ht="30.75" customHeight="1">
      <c r="A97" s="38"/>
      <c r="B97" s="438" t="s">
        <v>262</v>
      </c>
      <c r="C97" s="280" t="s">
        <v>121</v>
      </c>
      <c r="D97" s="140" t="s">
        <v>195</v>
      </c>
      <c r="E97" s="139" t="s">
        <v>193</v>
      </c>
      <c r="F97" s="139" t="s">
        <v>193</v>
      </c>
      <c r="G97" s="141" t="s">
        <v>261</v>
      </c>
      <c r="H97" s="139" t="s">
        <v>193</v>
      </c>
      <c r="I97" s="281"/>
      <c r="J97" s="178">
        <f aca="true" t="shared" si="13" ref="J97:L98">J98</f>
        <v>0</v>
      </c>
      <c r="K97" s="279">
        <f t="shared" si="13"/>
        <v>5375</v>
      </c>
      <c r="L97" s="436">
        <f t="shared" si="13"/>
        <v>5375</v>
      </c>
    </row>
    <row r="98" spans="1:12" s="24" customFormat="1" ht="30.75" customHeight="1">
      <c r="A98" s="38"/>
      <c r="B98" s="437" t="s">
        <v>91</v>
      </c>
      <c r="C98" s="280" t="s">
        <v>121</v>
      </c>
      <c r="D98" s="140" t="s">
        <v>195</v>
      </c>
      <c r="E98" s="139" t="s">
        <v>193</v>
      </c>
      <c r="F98" s="139" t="s">
        <v>193</v>
      </c>
      <c r="G98" s="141" t="s">
        <v>261</v>
      </c>
      <c r="H98" s="200" t="s">
        <v>193</v>
      </c>
      <c r="I98" s="281" t="s">
        <v>92</v>
      </c>
      <c r="J98" s="178">
        <f t="shared" si="13"/>
        <v>0</v>
      </c>
      <c r="K98" s="279">
        <f t="shared" si="13"/>
        <v>5375</v>
      </c>
      <c r="L98" s="436">
        <f t="shared" si="13"/>
        <v>5375</v>
      </c>
    </row>
    <row r="99" spans="1:12" s="24" customFormat="1" ht="30.75" customHeight="1">
      <c r="A99" s="38"/>
      <c r="B99" s="437" t="s">
        <v>93</v>
      </c>
      <c r="C99" s="280" t="s">
        <v>121</v>
      </c>
      <c r="D99" s="140" t="s">
        <v>195</v>
      </c>
      <c r="E99" s="139" t="s">
        <v>193</v>
      </c>
      <c r="F99" s="139" t="s">
        <v>193</v>
      </c>
      <c r="G99" s="141" t="s">
        <v>261</v>
      </c>
      <c r="H99" s="200" t="s">
        <v>193</v>
      </c>
      <c r="I99" s="281" t="s">
        <v>94</v>
      </c>
      <c r="J99" s="178">
        <v>0</v>
      </c>
      <c r="K99" s="279">
        <v>5375</v>
      </c>
      <c r="L99" s="436">
        <v>5375</v>
      </c>
    </row>
    <row r="100" spans="1:12" s="24" customFormat="1" ht="48" customHeight="1">
      <c r="A100" s="38"/>
      <c r="B100" s="439" t="s">
        <v>367</v>
      </c>
      <c r="C100" s="478" t="s">
        <v>121</v>
      </c>
      <c r="D100" s="244" t="s">
        <v>191</v>
      </c>
      <c r="E100" s="235" t="s">
        <v>193</v>
      </c>
      <c r="F100" s="235" t="s">
        <v>193</v>
      </c>
      <c r="G100" s="287" t="s">
        <v>194</v>
      </c>
      <c r="H100" s="181" t="s">
        <v>193</v>
      </c>
      <c r="I100" s="295"/>
      <c r="J100" s="294">
        <f>J104+J101</f>
        <v>0</v>
      </c>
      <c r="K100" s="294">
        <f>K104+K101</f>
        <v>5343.7</v>
      </c>
      <c r="L100" s="440">
        <f>L104+L101</f>
        <v>5343.7</v>
      </c>
    </row>
    <row r="101" spans="1:12" s="24" customFormat="1" ht="48" customHeight="1">
      <c r="A101" s="38"/>
      <c r="B101" s="441" t="s">
        <v>369</v>
      </c>
      <c r="C101" s="280" t="s">
        <v>121</v>
      </c>
      <c r="D101" s="140" t="s">
        <v>191</v>
      </c>
      <c r="E101" s="139" t="s">
        <v>193</v>
      </c>
      <c r="F101" s="139" t="s">
        <v>193</v>
      </c>
      <c r="G101" s="141" t="s">
        <v>368</v>
      </c>
      <c r="H101" s="139" t="s">
        <v>193</v>
      </c>
      <c r="I101" s="172"/>
      <c r="J101" s="178">
        <f aca="true" t="shared" si="14" ref="J101:L102">J102</f>
        <v>0</v>
      </c>
      <c r="K101" s="279">
        <f t="shared" si="14"/>
        <v>31.9</v>
      </c>
      <c r="L101" s="436">
        <f t="shared" si="14"/>
        <v>31.9</v>
      </c>
    </row>
    <row r="102" spans="1:12" s="24" customFormat="1" ht="28.5" customHeight="1">
      <c r="A102" s="38"/>
      <c r="B102" s="437" t="s">
        <v>147</v>
      </c>
      <c r="C102" s="280" t="s">
        <v>121</v>
      </c>
      <c r="D102" s="140" t="s">
        <v>191</v>
      </c>
      <c r="E102" s="139" t="s">
        <v>193</v>
      </c>
      <c r="F102" s="139" t="s">
        <v>193</v>
      </c>
      <c r="G102" s="141" t="s">
        <v>368</v>
      </c>
      <c r="H102" s="139" t="s">
        <v>193</v>
      </c>
      <c r="I102" s="172" t="s">
        <v>161</v>
      </c>
      <c r="J102" s="178">
        <f t="shared" si="14"/>
        <v>0</v>
      </c>
      <c r="K102" s="279">
        <f t="shared" si="14"/>
        <v>31.9</v>
      </c>
      <c r="L102" s="436">
        <f t="shared" si="14"/>
        <v>31.9</v>
      </c>
    </row>
    <row r="103" spans="1:12" s="24" customFormat="1" ht="26.25" customHeight="1">
      <c r="A103" s="38"/>
      <c r="B103" s="437" t="s">
        <v>108</v>
      </c>
      <c r="C103" s="280" t="s">
        <v>121</v>
      </c>
      <c r="D103" s="140" t="s">
        <v>191</v>
      </c>
      <c r="E103" s="139" t="s">
        <v>193</v>
      </c>
      <c r="F103" s="139" t="s">
        <v>193</v>
      </c>
      <c r="G103" s="141" t="s">
        <v>368</v>
      </c>
      <c r="H103" s="139" t="s">
        <v>193</v>
      </c>
      <c r="I103" s="172" t="s">
        <v>112</v>
      </c>
      <c r="J103" s="178">
        <f>0</f>
        <v>0</v>
      </c>
      <c r="K103" s="279">
        <v>31.9</v>
      </c>
      <c r="L103" s="436">
        <v>31.9</v>
      </c>
    </row>
    <row r="104" spans="1:12" s="24" customFormat="1" ht="36.75" customHeight="1">
      <c r="A104" s="38"/>
      <c r="B104" s="437" t="s">
        <v>358</v>
      </c>
      <c r="C104" s="280" t="s">
        <v>121</v>
      </c>
      <c r="D104" s="140" t="s">
        <v>191</v>
      </c>
      <c r="E104" s="139" t="s">
        <v>193</v>
      </c>
      <c r="F104" s="139" t="s">
        <v>193</v>
      </c>
      <c r="G104" s="141" t="s">
        <v>354</v>
      </c>
      <c r="H104" s="155" t="s">
        <v>193</v>
      </c>
      <c r="I104" s="172"/>
      <c r="J104" s="178">
        <f aca="true" t="shared" si="15" ref="J104:L105">J105</f>
        <v>0</v>
      </c>
      <c r="K104" s="279">
        <f t="shared" si="15"/>
        <v>5311.8</v>
      </c>
      <c r="L104" s="436">
        <f t="shared" si="15"/>
        <v>5311.8</v>
      </c>
    </row>
    <row r="105" spans="1:12" s="24" customFormat="1" ht="16.5" customHeight="1">
      <c r="A105" s="38"/>
      <c r="B105" s="437" t="s">
        <v>147</v>
      </c>
      <c r="C105" s="280" t="s">
        <v>121</v>
      </c>
      <c r="D105" s="140" t="s">
        <v>191</v>
      </c>
      <c r="E105" s="139" t="s">
        <v>193</v>
      </c>
      <c r="F105" s="139" t="s">
        <v>193</v>
      </c>
      <c r="G105" s="141" t="s">
        <v>354</v>
      </c>
      <c r="H105" s="155" t="s">
        <v>193</v>
      </c>
      <c r="I105" s="172" t="s">
        <v>161</v>
      </c>
      <c r="J105" s="178">
        <f t="shared" si="15"/>
        <v>0</v>
      </c>
      <c r="K105" s="279">
        <f t="shared" si="15"/>
        <v>5311.8</v>
      </c>
      <c r="L105" s="436">
        <f t="shared" si="15"/>
        <v>5311.8</v>
      </c>
    </row>
    <row r="106" spans="1:12" s="24" customFormat="1" ht="14.25" customHeight="1">
      <c r="A106" s="38"/>
      <c r="B106" s="437" t="s">
        <v>108</v>
      </c>
      <c r="C106" s="280" t="s">
        <v>121</v>
      </c>
      <c r="D106" s="140" t="s">
        <v>191</v>
      </c>
      <c r="E106" s="139" t="s">
        <v>193</v>
      </c>
      <c r="F106" s="139" t="s">
        <v>193</v>
      </c>
      <c r="G106" s="141" t="s">
        <v>354</v>
      </c>
      <c r="H106" s="155" t="s">
        <v>193</v>
      </c>
      <c r="I106" s="172" t="s">
        <v>112</v>
      </c>
      <c r="J106" s="178">
        <v>0</v>
      </c>
      <c r="K106" s="279">
        <v>5311.8</v>
      </c>
      <c r="L106" s="436">
        <v>5311.8</v>
      </c>
    </row>
    <row r="107" spans="1:12" s="24" customFormat="1" ht="6.75" customHeight="1">
      <c r="A107" s="38"/>
      <c r="B107" s="442"/>
      <c r="C107" s="182"/>
      <c r="D107" s="183"/>
      <c r="E107" s="183"/>
      <c r="F107" s="183"/>
      <c r="G107" s="183"/>
      <c r="H107" s="184"/>
      <c r="I107" s="185"/>
      <c r="J107" s="186"/>
      <c r="K107" s="260"/>
      <c r="L107" s="443"/>
    </row>
    <row r="108" spans="1:12" s="24" customFormat="1" ht="78.75">
      <c r="A108" s="38"/>
      <c r="B108" s="444" t="s">
        <v>304</v>
      </c>
      <c r="C108" s="165" t="s">
        <v>117</v>
      </c>
      <c r="D108" s="166" t="s">
        <v>193</v>
      </c>
      <c r="E108" s="180" t="s">
        <v>193</v>
      </c>
      <c r="F108" s="180" t="s">
        <v>193</v>
      </c>
      <c r="G108" s="166" t="s">
        <v>194</v>
      </c>
      <c r="H108" s="181" t="s">
        <v>193</v>
      </c>
      <c r="I108" s="175"/>
      <c r="J108" s="131">
        <f>J109+J115+J112</f>
        <v>889.9000000000001</v>
      </c>
      <c r="K108" s="131">
        <f>K109+K115+K112</f>
        <v>0</v>
      </c>
      <c r="L108" s="426">
        <f>L109+L115+L112</f>
        <v>889.9000000000001</v>
      </c>
    </row>
    <row r="109" spans="1:12" s="24" customFormat="1" ht="25.5">
      <c r="A109" s="38"/>
      <c r="B109" s="445" t="s">
        <v>22</v>
      </c>
      <c r="C109" s="173" t="s">
        <v>117</v>
      </c>
      <c r="D109" s="174" t="s">
        <v>193</v>
      </c>
      <c r="E109" s="156" t="s">
        <v>193</v>
      </c>
      <c r="F109" s="156" t="s">
        <v>193</v>
      </c>
      <c r="G109" s="174" t="s">
        <v>86</v>
      </c>
      <c r="H109" s="155" t="s">
        <v>193</v>
      </c>
      <c r="I109" s="175"/>
      <c r="J109" s="160">
        <f aca="true" t="shared" si="16" ref="J109:L110">J110</f>
        <v>642.6</v>
      </c>
      <c r="K109" s="160">
        <f t="shared" si="16"/>
        <v>0</v>
      </c>
      <c r="L109" s="429">
        <f t="shared" si="16"/>
        <v>642.6</v>
      </c>
    </row>
    <row r="110" spans="1:12" s="24" customFormat="1" ht="18.75">
      <c r="A110" s="38"/>
      <c r="B110" s="437" t="s">
        <v>147</v>
      </c>
      <c r="C110" s="479" t="s">
        <v>117</v>
      </c>
      <c r="D110" s="199" t="s">
        <v>193</v>
      </c>
      <c r="E110" s="156" t="s">
        <v>193</v>
      </c>
      <c r="F110" s="156" t="s">
        <v>193</v>
      </c>
      <c r="G110" s="170" t="s">
        <v>86</v>
      </c>
      <c r="H110" s="155" t="s">
        <v>193</v>
      </c>
      <c r="I110" s="172" t="s">
        <v>161</v>
      </c>
      <c r="J110" s="160">
        <f t="shared" si="16"/>
        <v>642.6</v>
      </c>
      <c r="K110" s="160">
        <f t="shared" si="16"/>
        <v>0</v>
      </c>
      <c r="L110" s="429">
        <f t="shared" si="16"/>
        <v>642.6</v>
      </c>
    </row>
    <row r="111" spans="1:12" s="24" customFormat="1" ht="18.75">
      <c r="A111" s="38"/>
      <c r="B111" s="437" t="s">
        <v>108</v>
      </c>
      <c r="C111" s="479" t="s">
        <v>117</v>
      </c>
      <c r="D111" s="199" t="s">
        <v>193</v>
      </c>
      <c r="E111" s="156" t="s">
        <v>193</v>
      </c>
      <c r="F111" s="156" t="s">
        <v>193</v>
      </c>
      <c r="G111" s="170" t="s">
        <v>86</v>
      </c>
      <c r="H111" s="155" t="s">
        <v>193</v>
      </c>
      <c r="I111" s="172" t="s">
        <v>112</v>
      </c>
      <c r="J111" s="160">
        <v>642.6</v>
      </c>
      <c r="K111" s="160">
        <v>0</v>
      </c>
      <c r="L111" s="429">
        <f>K111+J111</f>
        <v>642.6</v>
      </c>
    </row>
    <row r="112" spans="1:12" s="24" customFormat="1" ht="33" customHeight="1">
      <c r="A112" s="38"/>
      <c r="B112" s="435" t="s">
        <v>291</v>
      </c>
      <c r="C112" s="348" t="s">
        <v>117</v>
      </c>
      <c r="D112" s="200" t="s">
        <v>193</v>
      </c>
      <c r="E112" s="139" t="s">
        <v>193</v>
      </c>
      <c r="F112" s="139" t="s">
        <v>193</v>
      </c>
      <c r="G112" s="139" t="s">
        <v>290</v>
      </c>
      <c r="H112" s="192" t="s">
        <v>193</v>
      </c>
      <c r="I112" s="281"/>
      <c r="J112" s="160">
        <f aca="true" t="shared" si="17" ref="J112:L113">J113</f>
        <v>10</v>
      </c>
      <c r="K112" s="160">
        <f t="shared" si="17"/>
        <v>0</v>
      </c>
      <c r="L112" s="429">
        <f t="shared" si="17"/>
        <v>10</v>
      </c>
    </row>
    <row r="113" spans="1:12" s="24" customFormat="1" ht="31.5" customHeight="1">
      <c r="A113" s="38"/>
      <c r="B113" s="437" t="s">
        <v>37</v>
      </c>
      <c r="C113" s="348" t="s">
        <v>117</v>
      </c>
      <c r="D113" s="200" t="s">
        <v>193</v>
      </c>
      <c r="E113" s="139" t="s">
        <v>193</v>
      </c>
      <c r="F113" s="139" t="s">
        <v>193</v>
      </c>
      <c r="G113" s="139" t="s">
        <v>290</v>
      </c>
      <c r="H113" s="192" t="s">
        <v>193</v>
      </c>
      <c r="I113" s="281" t="s">
        <v>214</v>
      </c>
      <c r="J113" s="160">
        <f t="shared" si="17"/>
        <v>10</v>
      </c>
      <c r="K113" s="160">
        <f t="shared" si="17"/>
        <v>0</v>
      </c>
      <c r="L113" s="429">
        <f t="shared" si="17"/>
        <v>10</v>
      </c>
    </row>
    <row r="114" spans="1:12" s="24" customFormat="1" ht="31.5" customHeight="1">
      <c r="A114" s="38"/>
      <c r="B114" s="446" t="s">
        <v>232</v>
      </c>
      <c r="C114" s="348" t="s">
        <v>117</v>
      </c>
      <c r="D114" s="200" t="s">
        <v>193</v>
      </c>
      <c r="E114" s="139" t="s">
        <v>193</v>
      </c>
      <c r="F114" s="139" t="s">
        <v>193</v>
      </c>
      <c r="G114" s="139" t="s">
        <v>290</v>
      </c>
      <c r="H114" s="192" t="s">
        <v>193</v>
      </c>
      <c r="I114" s="281" t="s">
        <v>231</v>
      </c>
      <c r="J114" s="160">
        <v>10</v>
      </c>
      <c r="K114" s="160">
        <v>0</v>
      </c>
      <c r="L114" s="429">
        <v>10</v>
      </c>
    </row>
    <row r="115" spans="1:12" s="24" customFormat="1" ht="25.5">
      <c r="A115" s="38"/>
      <c r="B115" s="445" t="s">
        <v>265</v>
      </c>
      <c r="C115" s="225" t="s">
        <v>117</v>
      </c>
      <c r="D115" s="201" t="s">
        <v>193</v>
      </c>
      <c r="E115" s="139" t="s">
        <v>193</v>
      </c>
      <c r="F115" s="139" t="s">
        <v>193</v>
      </c>
      <c r="G115" s="201" t="s">
        <v>264</v>
      </c>
      <c r="H115" s="155" t="s">
        <v>193</v>
      </c>
      <c r="I115" s="237"/>
      <c r="J115" s="178">
        <f>J118+J116</f>
        <v>237.3</v>
      </c>
      <c r="K115" s="178">
        <f>K118+K116</f>
        <v>0</v>
      </c>
      <c r="L115" s="430">
        <f>L118+L116</f>
        <v>237.3</v>
      </c>
    </row>
    <row r="116" spans="1:12" s="24" customFormat="1" ht="51">
      <c r="A116" s="38"/>
      <c r="B116" s="437" t="s">
        <v>111</v>
      </c>
      <c r="C116" s="225" t="s">
        <v>117</v>
      </c>
      <c r="D116" s="201" t="s">
        <v>193</v>
      </c>
      <c r="E116" s="139" t="s">
        <v>193</v>
      </c>
      <c r="F116" s="139" t="s">
        <v>193</v>
      </c>
      <c r="G116" s="201" t="s">
        <v>264</v>
      </c>
      <c r="H116" s="155" t="s">
        <v>193</v>
      </c>
      <c r="I116" s="237" t="s">
        <v>99</v>
      </c>
      <c r="J116" s="178">
        <f>J117</f>
        <v>20</v>
      </c>
      <c r="K116" s="178">
        <f>K117</f>
        <v>0</v>
      </c>
      <c r="L116" s="430">
        <f>L117</f>
        <v>20</v>
      </c>
    </row>
    <row r="117" spans="1:12" s="24" customFormat="1" ht="25.5">
      <c r="A117" s="38"/>
      <c r="B117" s="437" t="s">
        <v>100</v>
      </c>
      <c r="C117" s="225" t="s">
        <v>117</v>
      </c>
      <c r="D117" s="201" t="s">
        <v>193</v>
      </c>
      <c r="E117" s="139" t="s">
        <v>193</v>
      </c>
      <c r="F117" s="139" t="s">
        <v>193</v>
      </c>
      <c r="G117" s="201" t="s">
        <v>264</v>
      </c>
      <c r="H117" s="155" t="s">
        <v>193</v>
      </c>
      <c r="I117" s="237" t="s">
        <v>275</v>
      </c>
      <c r="J117" s="178">
        <v>20</v>
      </c>
      <c r="K117" s="178">
        <v>0</v>
      </c>
      <c r="L117" s="430">
        <v>20</v>
      </c>
    </row>
    <row r="118" spans="1:12" s="24" customFormat="1" ht="18.75">
      <c r="A118" s="38"/>
      <c r="B118" s="437" t="s">
        <v>147</v>
      </c>
      <c r="C118" s="280" t="s">
        <v>117</v>
      </c>
      <c r="D118" s="140" t="s">
        <v>193</v>
      </c>
      <c r="E118" s="139" t="s">
        <v>193</v>
      </c>
      <c r="F118" s="139" t="s">
        <v>193</v>
      </c>
      <c r="G118" s="201" t="s">
        <v>264</v>
      </c>
      <c r="H118" s="155" t="s">
        <v>193</v>
      </c>
      <c r="I118" s="172" t="s">
        <v>161</v>
      </c>
      <c r="J118" s="178">
        <f>J119</f>
        <v>217.3</v>
      </c>
      <c r="K118" s="178">
        <f>K119</f>
        <v>0</v>
      </c>
      <c r="L118" s="430">
        <f>L119</f>
        <v>217.3</v>
      </c>
    </row>
    <row r="119" spans="1:12" s="24" customFormat="1" ht="18.75">
      <c r="A119" s="38"/>
      <c r="B119" s="447" t="s">
        <v>108</v>
      </c>
      <c r="C119" s="227" t="s">
        <v>117</v>
      </c>
      <c r="D119" s="202" t="s">
        <v>193</v>
      </c>
      <c r="E119" s="194" t="s">
        <v>193</v>
      </c>
      <c r="F119" s="194" t="s">
        <v>193</v>
      </c>
      <c r="G119" s="202" t="s">
        <v>264</v>
      </c>
      <c r="H119" s="203" t="s">
        <v>193</v>
      </c>
      <c r="I119" s="238" t="s">
        <v>112</v>
      </c>
      <c r="J119" s="186">
        <f>92.9+124.4</f>
        <v>217.3</v>
      </c>
      <c r="K119" s="186">
        <v>0</v>
      </c>
      <c r="L119" s="432">
        <f>92.9+124.4</f>
        <v>217.3</v>
      </c>
    </row>
    <row r="120" spans="1:12" s="24" customFormat="1" ht="12" customHeight="1">
      <c r="A120" s="38"/>
      <c r="B120" s="448"/>
      <c r="C120" s="479"/>
      <c r="D120" s="199"/>
      <c r="E120" s="199"/>
      <c r="F120" s="199"/>
      <c r="G120" s="170"/>
      <c r="H120" s="171"/>
      <c r="I120" s="172"/>
      <c r="J120" s="191"/>
      <c r="K120" s="191"/>
      <c r="L120" s="436"/>
    </row>
    <row r="121" spans="1:12" s="24" customFormat="1" ht="78.75">
      <c r="A121" s="38"/>
      <c r="B121" s="444" t="s">
        <v>18</v>
      </c>
      <c r="C121" s="165" t="s">
        <v>116</v>
      </c>
      <c r="D121" s="166" t="s">
        <v>193</v>
      </c>
      <c r="E121" s="180" t="s">
        <v>193</v>
      </c>
      <c r="F121" s="180" t="s">
        <v>193</v>
      </c>
      <c r="G121" s="166" t="s">
        <v>194</v>
      </c>
      <c r="H121" s="181" t="s">
        <v>193</v>
      </c>
      <c r="I121" s="175"/>
      <c r="J121" s="204">
        <f>J122</f>
        <v>4766.1</v>
      </c>
      <c r="K121" s="204">
        <f aca="true" t="shared" si="18" ref="K121:L123">K122</f>
        <v>0</v>
      </c>
      <c r="L121" s="449">
        <f t="shared" si="18"/>
        <v>4766.1</v>
      </c>
    </row>
    <row r="122" spans="2:12" ht="25.5">
      <c r="B122" s="450" t="s">
        <v>280</v>
      </c>
      <c r="C122" s="154" t="s">
        <v>116</v>
      </c>
      <c r="D122" s="200" t="s">
        <v>193</v>
      </c>
      <c r="E122" s="139" t="s">
        <v>193</v>
      </c>
      <c r="F122" s="139" t="s">
        <v>193</v>
      </c>
      <c r="G122" s="139" t="s">
        <v>279</v>
      </c>
      <c r="H122" s="139" t="s">
        <v>193</v>
      </c>
      <c r="I122" s="159"/>
      <c r="J122" s="158">
        <f>J123</f>
        <v>4766.1</v>
      </c>
      <c r="K122" s="158">
        <f t="shared" si="18"/>
        <v>0</v>
      </c>
      <c r="L122" s="451">
        <f t="shared" si="18"/>
        <v>4766.1</v>
      </c>
    </row>
    <row r="123" spans="2:12" ht="25.5">
      <c r="B123" s="435" t="s">
        <v>314</v>
      </c>
      <c r="C123" s="154" t="s">
        <v>116</v>
      </c>
      <c r="D123" s="139" t="s">
        <v>193</v>
      </c>
      <c r="E123" s="139" t="s">
        <v>193</v>
      </c>
      <c r="F123" s="139" t="s">
        <v>193</v>
      </c>
      <c r="G123" s="139" t="s">
        <v>279</v>
      </c>
      <c r="H123" s="139" t="s">
        <v>193</v>
      </c>
      <c r="I123" s="159" t="s">
        <v>243</v>
      </c>
      <c r="J123" s="158">
        <f>J124</f>
        <v>4766.1</v>
      </c>
      <c r="K123" s="158">
        <f t="shared" si="18"/>
        <v>0</v>
      </c>
      <c r="L123" s="451">
        <f t="shared" si="18"/>
        <v>4766.1</v>
      </c>
    </row>
    <row r="124" spans="2:12" ht="12.75">
      <c r="B124" s="452" t="s">
        <v>245</v>
      </c>
      <c r="C124" s="154" t="s">
        <v>116</v>
      </c>
      <c r="D124" s="140" t="s">
        <v>193</v>
      </c>
      <c r="E124" s="139" t="s">
        <v>193</v>
      </c>
      <c r="F124" s="139" t="s">
        <v>193</v>
      </c>
      <c r="G124" s="139" t="s">
        <v>279</v>
      </c>
      <c r="H124" s="139" t="s">
        <v>193</v>
      </c>
      <c r="I124" s="159" t="s">
        <v>244</v>
      </c>
      <c r="J124" s="158">
        <f>1673.9+3092.2</f>
        <v>4766.1</v>
      </c>
      <c r="K124" s="158">
        <v>0</v>
      </c>
      <c r="L124" s="451">
        <f>1673.9+3092.2</f>
        <v>4766.1</v>
      </c>
    </row>
    <row r="125" spans="2:12" ht="9.75" customHeight="1">
      <c r="B125" s="447"/>
      <c r="C125" s="480"/>
      <c r="D125" s="205"/>
      <c r="E125" s="206"/>
      <c r="F125" s="206"/>
      <c r="G125" s="206"/>
      <c r="H125" s="203"/>
      <c r="I125" s="250"/>
      <c r="J125" s="208"/>
      <c r="K125" s="208"/>
      <c r="L125" s="453"/>
    </row>
    <row r="126" spans="1:12" s="27" customFormat="1" ht="63">
      <c r="A126" s="26"/>
      <c r="B126" s="454" t="s">
        <v>25</v>
      </c>
      <c r="C126" s="165" t="s">
        <v>118</v>
      </c>
      <c r="D126" s="166" t="s">
        <v>193</v>
      </c>
      <c r="E126" s="180" t="s">
        <v>193</v>
      </c>
      <c r="F126" s="180" t="s">
        <v>193</v>
      </c>
      <c r="G126" s="166" t="s">
        <v>194</v>
      </c>
      <c r="H126" s="181" t="s">
        <v>193</v>
      </c>
      <c r="I126" s="489"/>
      <c r="J126" s="209">
        <f>J127+J130</f>
        <v>1330</v>
      </c>
      <c r="K126" s="209">
        <f>K127+K130</f>
        <v>0</v>
      </c>
      <c r="L126" s="455">
        <f>L127+L130</f>
        <v>1330</v>
      </c>
    </row>
    <row r="127" spans="1:12" s="27" customFormat="1" ht="19.5" customHeight="1">
      <c r="A127" s="26"/>
      <c r="B127" s="435" t="s">
        <v>276</v>
      </c>
      <c r="C127" s="154" t="s">
        <v>118</v>
      </c>
      <c r="D127" s="139" t="s">
        <v>193</v>
      </c>
      <c r="E127" s="139" t="s">
        <v>193</v>
      </c>
      <c r="F127" s="139" t="s">
        <v>193</v>
      </c>
      <c r="G127" s="210">
        <v>8018</v>
      </c>
      <c r="H127" s="155" t="s">
        <v>193</v>
      </c>
      <c r="I127" s="159"/>
      <c r="J127" s="158">
        <f aca="true" t="shared" si="19" ref="J127:L128">J128</f>
        <v>1300</v>
      </c>
      <c r="K127" s="158">
        <f t="shared" si="19"/>
        <v>0</v>
      </c>
      <c r="L127" s="451">
        <f t="shared" si="19"/>
        <v>1300</v>
      </c>
    </row>
    <row r="128" spans="1:12" s="27" customFormat="1" ht="25.5">
      <c r="A128" s="26"/>
      <c r="B128" s="437" t="s">
        <v>91</v>
      </c>
      <c r="C128" s="280" t="s">
        <v>118</v>
      </c>
      <c r="D128" s="140" t="s">
        <v>193</v>
      </c>
      <c r="E128" s="139" t="s">
        <v>193</v>
      </c>
      <c r="F128" s="139" t="s">
        <v>193</v>
      </c>
      <c r="G128" s="210">
        <v>8018</v>
      </c>
      <c r="H128" s="155" t="s">
        <v>193</v>
      </c>
      <c r="I128" s="172" t="s">
        <v>92</v>
      </c>
      <c r="J128" s="158">
        <f t="shared" si="19"/>
        <v>1300</v>
      </c>
      <c r="K128" s="158">
        <f t="shared" si="19"/>
        <v>0</v>
      </c>
      <c r="L128" s="451">
        <f t="shared" si="19"/>
        <v>1300</v>
      </c>
    </row>
    <row r="129" spans="1:12" s="27" customFormat="1" ht="25.5">
      <c r="A129" s="26"/>
      <c r="B129" s="437" t="s">
        <v>93</v>
      </c>
      <c r="C129" s="280" t="s">
        <v>118</v>
      </c>
      <c r="D129" s="140" t="s">
        <v>193</v>
      </c>
      <c r="E129" s="139" t="s">
        <v>193</v>
      </c>
      <c r="F129" s="139" t="s">
        <v>193</v>
      </c>
      <c r="G129" s="210">
        <v>8018</v>
      </c>
      <c r="H129" s="155" t="s">
        <v>193</v>
      </c>
      <c r="I129" s="172" t="s">
        <v>94</v>
      </c>
      <c r="J129" s="158">
        <v>1300</v>
      </c>
      <c r="K129" s="158">
        <v>0</v>
      </c>
      <c r="L129" s="451">
        <v>1300</v>
      </c>
    </row>
    <row r="130" spans="1:12" s="27" customFormat="1" ht="12.75">
      <c r="A130" s="26"/>
      <c r="B130" s="435" t="s">
        <v>306</v>
      </c>
      <c r="C130" s="154" t="s">
        <v>118</v>
      </c>
      <c r="D130" s="139" t="s">
        <v>193</v>
      </c>
      <c r="E130" s="139" t="s">
        <v>193</v>
      </c>
      <c r="F130" s="139" t="s">
        <v>193</v>
      </c>
      <c r="G130" s="210">
        <v>8040</v>
      </c>
      <c r="H130" s="139" t="s">
        <v>193</v>
      </c>
      <c r="I130" s="159"/>
      <c r="J130" s="158">
        <f aca="true" t="shared" si="20" ref="J130:L131">J131</f>
        <v>30</v>
      </c>
      <c r="K130" s="158">
        <f t="shared" si="20"/>
        <v>0</v>
      </c>
      <c r="L130" s="451">
        <f t="shared" si="20"/>
        <v>30</v>
      </c>
    </row>
    <row r="131" spans="1:12" s="27" customFormat="1" ht="25.5">
      <c r="A131" s="26"/>
      <c r="B131" s="437" t="s">
        <v>91</v>
      </c>
      <c r="C131" s="280" t="s">
        <v>118</v>
      </c>
      <c r="D131" s="140" t="s">
        <v>193</v>
      </c>
      <c r="E131" s="139" t="s">
        <v>193</v>
      </c>
      <c r="F131" s="139" t="s">
        <v>193</v>
      </c>
      <c r="G131" s="210">
        <v>8040</v>
      </c>
      <c r="H131" s="139" t="s">
        <v>193</v>
      </c>
      <c r="I131" s="172" t="s">
        <v>92</v>
      </c>
      <c r="J131" s="158">
        <f t="shared" si="20"/>
        <v>30</v>
      </c>
      <c r="K131" s="158">
        <f t="shared" si="20"/>
        <v>0</v>
      </c>
      <c r="L131" s="451">
        <f t="shared" si="20"/>
        <v>30</v>
      </c>
    </row>
    <row r="132" spans="1:12" s="27" customFormat="1" ht="25.5">
      <c r="A132" s="26"/>
      <c r="B132" s="437" t="s">
        <v>93</v>
      </c>
      <c r="C132" s="280" t="s">
        <v>118</v>
      </c>
      <c r="D132" s="140" t="s">
        <v>193</v>
      </c>
      <c r="E132" s="139" t="s">
        <v>193</v>
      </c>
      <c r="F132" s="139" t="s">
        <v>193</v>
      </c>
      <c r="G132" s="210">
        <v>8040</v>
      </c>
      <c r="H132" s="139" t="s">
        <v>193</v>
      </c>
      <c r="I132" s="172" t="s">
        <v>94</v>
      </c>
      <c r="J132" s="158">
        <v>30</v>
      </c>
      <c r="K132" s="158">
        <v>0</v>
      </c>
      <c r="L132" s="451">
        <v>30</v>
      </c>
    </row>
    <row r="133" spans="2:12" ht="12.75">
      <c r="B133" s="456"/>
      <c r="C133" s="481"/>
      <c r="D133" s="213"/>
      <c r="E133" s="213"/>
      <c r="F133" s="213"/>
      <c r="G133" s="212"/>
      <c r="H133" s="214"/>
      <c r="I133" s="490"/>
      <c r="J133" s="211"/>
      <c r="K133" s="211"/>
      <c r="L133" s="457"/>
    </row>
    <row r="134" spans="1:12" ht="31.5">
      <c r="A134" s="40"/>
      <c r="B134" s="433" t="s">
        <v>318</v>
      </c>
      <c r="C134" s="165" t="s">
        <v>115</v>
      </c>
      <c r="D134" s="166" t="s">
        <v>193</v>
      </c>
      <c r="E134" s="180" t="s">
        <v>193</v>
      </c>
      <c r="F134" s="180" t="s">
        <v>193</v>
      </c>
      <c r="G134" s="166" t="s">
        <v>194</v>
      </c>
      <c r="H134" s="181" t="s">
        <v>193</v>
      </c>
      <c r="I134" s="175"/>
      <c r="J134" s="209">
        <f>J138+J135</f>
        <v>240</v>
      </c>
      <c r="K134" s="204">
        <f>K138+K135</f>
        <v>50</v>
      </c>
      <c r="L134" s="449">
        <f>L138+L135</f>
        <v>290</v>
      </c>
    </row>
    <row r="135" spans="1:12" ht="25.5">
      <c r="A135" s="40"/>
      <c r="B135" s="445" t="s">
        <v>344</v>
      </c>
      <c r="C135" s="176" t="s">
        <v>115</v>
      </c>
      <c r="D135" s="177" t="s">
        <v>193</v>
      </c>
      <c r="E135" s="139" t="s">
        <v>193</v>
      </c>
      <c r="F135" s="139" t="s">
        <v>193</v>
      </c>
      <c r="G135" s="177" t="s">
        <v>345</v>
      </c>
      <c r="H135" s="139" t="s">
        <v>193</v>
      </c>
      <c r="I135" s="175"/>
      <c r="J135" s="158">
        <f aca="true" t="shared" si="21" ref="J135:L136">J136</f>
        <v>0</v>
      </c>
      <c r="K135" s="158">
        <f t="shared" si="21"/>
        <v>50</v>
      </c>
      <c r="L135" s="451">
        <f t="shared" si="21"/>
        <v>50</v>
      </c>
    </row>
    <row r="136" spans="1:12" ht="25.5">
      <c r="A136" s="40"/>
      <c r="B136" s="437" t="s">
        <v>91</v>
      </c>
      <c r="C136" s="176" t="s">
        <v>115</v>
      </c>
      <c r="D136" s="177" t="s">
        <v>193</v>
      </c>
      <c r="E136" s="139" t="s">
        <v>193</v>
      </c>
      <c r="F136" s="139" t="s">
        <v>193</v>
      </c>
      <c r="G136" s="177" t="s">
        <v>345</v>
      </c>
      <c r="H136" s="139" t="s">
        <v>193</v>
      </c>
      <c r="I136" s="175" t="s">
        <v>92</v>
      </c>
      <c r="J136" s="158">
        <f t="shared" si="21"/>
        <v>0</v>
      </c>
      <c r="K136" s="158">
        <f t="shared" si="21"/>
        <v>50</v>
      </c>
      <c r="L136" s="451">
        <f t="shared" si="21"/>
        <v>50</v>
      </c>
    </row>
    <row r="137" spans="1:12" ht="25.5">
      <c r="A137" s="40"/>
      <c r="B137" s="437" t="s">
        <v>93</v>
      </c>
      <c r="C137" s="176" t="s">
        <v>115</v>
      </c>
      <c r="D137" s="177" t="s">
        <v>193</v>
      </c>
      <c r="E137" s="139" t="s">
        <v>193</v>
      </c>
      <c r="F137" s="139" t="s">
        <v>193</v>
      </c>
      <c r="G137" s="177" t="s">
        <v>345</v>
      </c>
      <c r="H137" s="139" t="s">
        <v>193</v>
      </c>
      <c r="I137" s="175" t="s">
        <v>94</v>
      </c>
      <c r="J137" s="158">
        <v>0</v>
      </c>
      <c r="K137" s="158">
        <v>50</v>
      </c>
      <c r="L137" s="451">
        <v>50</v>
      </c>
    </row>
    <row r="138" spans="1:12" ht="18.75">
      <c r="A138" s="40"/>
      <c r="B138" s="435" t="s">
        <v>26</v>
      </c>
      <c r="C138" s="154" t="s">
        <v>115</v>
      </c>
      <c r="D138" s="139" t="s">
        <v>193</v>
      </c>
      <c r="E138" s="139" t="s">
        <v>193</v>
      </c>
      <c r="F138" s="139" t="s">
        <v>193</v>
      </c>
      <c r="G138" s="139" t="s">
        <v>29</v>
      </c>
      <c r="H138" s="155" t="s">
        <v>193</v>
      </c>
      <c r="I138" s="159"/>
      <c r="J138" s="158">
        <f>J141+J143+J145+J139</f>
        <v>240</v>
      </c>
      <c r="K138" s="158">
        <f>K141+K143+K145+K139</f>
        <v>0</v>
      </c>
      <c r="L138" s="451">
        <f>L141+L143+L145+L139</f>
        <v>240</v>
      </c>
    </row>
    <row r="139" spans="1:12" ht="51">
      <c r="A139" s="40"/>
      <c r="B139" s="437" t="s">
        <v>111</v>
      </c>
      <c r="C139" s="154" t="s">
        <v>115</v>
      </c>
      <c r="D139" s="139" t="s">
        <v>193</v>
      </c>
      <c r="E139" s="139" t="s">
        <v>193</v>
      </c>
      <c r="F139" s="139" t="s">
        <v>193</v>
      </c>
      <c r="G139" s="139" t="s">
        <v>29</v>
      </c>
      <c r="H139" s="155" t="s">
        <v>193</v>
      </c>
      <c r="I139" s="159" t="s">
        <v>99</v>
      </c>
      <c r="J139" s="158">
        <f>J140</f>
        <v>75</v>
      </c>
      <c r="K139" s="158">
        <f>K140</f>
        <v>0</v>
      </c>
      <c r="L139" s="451">
        <f>L140</f>
        <v>75</v>
      </c>
    </row>
    <row r="140" spans="1:12" ht="25.5">
      <c r="A140" s="40"/>
      <c r="B140" s="437" t="s">
        <v>100</v>
      </c>
      <c r="C140" s="154" t="s">
        <v>115</v>
      </c>
      <c r="D140" s="139" t="s">
        <v>193</v>
      </c>
      <c r="E140" s="139" t="s">
        <v>193</v>
      </c>
      <c r="F140" s="139" t="s">
        <v>193</v>
      </c>
      <c r="G140" s="139" t="s">
        <v>29</v>
      </c>
      <c r="H140" s="155" t="s">
        <v>193</v>
      </c>
      <c r="I140" s="159" t="s">
        <v>275</v>
      </c>
      <c r="J140" s="158">
        <v>75</v>
      </c>
      <c r="K140" s="158">
        <v>0</v>
      </c>
      <c r="L140" s="451">
        <v>75</v>
      </c>
    </row>
    <row r="141" spans="1:12" ht="25.5">
      <c r="A141" s="40"/>
      <c r="B141" s="437" t="s">
        <v>91</v>
      </c>
      <c r="C141" s="154" t="s">
        <v>115</v>
      </c>
      <c r="D141" s="139" t="s">
        <v>193</v>
      </c>
      <c r="E141" s="139" t="s">
        <v>193</v>
      </c>
      <c r="F141" s="139" t="s">
        <v>193</v>
      </c>
      <c r="G141" s="139" t="s">
        <v>29</v>
      </c>
      <c r="H141" s="155" t="s">
        <v>193</v>
      </c>
      <c r="I141" s="159" t="s">
        <v>92</v>
      </c>
      <c r="J141" s="158">
        <f>J142</f>
        <v>75</v>
      </c>
      <c r="K141" s="158">
        <f>K142</f>
        <v>0</v>
      </c>
      <c r="L141" s="451">
        <f>L142</f>
        <v>75</v>
      </c>
    </row>
    <row r="142" spans="1:12" ht="25.5">
      <c r="A142" s="40"/>
      <c r="B142" s="437" t="s">
        <v>93</v>
      </c>
      <c r="C142" s="154" t="s">
        <v>115</v>
      </c>
      <c r="D142" s="139" t="s">
        <v>193</v>
      </c>
      <c r="E142" s="139" t="s">
        <v>193</v>
      </c>
      <c r="F142" s="139" t="s">
        <v>193</v>
      </c>
      <c r="G142" s="139" t="s">
        <v>29</v>
      </c>
      <c r="H142" s="155" t="s">
        <v>193</v>
      </c>
      <c r="I142" s="159" t="s">
        <v>94</v>
      </c>
      <c r="J142" s="158">
        <v>75</v>
      </c>
      <c r="K142" s="158">
        <v>0</v>
      </c>
      <c r="L142" s="451">
        <v>75</v>
      </c>
    </row>
    <row r="143" spans="1:12" ht="18" customHeight="1">
      <c r="A143" s="40"/>
      <c r="B143" s="458" t="s">
        <v>223</v>
      </c>
      <c r="C143" s="154" t="s">
        <v>115</v>
      </c>
      <c r="D143" s="139" t="s">
        <v>193</v>
      </c>
      <c r="E143" s="139" t="s">
        <v>193</v>
      </c>
      <c r="F143" s="139" t="s">
        <v>193</v>
      </c>
      <c r="G143" s="139" t="s">
        <v>29</v>
      </c>
      <c r="H143" s="155" t="s">
        <v>193</v>
      </c>
      <c r="I143" s="237" t="s">
        <v>96</v>
      </c>
      <c r="J143" s="158">
        <f>J144</f>
        <v>10</v>
      </c>
      <c r="K143" s="158">
        <f>K144</f>
        <v>0</v>
      </c>
      <c r="L143" s="451">
        <f>L144</f>
        <v>10</v>
      </c>
    </row>
    <row r="144" spans="1:12" ht="12" customHeight="1">
      <c r="A144" s="40"/>
      <c r="B144" s="437" t="s">
        <v>224</v>
      </c>
      <c r="C144" s="154" t="s">
        <v>115</v>
      </c>
      <c r="D144" s="139" t="s">
        <v>193</v>
      </c>
      <c r="E144" s="139" t="s">
        <v>193</v>
      </c>
      <c r="F144" s="139" t="s">
        <v>193</v>
      </c>
      <c r="G144" s="139" t="s">
        <v>29</v>
      </c>
      <c r="H144" s="155" t="s">
        <v>193</v>
      </c>
      <c r="I144" s="237" t="s">
        <v>222</v>
      </c>
      <c r="J144" s="158">
        <v>10</v>
      </c>
      <c r="K144" s="158">
        <v>0</v>
      </c>
      <c r="L144" s="451">
        <v>10</v>
      </c>
    </row>
    <row r="145" spans="1:12" ht="25.5">
      <c r="A145" s="40"/>
      <c r="B145" s="437" t="s">
        <v>37</v>
      </c>
      <c r="C145" s="154" t="s">
        <v>115</v>
      </c>
      <c r="D145" s="139" t="s">
        <v>193</v>
      </c>
      <c r="E145" s="139" t="s">
        <v>193</v>
      </c>
      <c r="F145" s="139" t="s">
        <v>193</v>
      </c>
      <c r="G145" s="139" t="s">
        <v>29</v>
      </c>
      <c r="H145" s="155" t="s">
        <v>193</v>
      </c>
      <c r="I145" s="237" t="s">
        <v>214</v>
      </c>
      <c r="J145" s="158">
        <f>J146</f>
        <v>80</v>
      </c>
      <c r="K145" s="158">
        <f>K146</f>
        <v>0</v>
      </c>
      <c r="L145" s="451">
        <f>L146</f>
        <v>80</v>
      </c>
    </row>
    <row r="146" spans="1:12" ht="18.75">
      <c r="A146" s="40"/>
      <c r="B146" s="437" t="s">
        <v>38</v>
      </c>
      <c r="C146" s="154" t="s">
        <v>115</v>
      </c>
      <c r="D146" s="139" t="s">
        <v>193</v>
      </c>
      <c r="E146" s="139" t="s">
        <v>193</v>
      </c>
      <c r="F146" s="139" t="s">
        <v>193</v>
      </c>
      <c r="G146" s="139" t="s">
        <v>29</v>
      </c>
      <c r="H146" s="155" t="s">
        <v>193</v>
      </c>
      <c r="I146" s="237" t="s">
        <v>39</v>
      </c>
      <c r="J146" s="158">
        <v>80</v>
      </c>
      <c r="K146" s="158">
        <v>0</v>
      </c>
      <c r="L146" s="451">
        <v>80</v>
      </c>
    </row>
    <row r="147" spans="1:12" ht="9.75" customHeight="1">
      <c r="A147" s="40"/>
      <c r="B147" s="447"/>
      <c r="C147" s="249"/>
      <c r="D147" s="194"/>
      <c r="E147" s="194"/>
      <c r="F147" s="194"/>
      <c r="G147" s="215"/>
      <c r="H147" s="203"/>
      <c r="I147" s="185"/>
      <c r="J147" s="208"/>
      <c r="K147" s="208"/>
      <c r="L147" s="453"/>
    </row>
    <row r="148" spans="1:12" s="24" customFormat="1" ht="47.25">
      <c r="A148" s="38"/>
      <c r="B148" s="444" t="s">
        <v>298</v>
      </c>
      <c r="C148" s="165" t="s">
        <v>119</v>
      </c>
      <c r="D148" s="166" t="s">
        <v>193</v>
      </c>
      <c r="E148" s="180" t="s">
        <v>193</v>
      </c>
      <c r="F148" s="180" t="s">
        <v>193</v>
      </c>
      <c r="G148" s="166" t="s">
        <v>194</v>
      </c>
      <c r="H148" s="181" t="s">
        <v>193</v>
      </c>
      <c r="I148" s="175"/>
      <c r="J148" s="204">
        <f>J150</f>
        <v>235.6</v>
      </c>
      <c r="K148" s="204">
        <f>K150</f>
        <v>0</v>
      </c>
      <c r="L148" s="449">
        <f>L150</f>
        <v>235.6</v>
      </c>
    </row>
    <row r="149" spans="1:12" s="24" customFormat="1" ht="6.75" customHeight="1">
      <c r="A149" s="38"/>
      <c r="B149" s="444"/>
      <c r="C149" s="165"/>
      <c r="D149" s="166"/>
      <c r="E149" s="156"/>
      <c r="F149" s="156"/>
      <c r="G149" s="166"/>
      <c r="H149" s="155"/>
      <c r="I149" s="175"/>
      <c r="J149" s="204"/>
      <c r="K149" s="204"/>
      <c r="L149" s="449"/>
    </row>
    <row r="150" spans="1:12" s="27" customFormat="1" ht="25.5">
      <c r="A150" s="41"/>
      <c r="B150" s="459" t="s">
        <v>299</v>
      </c>
      <c r="C150" s="482" t="s">
        <v>119</v>
      </c>
      <c r="D150" s="216" t="s">
        <v>191</v>
      </c>
      <c r="E150" s="180" t="s">
        <v>193</v>
      </c>
      <c r="F150" s="180" t="s">
        <v>193</v>
      </c>
      <c r="G150" s="216" t="s">
        <v>194</v>
      </c>
      <c r="H150" s="181" t="s">
        <v>193</v>
      </c>
      <c r="I150" s="491"/>
      <c r="J150" s="217">
        <f>J151</f>
        <v>235.6</v>
      </c>
      <c r="K150" s="217">
        <f>K151</f>
        <v>0</v>
      </c>
      <c r="L150" s="440">
        <f>L151</f>
        <v>235.6</v>
      </c>
    </row>
    <row r="151" spans="1:12" s="27" customFormat="1" ht="18.75">
      <c r="A151" s="41"/>
      <c r="B151" s="437" t="s">
        <v>26</v>
      </c>
      <c r="C151" s="225" t="s">
        <v>119</v>
      </c>
      <c r="D151" s="201" t="s">
        <v>191</v>
      </c>
      <c r="E151" s="139" t="s">
        <v>193</v>
      </c>
      <c r="F151" s="139" t="s">
        <v>193</v>
      </c>
      <c r="G151" s="201" t="s">
        <v>29</v>
      </c>
      <c r="H151" s="155" t="s">
        <v>193</v>
      </c>
      <c r="I151" s="237"/>
      <c r="J151" s="191">
        <f>J154+J156+J152</f>
        <v>235.6</v>
      </c>
      <c r="K151" s="191">
        <f>K154+K156+K152</f>
        <v>0</v>
      </c>
      <c r="L151" s="436">
        <f>L154+L156+L152</f>
        <v>235.6</v>
      </c>
    </row>
    <row r="152" spans="1:12" s="27" customFormat="1" ht="25.5">
      <c r="A152" s="41"/>
      <c r="B152" s="452" t="s">
        <v>91</v>
      </c>
      <c r="C152" s="223" t="s">
        <v>119</v>
      </c>
      <c r="D152" s="197" t="s">
        <v>191</v>
      </c>
      <c r="E152" s="156" t="s">
        <v>193</v>
      </c>
      <c r="F152" s="156" t="s">
        <v>193</v>
      </c>
      <c r="G152" s="197" t="s">
        <v>29</v>
      </c>
      <c r="H152" s="155" t="s">
        <v>193</v>
      </c>
      <c r="I152" s="237" t="s">
        <v>92</v>
      </c>
      <c r="J152" s="191">
        <f>J153</f>
        <v>25.6</v>
      </c>
      <c r="K152" s="191">
        <f>K153</f>
        <v>0</v>
      </c>
      <c r="L152" s="436">
        <f>L153</f>
        <v>25.6</v>
      </c>
    </row>
    <row r="153" spans="1:12" s="27" customFormat="1" ht="25.5">
      <c r="A153" s="41"/>
      <c r="B153" s="452" t="s">
        <v>93</v>
      </c>
      <c r="C153" s="223" t="s">
        <v>119</v>
      </c>
      <c r="D153" s="197" t="s">
        <v>191</v>
      </c>
      <c r="E153" s="156" t="s">
        <v>193</v>
      </c>
      <c r="F153" s="156" t="s">
        <v>193</v>
      </c>
      <c r="G153" s="197" t="s">
        <v>29</v>
      </c>
      <c r="H153" s="155" t="s">
        <v>193</v>
      </c>
      <c r="I153" s="237" t="s">
        <v>94</v>
      </c>
      <c r="J153" s="191">
        <f>55.6-30</f>
        <v>25.6</v>
      </c>
      <c r="K153" s="191">
        <v>0</v>
      </c>
      <c r="L153" s="436">
        <f>55.6-30</f>
        <v>25.6</v>
      </c>
    </row>
    <row r="154" spans="1:12" s="27" customFormat="1" ht="18.75">
      <c r="A154" s="41"/>
      <c r="B154" s="437" t="s">
        <v>147</v>
      </c>
      <c r="C154" s="225" t="s">
        <v>119</v>
      </c>
      <c r="D154" s="201" t="s">
        <v>191</v>
      </c>
      <c r="E154" s="139" t="s">
        <v>193</v>
      </c>
      <c r="F154" s="139" t="s">
        <v>193</v>
      </c>
      <c r="G154" s="201" t="s">
        <v>29</v>
      </c>
      <c r="H154" s="155" t="s">
        <v>193</v>
      </c>
      <c r="I154" s="237" t="s">
        <v>161</v>
      </c>
      <c r="J154" s="191">
        <f>J155</f>
        <v>29</v>
      </c>
      <c r="K154" s="191">
        <f>K155</f>
        <v>0</v>
      </c>
      <c r="L154" s="436">
        <f>L155</f>
        <v>29</v>
      </c>
    </row>
    <row r="155" spans="1:12" s="27" customFormat="1" ht="18.75">
      <c r="A155" s="41"/>
      <c r="B155" s="437" t="s">
        <v>108</v>
      </c>
      <c r="C155" s="225" t="s">
        <v>119</v>
      </c>
      <c r="D155" s="201" t="s">
        <v>191</v>
      </c>
      <c r="E155" s="139" t="s">
        <v>193</v>
      </c>
      <c r="F155" s="139" t="s">
        <v>193</v>
      </c>
      <c r="G155" s="201" t="s">
        <v>29</v>
      </c>
      <c r="H155" s="155" t="s">
        <v>193</v>
      </c>
      <c r="I155" s="237" t="s">
        <v>112</v>
      </c>
      <c r="J155" s="191">
        <v>29</v>
      </c>
      <c r="K155" s="191">
        <v>0</v>
      </c>
      <c r="L155" s="436">
        <v>29</v>
      </c>
    </row>
    <row r="156" spans="1:12" s="27" customFormat="1" ht="25.5">
      <c r="A156" s="41"/>
      <c r="B156" s="437" t="s">
        <v>37</v>
      </c>
      <c r="C156" s="225" t="s">
        <v>119</v>
      </c>
      <c r="D156" s="201" t="s">
        <v>191</v>
      </c>
      <c r="E156" s="139" t="s">
        <v>193</v>
      </c>
      <c r="F156" s="139" t="s">
        <v>193</v>
      </c>
      <c r="G156" s="201" t="s">
        <v>29</v>
      </c>
      <c r="H156" s="155" t="s">
        <v>193</v>
      </c>
      <c r="I156" s="172">
        <v>600</v>
      </c>
      <c r="J156" s="191">
        <f>J157</f>
        <v>181</v>
      </c>
      <c r="K156" s="191">
        <f>K157</f>
        <v>0</v>
      </c>
      <c r="L156" s="436">
        <f>L157</f>
        <v>181</v>
      </c>
    </row>
    <row r="157" spans="1:12" s="27" customFormat="1" ht="18.75">
      <c r="A157" s="41"/>
      <c r="B157" s="447" t="s">
        <v>38</v>
      </c>
      <c r="C157" s="227" t="s">
        <v>119</v>
      </c>
      <c r="D157" s="202" t="s">
        <v>191</v>
      </c>
      <c r="E157" s="194" t="s">
        <v>193</v>
      </c>
      <c r="F157" s="194" t="s">
        <v>193</v>
      </c>
      <c r="G157" s="202" t="s">
        <v>29</v>
      </c>
      <c r="H157" s="203" t="s">
        <v>193</v>
      </c>
      <c r="I157" s="238" t="s">
        <v>39</v>
      </c>
      <c r="J157" s="196">
        <f>21+130+30</f>
        <v>181</v>
      </c>
      <c r="K157" s="196">
        <v>0</v>
      </c>
      <c r="L157" s="443">
        <f>21+130+30</f>
        <v>181</v>
      </c>
    </row>
    <row r="158" spans="1:12" s="24" customFormat="1" ht="13.5" customHeight="1">
      <c r="A158" s="38"/>
      <c r="B158" s="452"/>
      <c r="C158" s="223"/>
      <c r="D158" s="197"/>
      <c r="E158" s="197"/>
      <c r="F158" s="197"/>
      <c r="G158" s="197"/>
      <c r="H158" s="198"/>
      <c r="I158" s="254"/>
      <c r="J158" s="258"/>
      <c r="K158" s="191"/>
      <c r="L158" s="436"/>
    </row>
    <row r="159" spans="1:12" s="25" customFormat="1" ht="31.5">
      <c r="A159" s="42"/>
      <c r="B159" s="460" t="s">
        <v>319</v>
      </c>
      <c r="C159" s="245" t="s">
        <v>120</v>
      </c>
      <c r="D159" s="180" t="s">
        <v>193</v>
      </c>
      <c r="E159" s="180" t="s">
        <v>193</v>
      </c>
      <c r="F159" s="180" t="s">
        <v>193</v>
      </c>
      <c r="G159" s="180" t="s">
        <v>194</v>
      </c>
      <c r="H159" s="181" t="s">
        <v>193</v>
      </c>
      <c r="I159" s="236"/>
      <c r="J159" s="131">
        <f>J163+J160+J166</f>
        <v>400</v>
      </c>
      <c r="K159" s="204">
        <f>K163+K160+K166</f>
        <v>332</v>
      </c>
      <c r="L159" s="449">
        <f>L163+L160+L166</f>
        <v>732</v>
      </c>
    </row>
    <row r="160" spans="1:12" s="25" customFormat="1" ht="29.25" customHeight="1">
      <c r="A160" s="42"/>
      <c r="B160" s="179" t="s">
        <v>356</v>
      </c>
      <c r="C160" s="154" t="s">
        <v>120</v>
      </c>
      <c r="D160" s="139" t="s">
        <v>193</v>
      </c>
      <c r="E160" s="139" t="s">
        <v>193</v>
      </c>
      <c r="F160" s="139" t="s">
        <v>193</v>
      </c>
      <c r="G160" s="139" t="s">
        <v>353</v>
      </c>
      <c r="H160" s="155" t="s">
        <v>193</v>
      </c>
      <c r="I160" s="159"/>
      <c r="J160" s="160">
        <f aca="true" t="shared" si="22" ref="J160:L161">J161</f>
        <v>0</v>
      </c>
      <c r="K160" s="158">
        <f t="shared" si="22"/>
        <v>332</v>
      </c>
      <c r="L160" s="451">
        <f t="shared" si="22"/>
        <v>332</v>
      </c>
    </row>
    <row r="161" spans="1:12" s="25" customFormat="1" ht="12.75">
      <c r="A161" s="42"/>
      <c r="B161" s="179" t="s">
        <v>95</v>
      </c>
      <c r="C161" s="154" t="s">
        <v>120</v>
      </c>
      <c r="D161" s="139" t="s">
        <v>193</v>
      </c>
      <c r="E161" s="139" t="s">
        <v>193</v>
      </c>
      <c r="F161" s="139" t="s">
        <v>193</v>
      </c>
      <c r="G161" s="139" t="s">
        <v>353</v>
      </c>
      <c r="H161" s="155" t="s">
        <v>193</v>
      </c>
      <c r="I161" s="159" t="s">
        <v>96</v>
      </c>
      <c r="J161" s="160">
        <f t="shared" si="22"/>
        <v>0</v>
      </c>
      <c r="K161" s="158">
        <f t="shared" si="22"/>
        <v>332</v>
      </c>
      <c r="L161" s="451">
        <f t="shared" si="22"/>
        <v>332</v>
      </c>
    </row>
    <row r="162" spans="1:12" s="25" customFormat="1" ht="25.5">
      <c r="A162" s="42"/>
      <c r="B162" s="179" t="s">
        <v>97</v>
      </c>
      <c r="C162" s="154" t="s">
        <v>120</v>
      </c>
      <c r="D162" s="139" t="s">
        <v>193</v>
      </c>
      <c r="E162" s="139" t="s">
        <v>193</v>
      </c>
      <c r="F162" s="139" t="s">
        <v>193</v>
      </c>
      <c r="G162" s="139" t="s">
        <v>353</v>
      </c>
      <c r="H162" s="155" t="s">
        <v>193</v>
      </c>
      <c r="I162" s="159" t="s">
        <v>98</v>
      </c>
      <c r="J162" s="160">
        <v>0</v>
      </c>
      <c r="K162" s="158">
        <v>332</v>
      </c>
      <c r="L162" s="451">
        <v>332</v>
      </c>
    </row>
    <row r="163" spans="1:12" s="24" customFormat="1" ht="38.25">
      <c r="A163" s="43"/>
      <c r="B163" s="435" t="s">
        <v>260</v>
      </c>
      <c r="C163" s="154" t="s">
        <v>120</v>
      </c>
      <c r="D163" s="139" t="s">
        <v>193</v>
      </c>
      <c r="E163" s="139" t="s">
        <v>193</v>
      </c>
      <c r="F163" s="139" t="s">
        <v>193</v>
      </c>
      <c r="G163" s="139" t="s">
        <v>270</v>
      </c>
      <c r="H163" s="155" t="s">
        <v>193</v>
      </c>
      <c r="I163" s="159"/>
      <c r="J163" s="160">
        <f aca="true" t="shared" si="23" ref="J163:L164">J164</f>
        <v>400</v>
      </c>
      <c r="K163" s="158">
        <f t="shared" si="23"/>
        <v>-140.5</v>
      </c>
      <c r="L163" s="451">
        <f t="shared" si="23"/>
        <v>259.5</v>
      </c>
    </row>
    <row r="164" spans="1:12" s="24" customFormat="1" ht="12.75">
      <c r="A164" s="43"/>
      <c r="B164" s="437" t="s">
        <v>95</v>
      </c>
      <c r="C164" s="154" t="s">
        <v>120</v>
      </c>
      <c r="D164" s="139" t="s">
        <v>193</v>
      </c>
      <c r="E164" s="139" t="s">
        <v>193</v>
      </c>
      <c r="F164" s="139" t="s">
        <v>193</v>
      </c>
      <c r="G164" s="139" t="s">
        <v>270</v>
      </c>
      <c r="H164" s="155" t="s">
        <v>193</v>
      </c>
      <c r="I164" s="159" t="s">
        <v>96</v>
      </c>
      <c r="J164" s="160">
        <f t="shared" si="23"/>
        <v>400</v>
      </c>
      <c r="K164" s="158">
        <f t="shared" si="23"/>
        <v>-140.5</v>
      </c>
      <c r="L164" s="451">
        <f t="shared" si="23"/>
        <v>259.5</v>
      </c>
    </row>
    <row r="165" spans="1:12" s="24" customFormat="1" ht="25.5">
      <c r="A165" s="43"/>
      <c r="B165" s="437" t="s">
        <v>97</v>
      </c>
      <c r="C165" s="154" t="s">
        <v>120</v>
      </c>
      <c r="D165" s="139" t="s">
        <v>193</v>
      </c>
      <c r="E165" s="139" t="s">
        <v>193</v>
      </c>
      <c r="F165" s="139" t="s">
        <v>193</v>
      </c>
      <c r="G165" s="139" t="s">
        <v>270</v>
      </c>
      <c r="H165" s="155" t="s">
        <v>193</v>
      </c>
      <c r="I165" s="159" t="s">
        <v>98</v>
      </c>
      <c r="J165" s="160">
        <v>400</v>
      </c>
      <c r="K165" s="158">
        <v>-140.5</v>
      </c>
      <c r="L165" s="451">
        <f>K165+J165</f>
        <v>259.5</v>
      </c>
    </row>
    <row r="166" spans="1:12" s="24" customFormat="1" ht="25.5">
      <c r="A166" s="43"/>
      <c r="B166" s="179" t="s">
        <v>355</v>
      </c>
      <c r="C166" s="154" t="s">
        <v>120</v>
      </c>
      <c r="D166" s="139" t="s">
        <v>193</v>
      </c>
      <c r="E166" s="139" t="s">
        <v>193</v>
      </c>
      <c r="F166" s="139" t="s">
        <v>193</v>
      </c>
      <c r="G166" s="139" t="s">
        <v>365</v>
      </c>
      <c r="H166" s="155" t="s">
        <v>193</v>
      </c>
      <c r="I166" s="159"/>
      <c r="J166" s="160">
        <f aca="true" t="shared" si="24" ref="J166:L167">J167</f>
        <v>0</v>
      </c>
      <c r="K166" s="158">
        <f t="shared" si="24"/>
        <v>140.5</v>
      </c>
      <c r="L166" s="451">
        <f t="shared" si="24"/>
        <v>140.5</v>
      </c>
    </row>
    <row r="167" spans="1:12" s="24" customFormat="1" ht="12.75">
      <c r="A167" s="43"/>
      <c r="B167" s="179" t="s">
        <v>95</v>
      </c>
      <c r="C167" s="154" t="s">
        <v>120</v>
      </c>
      <c r="D167" s="139" t="s">
        <v>193</v>
      </c>
      <c r="E167" s="139" t="s">
        <v>193</v>
      </c>
      <c r="F167" s="139" t="s">
        <v>193</v>
      </c>
      <c r="G167" s="139" t="s">
        <v>365</v>
      </c>
      <c r="H167" s="155" t="s">
        <v>193</v>
      </c>
      <c r="I167" s="159" t="s">
        <v>96</v>
      </c>
      <c r="J167" s="160">
        <f t="shared" si="24"/>
        <v>0</v>
      </c>
      <c r="K167" s="158">
        <f t="shared" si="24"/>
        <v>140.5</v>
      </c>
      <c r="L167" s="451">
        <f t="shared" si="24"/>
        <v>140.5</v>
      </c>
    </row>
    <row r="168" spans="1:12" s="24" customFormat="1" ht="25.5">
      <c r="A168" s="43"/>
      <c r="B168" s="179" t="s">
        <v>97</v>
      </c>
      <c r="C168" s="154" t="s">
        <v>120</v>
      </c>
      <c r="D168" s="139" t="s">
        <v>193</v>
      </c>
      <c r="E168" s="139" t="s">
        <v>193</v>
      </c>
      <c r="F168" s="139" t="s">
        <v>193</v>
      </c>
      <c r="G168" s="139" t="s">
        <v>365</v>
      </c>
      <c r="H168" s="155" t="s">
        <v>193</v>
      </c>
      <c r="I168" s="159" t="s">
        <v>98</v>
      </c>
      <c r="J168" s="160">
        <v>0</v>
      </c>
      <c r="K168" s="158">
        <v>140.5</v>
      </c>
      <c r="L168" s="451">
        <v>140.5</v>
      </c>
    </row>
    <row r="169" spans="1:12" s="24" customFormat="1" ht="12.75">
      <c r="A169" s="43"/>
      <c r="B169" s="447"/>
      <c r="C169" s="246"/>
      <c r="D169" s="206"/>
      <c r="E169" s="206"/>
      <c r="F169" s="206"/>
      <c r="G169" s="206"/>
      <c r="H169" s="207"/>
      <c r="I169" s="250"/>
      <c r="J169" s="242"/>
      <c r="K169" s="208"/>
      <c r="L169" s="453"/>
    </row>
    <row r="170" spans="1:12" s="27" customFormat="1" ht="47.25">
      <c r="A170" s="44"/>
      <c r="B170" s="460" t="s">
        <v>36</v>
      </c>
      <c r="C170" s="245" t="s">
        <v>131</v>
      </c>
      <c r="D170" s="180" t="s">
        <v>193</v>
      </c>
      <c r="E170" s="180" t="s">
        <v>193</v>
      </c>
      <c r="F170" s="180" t="s">
        <v>193</v>
      </c>
      <c r="G170" s="180" t="s">
        <v>194</v>
      </c>
      <c r="H170" s="181" t="s">
        <v>193</v>
      </c>
      <c r="I170" s="236"/>
      <c r="J170" s="209">
        <f>J171+J174</f>
        <v>757</v>
      </c>
      <c r="K170" s="209">
        <f>K171+K174</f>
        <v>6052.4</v>
      </c>
      <c r="L170" s="455">
        <f>L171+L174</f>
        <v>6809.4</v>
      </c>
    </row>
    <row r="171" spans="1:12" s="24" customFormat="1" ht="38.25">
      <c r="A171" s="43"/>
      <c r="B171" s="435" t="s">
        <v>259</v>
      </c>
      <c r="C171" s="154" t="s">
        <v>131</v>
      </c>
      <c r="D171" s="139" t="s">
        <v>193</v>
      </c>
      <c r="E171" s="139" t="s">
        <v>193</v>
      </c>
      <c r="F171" s="139" t="s">
        <v>193</v>
      </c>
      <c r="G171" s="139" t="s">
        <v>271</v>
      </c>
      <c r="H171" s="155" t="s">
        <v>193</v>
      </c>
      <c r="I171" s="159"/>
      <c r="J171" s="158">
        <f aca="true" t="shared" si="25" ref="J171:L172">J172</f>
        <v>757</v>
      </c>
      <c r="K171" s="158">
        <f t="shared" si="25"/>
        <v>0</v>
      </c>
      <c r="L171" s="451">
        <f t="shared" si="25"/>
        <v>757</v>
      </c>
    </row>
    <row r="172" spans="1:12" s="24" customFormat="1" ht="12.75">
      <c r="A172" s="43"/>
      <c r="B172" s="437" t="s">
        <v>95</v>
      </c>
      <c r="C172" s="154" t="s">
        <v>131</v>
      </c>
      <c r="D172" s="139" t="s">
        <v>193</v>
      </c>
      <c r="E172" s="139" t="s">
        <v>193</v>
      </c>
      <c r="F172" s="139" t="s">
        <v>193</v>
      </c>
      <c r="G172" s="139" t="s">
        <v>271</v>
      </c>
      <c r="H172" s="155" t="s">
        <v>193</v>
      </c>
      <c r="I172" s="159" t="s">
        <v>96</v>
      </c>
      <c r="J172" s="158">
        <f t="shared" si="25"/>
        <v>757</v>
      </c>
      <c r="K172" s="158">
        <f t="shared" si="25"/>
        <v>0</v>
      </c>
      <c r="L172" s="451">
        <f t="shared" si="25"/>
        <v>757</v>
      </c>
    </row>
    <row r="173" spans="1:12" s="24" customFormat="1" ht="25.5">
      <c r="A173" s="43"/>
      <c r="B173" s="437" t="s">
        <v>97</v>
      </c>
      <c r="C173" s="154" t="s">
        <v>131</v>
      </c>
      <c r="D173" s="139" t="s">
        <v>193</v>
      </c>
      <c r="E173" s="139" t="s">
        <v>193</v>
      </c>
      <c r="F173" s="139" t="s">
        <v>193</v>
      </c>
      <c r="G173" s="139" t="s">
        <v>271</v>
      </c>
      <c r="H173" s="155" t="s">
        <v>193</v>
      </c>
      <c r="I173" s="159" t="s">
        <v>98</v>
      </c>
      <c r="J173" s="158">
        <v>757</v>
      </c>
      <c r="K173" s="158">
        <v>0</v>
      </c>
      <c r="L173" s="451">
        <v>757</v>
      </c>
    </row>
    <row r="174" spans="1:12" s="24" customFormat="1" ht="38.25">
      <c r="A174" s="43"/>
      <c r="B174" s="284" t="s">
        <v>357</v>
      </c>
      <c r="C174" s="154" t="s">
        <v>131</v>
      </c>
      <c r="D174" s="139" t="s">
        <v>193</v>
      </c>
      <c r="E174" s="139" t="s">
        <v>193</v>
      </c>
      <c r="F174" s="139" t="s">
        <v>193</v>
      </c>
      <c r="G174" s="139" t="s">
        <v>352</v>
      </c>
      <c r="H174" s="155" t="s">
        <v>193</v>
      </c>
      <c r="I174" s="159"/>
      <c r="J174" s="158">
        <f aca="true" t="shared" si="26" ref="J174:L175">J175</f>
        <v>0</v>
      </c>
      <c r="K174" s="158">
        <f t="shared" si="26"/>
        <v>6052.4</v>
      </c>
      <c r="L174" s="451">
        <f t="shared" si="26"/>
        <v>6052.4</v>
      </c>
    </row>
    <row r="175" spans="1:12" s="24" customFormat="1" ht="12.75">
      <c r="A175" s="43"/>
      <c r="B175" s="179" t="s">
        <v>95</v>
      </c>
      <c r="C175" s="154" t="s">
        <v>131</v>
      </c>
      <c r="D175" s="139" t="s">
        <v>193</v>
      </c>
      <c r="E175" s="139" t="s">
        <v>193</v>
      </c>
      <c r="F175" s="139" t="s">
        <v>193</v>
      </c>
      <c r="G175" s="139" t="s">
        <v>352</v>
      </c>
      <c r="H175" s="155" t="s">
        <v>193</v>
      </c>
      <c r="I175" s="159" t="s">
        <v>96</v>
      </c>
      <c r="J175" s="158">
        <f t="shared" si="26"/>
        <v>0</v>
      </c>
      <c r="K175" s="158">
        <f t="shared" si="26"/>
        <v>6052.4</v>
      </c>
      <c r="L175" s="451">
        <f t="shared" si="26"/>
        <v>6052.4</v>
      </c>
    </row>
    <row r="176" spans="1:12" s="24" customFormat="1" ht="25.5">
      <c r="A176" s="43"/>
      <c r="B176" s="179" t="s">
        <v>97</v>
      </c>
      <c r="C176" s="154" t="s">
        <v>131</v>
      </c>
      <c r="D176" s="139" t="s">
        <v>193</v>
      </c>
      <c r="E176" s="139" t="s">
        <v>193</v>
      </c>
      <c r="F176" s="139" t="s">
        <v>193</v>
      </c>
      <c r="G176" s="139" t="s">
        <v>352</v>
      </c>
      <c r="H176" s="155" t="s">
        <v>193</v>
      </c>
      <c r="I176" s="159" t="s">
        <v>98</v>
      </c>
      <c r="J176" s="158">
        <v>0</v>
      </c>
      <c r="K176" s="158">
        <v>6052.4</v>
      </c>
      <c r="L176" s="451">
        <v>6052.4</v>
      </c>
    </row>
    <row r="177" spans="1:12" s="24" customFormat="1" ht="5.25" customHeight="1">
      <c r="A177" s="43"/>
      <c r="B177" s="447"/>
      <c r="C177" s="249"/>
      <c r="D177" s="194"/>
      <c r="E177" s="194"/>
      <c r="F177" s="194"/>
      <c r="G177" s="194"/>
      <c r="H177" s="203"/>
      <c r="I177" s="250"/>
      <c r="J177" s="208"/>
      <c r="K177" s="208"/>
      <c r="L177" s="453"/>
    </row>
    <row r="178" spans="1:12" s="24" customFormat="1" ht="7.5" customHeight="1">
      <c r="A178" s="43"/>
      <c r="B178" s="437"/>
      <c r="C178" s="169"/>
      <c r="D178" s="156"/>
      <c r="E178" s="156"/>
      <c r="F178" s="156"/>
      <c r="G178" s="156"/>
      <c r="H178" s="157"/>
      <c r="I178" s="159"/>
      <c r="J178" s="158"/>
      <c r="K178" s="158"/>
      <c r="L178" s="451"/>
    </row>
    <row r="179" spans="1:12" s="27" customFormat="1" ht="47.25">
      <c r="A179" s="44"/>
      <c r="B179" s="460" t="s">
        <v>196</v>
      </c>
      <c r="C179" s="245" t="s">
        <v>133</v>
      </c>
      <c r="D179" s="180" t="s">
        <v>193</v>
      </c>
      <c r="E179" s="180" t="s">
        <v>193</v>
      </c>
      <c r="F179" s="180" t="s">
        <v>193</v>
      </c>
      <c r="G179" s="180" t="s">
        <v>194</v>
      </c>
      <c r="H179" s="181" t="s">
        <v>193</v>
      </c>
      <c r="I179" s="236"/>
      <c r="J179" s="204">
        <f>J180+J183</f>
        <v>1023</v>
      </c>
      <c r="K179" s="204">
        <f>K180+K183</f>
        <v>0</v>
      </c>
      <c r="L179" s="449">
        <f>L180+L183</f>
        <v>1023</v>
      </c>
    </row>
    <row r="180" spans="1:12" ht="12.75">
      <c r="A180" s="45"/>
      <c r="B180" s="437" t="s">
        <v>197</v>
      </c>
      <c r="C180" s="169" t="s">
        <v>133</v>
      </c>
      <c r="D180" s="156" t="s">
        <v>193</v>
      </c>
      <c r="E180" s="156" t="s">
        <v>193</v>
      </c>
      <c r="F180" s="156" t="s">
        <v>193</v>
      </c>
      <c r="G180" s="156" t="s">
        <v>198</v>
      </c>
      <c r="H180" s="155" t="s">
        <v>193</v>
      </c>
      <c r="I180" s="159"/>
      <c r="J180" s="158">
        <f aca="true" t="shared" si="27" ref="J180:L181">J181</f>
        <v>1008</v>
      </c>
      <c r="K180" s="158">
        <f t="shared" si="27"/>
        <v>0</v>
      </c>
      <c r="L180" s="451">
        <f t="shared" si="27"/>
        <v>1008</v>
      </c>
    </row>
    <row r="181" spans="1:12" ht="12.75">
      <c r="A181" s="45"/>
      <c r="B181" s="437" t="s">
        <v>101</v>
      </c>
      <c r="C181" s="479" t="s">
        <v>133</v>
      </c>
      <c r="D181" s="199" t="s">
        <v>193</v>
      </c>
      <c r="E181" s="156" t="s">
        <v>193</v>
      </c>
      <c r="F181" s="156" t="s">
        <v>193</v>
      </c>
      <c r="G181" s="170" t="s">
        <v>198</v>
      </c>
      <c r="H181" s="155" t="s">
        <v>193</v>
      </c>
      <c r="I181" s="172" t="s">
        <v>102</v>
      </c>
      <c r="J181" s="158">
        <f t="shared" si="27"/>
        <v>1008</v>
      </c>
      <c r="K181" s="158">
        <f t="shared" si="27"/>
        <v>0</v>
      </c>
      <c r="L181" s="451">
        <f t="shared" si="27"/>
        <v>1008</v>
      </c>
    </row>
    <row r="182" spans="1:12" ht="38.25">
      <c r="A182" s="45"/>
      <c r="B182" s="437" t="s">
        <v>272</v>
      </c>
      <c r="C182" s="479" t="s">
        <v>133</v>
      </c>
      <c r="D182" s="199" t="s">
        <v>193</v>
      </c>
      <c r="E182" s="156" t="s">
        <v>193</v>
      </c>
      <c r="F182" s="156" t="s">
        <v>193</v>
      </c>
      <c r="G182" s="170" t="s">
        <v>198</v>
      </c>
      <c r="H182" s="155" t="s">
        <v>193</v>
      </c>
      <c r="I182" s="172" t="s">
        <v>199</v>
      </c>
      <c r="J182" s="158">
        <v>1008</v>
      </c>
      <c r="K182" s="158">
        <v>0</v>
      </c>
      <c r="L182" s="451">
        <v>1008</v>
      </c>
    </row>
    <row r="183" spans="1:12" ht="12.75">
      <c r="A183" s="45"/>
      <c r="B183" s="437" t="s">
        <v>200</v>
      </c>
      <c r="C183" s="479" t="s">
        <v>133</v>
      </c>
      <c r="D183" s="199" t="s">
        <v>193</v>
      </c>
      <c r="E183" s="156" t="s">
        <v>193</v>
      </c>
      <c r="F183" s="156" t="s">
        <v>193</v>
      </c>
      <c r="G183" s="170" t="s">
        <v>201</v>
      </c>
      <c r="H183" s="155" t="s">
        <v>193</v>
      </c>
      <c r="I183" s="172"/>
      <c r="J183" s="158">
        <f aca="true" t="shared" si="28" ref="J183:L184">J184</f>
        <v>15</v>
      </c>
      <c r="K183" s="158">
        <f t="shared" si="28"/>
        <v>0</v>
      </c>
      <c r="L183" s="451">
        <f t="shared" si="28"/>
        <v>15</v>
      </c>
    </row>
    <row r="184" spans="1:12" ht="25.5">
      <c r="A184" s="45"/>
      <c r="B184" s="452" t="s">
        <v>181</v>
      </c>
      <c r="C184" s="223" t="s">
        <v>133</v>
      </c>
      <c r="D184" s="197" t="s">
        <v>193</v>
      </c>
      <c r="E184" s="156" t="s">
        <v>193</v>
      </c>
      <c r="F184" s="156" t="s">
        <v>193</v>
      </c>
      <c r="G184" s="197" t="s">
        <v>201</v>
      </c>
      <c r="H184" s="155" t="s">
        <v>193</v>
      </c>
      <c r="I184" s="237" t="s">
        <v>92</v>
      </c>
      <c r="J184" s="158">
        <f t="shared" si="28"/>
        <v>15</v>
      </c>
      <c r="K184" s="158">
        <f t="shared" si="28"/>
        <v>0</v>
      </c>
      <c r="L184" s="451">
        <f t="shared" si="28"/>
        <v>15</v>
      </c>
    </row>
    <row r="185" spans="1:12" ht="25.5">
      <c r="A185" s="45"/>
      <c r="B185" s="442" t="s">
        <v>93</v>
      </c>
      <c r="C185" s="182" t="s">
        <v>133</v>
      </c>
      <c r="D185" s="183" t="s">
        <v>193</v>
      </c>
      <c r="E185" s="206" t="s">
        <v>193</v>
      </c>
      <c r="F185" s="206" t="s">
        <v>193</v>
      </c>
      <c r="G185" s="183" t="s">
        <v>201</v>
      </c>
      <c r="H185" s="203" t="s">
        <v>193</v>
      </c>
      <c r="I185" s="237" t="s">
        <v>94</v>
      </c>
      <c r="J185" s="208">
        <v>15</v>
      </c>
      <c r="K185" s="208">
        <v>0</v>
      </c>
      <c r="L185" s="453">
        <v>15</v>
      </c>
    </row>
    <row r="186" spans="1:12" s="24" customFormat="1" ht="12.75">
      <c r="A186" s="43"/>
      <c r="B186" s="461"/>
      <c r="C186" s="219"/>
      <c r="D186" s="220"/>
      <c r="E186" s="220"/>
      <c r="F186" s="220"/>
      <c r="G186" s="220"/>
      <c r="H186" s="221"/>
      <c r="I186" s="189"/>
      <c r="J186" s="222"/>
      <c r="K186" s="222"/>
      <c r="L186" s="462"/>
    </row>
    <row r="187" spans="1:12" ht="68.25" customHeight="1">
      <c r="A187" s="45"/>
      <c r="B187" s="463" t="s">
        <v>309</v>
      </c>
      <c r="C187" s="165" t="s">
        <v>141</v>
      </c>
      <c r="D187" s="166" t="s">
        <v>193</v>
      </c>
      <c r="E187" s="180" t="s">
        <v>193</v>
      </c>
      <c r="F187" s="180" t="s">
        <v>193</v>
      </c>
      <c r="G187" s="166" t="s">
        <v>194</v>
      </c>
      <c r="H187" s="181" t="s">
        <v>193</v>
      </c>
      <c r="I187" s="175"/>
      <c r="J187" s="204">
        <f>J191+J194+J188+J197</f>
        <v>19899.4</v>
      </c>
      <c r="K187" s="204">
        <f>K191+K194+K188+K197</f>
        <v>283.3</v>
      </c>
      <c r="L187" s="449">
        <f>L191+L194+L188+L197</f>
        <v>20182.699999999997</v>
      </c>
    </row>
    <row r="188" spans="1:12" ht="60" customHeight="1">
      <c r="A188" s="45"/>
      <c r="B188" s="283" t="s">
        <v>242</v>
      </c>
      <c r="C188" s="176" t="s">
        <v>141</v>
      </c>
      <c r="D188" s="177" t="s">
        <v>193</v>
      </c>
      <c r="E188" s="139" t="s">
        <v>193</v>
      </c>
      <c r="F188" s="139" t="s">
        <v>193</v>
      </c>
      <c r="G188" s="177" t="s">
        <v>241</v>
      </c>
      <c r="H188" s="155" t="s">
        <v>193</v>
      </c>
      <c r="I188" s="175"/>
      <c r="J188" s="158">
        <f aca="true" t="shared" si="29" ref="J188:L189">J189</f>
        <v>1571.9</v>
      </c>
      <c r="K188" s="158">
        <f t="shared" si="29"/>
        <v>0</v>
      </c>
      <c r="L188" s="451">
        <f t="shared" si="29"/>
        <v>1571.9</v>
      </c>
    </row>
    <row r="189" spans="1:12" ht="24.75" customHeight="1">
      <c r="A189" s="45"/>
      <c r="B189" s="179" t="s">
        <v>91</v>
      </c>
      <c r="C189" s="176" t="s">
        <v>141</v>
      </c>
      <c r="D189" s="177" t="s">
        <v>193</v>
      </c>
      <c r="E189" s="139" t="s">
        <v>193</v>
      </c>
      <c r="F189" s="139" t="s">
        <v>193</v>
      </c>
      <c r="G189" s="177" t="s">
        <v>241</v>
      </c>
      <c r="H189" s="155" t="s">
        <v>193</v>
      </c>
      <c r="I189" s="237" t="s">
        <v>92</v>
      </c>
      <c r="J189" s="158">
        <f t="shared" si="29"/>
        <v>1571.9</v>
      </c>
      <c r="K189" s="158">
        <f t="shared" si="29"/>
        <v>0</v>
      </c>
      <c r="L189" s="451">
        <f t="shared" si="29"/>
        <v>1571.9</v>
      </c>
    </row>
    <row r="190" spans="1:12" ht="29.25" customHeight="1">
      <c r="A190" s="45"/>
      <c r="B190" s="179" t="s">
        <v>93</v>
      </c>
      <c r="C190" s="176" t="s">
        <v>141</v>
      </c>
      <c r="D190" s="177" t="s">
        <v>193</v>
      </c>
      <c r="E190" s="139" t="s">
        <v>193</v>
      </c>
      <c r="F190" s="139" t="s">
        <v>193</v>
      </c>
      <c r="G190" s="177" t="s">
        <v>241</v>
      </c>
      <c r="H190" s="155" t="s">
        <v>193</v>
      </c>
      <c r="I190" s="237" t="s">
        <v>94</v>
      </c>
      <c r="J190" s="158">
        <v>1571.9</v>
      </c>
      <c r="K190" s="158">
        <v>0</v>
      </c>
      <c r="L190" s="451">
        <v>1571.9</v>
      </c>
    </row>
    <row r="191" spans="1:12" ht="38.25">
      <c r="A191" s="45"/>
      <c r="B191" s="179" t="s">
        <v>203</v>
      </c>
      <c r="C191" s="169" t="s">
        <v>141</v>
      </c>
      <c r="D191" s="156" t="s">
        <v>193</v>
      </c>
      <c r="E191" s="156" t="s">
        <v>193</v>
      </c>
      <c r="F191" s="156" t="s">
        <v>193</v>
      </c>
      <c r="G191" s="156" t="s">
        <v>204</v>
      </c>
      <c r="H191" s="155" t="s">
        <v>193</v>
      </c>
      <c r="I191" s="159"/>
      <c r="J191" s="158">
        <f aca="true" t="shared" si="30" ref="J191:L192">J192</f>
        <v>11514.1</v>
      </c>
      <c r="K191" s="158">
        <f t="shared" si="30"/>
        <v>283.3</v>
      </c>
      <c r="L191" s="451">
        <f t="shared" si="30"/>
        <v>11797.4</v>
      </c>
    </row>
    <row r="192" spans="1:12" ht="25.5">
      <c r="A192" s="45"/>
      <c r="B192" s="179" t="s">
        <v>91</v>
      </c>
      <c r="C192" s="169" t="s">
        <v>141</v>
      </c>
      <c r="D192" s="156" t="s">
        <v>193</v>
      </c>
      <c r="E192" s="156" t="s">
        <v>193</v>
      </c>
      <c r="F192" s="156" t="s">
        <v>193</v>
      </c>
      <c r="G192" s="156" t="s">
        <v>204</v>
      </c>
      <c r="H192" s="155" t="s">
        <v>193</v>
      </c>
      <c r="I192" s="159" t="s">
        <v>92</v>
      </c>
      <c r="J192" s="158">
        <f t="shared" si="30"/>
        <v>11514.1</v>
      </c>
      <c r="K192" s="158">
        <f t="shared" si="30"/>
        <v>283.3</v>
      </c>
      <c r="L192" s="451">
        <f t="shared" si="30"/>
        <v>11797.4</v>
      </c>
    </row>
    <row r="193" spans="1:12" ht="25.5">
      <c r="A193" s="45"/>
      <c r="B193" s="179" t="s">
        <v>93</v>
      </c>
      <c r="C193" s="169" t="s">
        <v>141</v>
      </c>
      <c r="D193" s="156" t="s">
        <v>193</v>
      </c>
      <c r="E193" s="156" t="s">
        <v>193</v>
      </c>
      <c r="F193" s="156" t="s">
        <v>193</v>
      </c>
      <c r="G193" s="156" t="s">
        <v>204</v>
      </c>
      <c r="H193" s="155" t="s">
        <v>193</v>
      </c>
      <c r="I193" s="159" t="s">
        <v>94</v>
      </c>
      <c r="J193" s="158">
        <v>11514.1</v>
      </c>
      <c r="K193" s="158">
        <v>283.3</v>
      </c>
      <c r="L193" s="451">
        <f>K193+J193</f>
        <v>11797.4</v>
      </c>
    </row>
    <row r="194" spans="1:12" ht="60.75" customHeight="1">
      <c r="A194" s="45"/>
      <c r="B194" s="179" t="s">
        <v>269</v>
      </c>
      <c r="C194" s="169" t="s">
        <v>141</v>
      </c>
      <c r="D194" s="156" t="s">
        <v>193</v>
      </c>
      <c r="E194" s="156" t="s">
        <v>193</v>
      </c>
      <c r="F194" s="156" t="s">
        <v>193</v>
      </c>
      <c r="G194" s="156" t="s">
        <v>205</v>
      </c>
      <c r="H194" s="155" t="s">
        <v>193</v>
      </c>
      <c r="I194" s="159"/>
      <c r="J194" s="158">
        <f aca="true" t="shared" si="31" ref="J194:L195">J195</f>
        <v>1951.5</v>
      </c>
      <c r="K194" s="158">
        <f t="shared" si="31"/>
        <v>0</v>
      </c>
      <c r="L194" s="451">
        <f t="shared" si="31"/>
        <v>1951.5</v>
      </c>
    </row>
    <row r="195" spans="1:12" ht="12.75">
      <c r="A195" s="45"/>
      <c r="B195" s="226" t="s">
        <v>147</v>
      </c>
      <c r="C195" s="223" t="s">
        <v>141</v>
      </c>
      <c r="D195" s="197" t="s">
        <v>193</v>
      </c>
      <c r="E195" s="156" t="s">
        <v>193</v>
      </c>
      <c r="F195" s="156" t="s">
        <v>193</v>
      </c>
      <c r="G195" s="197" t="s">
        <v>205</v>
      </c>
      <c r="H195" s="155" t="s">
        <v>193</v>
      </c>
      <c r="I195" s="237" t="s">
        <v>161</v>
      </c>
      <c r="J195" s="191">
        <f t="shared" si="31"/>
        <v>1951.5</v>
      </c>
      <c r="K195" s="191">
        <f t="shared" si="31"/>
        <v>0</v>
      </c>
      <c r="L195" s="436">
        <f t="shared" si="31"/>
        <v>1951.5</v>
      </c>
    </row>
    <row r="196" spans="1:12" ht="12.75">
      <c r="A196" s="45"/>
      <c r="B196" s="226" t="s">
        <v>162</v>
      </c>
      <c r="C196" s="223" t="s">
        <v>141</v>
      </c>
      <c r="D196" s="197" t="s">
        <v>193</v>
      </c>
      <c r="E196" s="156" t="s">
        <v>193</v>
      </c>
      <c r="F196" s="156" t="s">
        <v>193</v>
      </c>
      <c r="G196" s="197" t="s">
        <v>205</v>
      </c>
      <c r="H196" s="155" t="s">
        <v>193</v>
      </c>
      <c r="I196" s="237" t="s">
        <v>206</v>
      </c>
      <c r="J196" s="191">
        <v>1951.5</v>
      </c>
      <c r="K196" s="191">
        <v>0</v>
      </c>
      <c r="L196" s="436">
        <v>1951.5</v>
      </c>
    </row>
    <row r="197" spans="1:12" ht="61.5" customHeight="1">
      <c r="A197" s="45"/>
      <c r="B197" s="224" t="s">
        <v>326</v>
      </c>
      <c r="C197" s="225" t="s">
        <v>141</v>
      </c>
      <c r="D197" s="201" t="s">
        <v>193</v>
      </c>
      <c r="E197" s="139" t="s">
        <v>193</v>
      </c>
      <c r="F197" s="139" t="s">
        <v>193</v>
      </c>
      <c r="G197" s="201" t="s">
        <v>327</v>
      </c>
      <c r="H197" s="139" t="s">
        <v>193</v>
      </c>
      <c r="I197" s="237"/>
      <c r="J197" s="191">
        <f aca="true" t="shared" si="32" ref="J197:L198">J198</f>
        <v>4861.9</v>
      </c>
      <c r="K197" s="191">
        <f t="shared" si="32"/>
        <v>0</v>
      </c>
      <c r="L197" s="436">
        <f t="shared" si="32"/>
        <v>4861.9</v>
      </c>
    </row>
    <row r="198" spans="1:12" ht="12.75">
      <c r="A198" s="45"/>
      <c r="B198" s="226" t="s">
        <v>147</v>
      </c>
      <c r="C198" s="225" t="s">
        <v>141</v>
      </c>
      <c r="D198" s="201" t="s">
        <v>193</v>
      </c>
      <c r="E198" s="139" t="s">
        <v>193</v>
      </c>
      <c r="F198" s="139" t="s">
        <v>193</v>
      </c>
      <c r="G198" s="201" t="s">
        <v>327</v>
      </c>
      <c r="H198" s="139" t="s">
        <v>193</v>
      </c>
      <c r="I198" s="237" t="s">
        <v>161</v>
      </c>
      <c r="J198" s="191">
        <f t="shared" si="32"/>
        <v>4861.9</v>
      </c>
      <c r="K198" s="191">
        <f t="shared" si="32"/>
        <v>0</v>
      </c>
      <c r="L198" s="436">
        <f t="shared" si="32"/>
        <v>4861.9</v>
      </c>
    </row>
    <row r="199" spans="1:12" ht="12.75">
      <c r="A199" s="45"/>
      <c r="B199" s="226" t="s">
        <v>162</v>
      </c>
      <c r="C199" s="225" t="s">
        <v>141</v>
      </c>
      <c r="D199" s="201" t="s">
        <v>193</v>
      </c>
      <c r="E199" s="139" t="s">
        <v>193</v>
      </c>
      <c r="F199" s="139" t="s">
        <v>193</v>
      </c>
      <c r="G199" s="201" t="s">
        <v>327</v>
      </c>
      <c r="H199" s="139" t="s">
        <v>193</v>
      </c>
      <c r="I199" s="237" t="s">
        <v>206</v>
      </c>
      <c r="J199" s="191">
        <v>4861.9</v>
      </c>
      <c r="K199" s="191">
        <v>0</v>
      </c>
      <c r="L199" s="436">
        <v>4861.9</v>
      </c>
    </row>
    <row r="200" spans="1:12" ht="12.75">
      <c r="A200" s="45"/>
      <c r="B200" s="323"/>
      <c r="C200" s="227"/>
      <c r="D200" s="202"/>
      <c r="E200" s="194"/>
      <c r="F200" s="194"/>
      <c r="G200" s="202"/>
      <c r="H200" s="203"/>
      <c r="I200" s="185"/>
      <c r="J200" s="196"/>
      <c r="K200" s="196"/>
      <c r="L200" s="443"/>
    </row>
    <row r="201" spans="1:12" s="27" customFormat="1" ht="47.25">
      <c r="A201" s="44"/>
      <c r="B201" s="464" t="s">
        <v>207</v>
      </c>
      <c r="C201" s="482" t="s">
        <v>146</v>
      </c>
      <c r="D201" s="216" t="s">
        <v>193</v>
      </c>
      <c r="E201" s="180" t="s">
        <v>193</v>
      </c>
      <c r="F201" s="180" t="s">
        <v>193</v>
      </c>
      <c r="G201" s="216" t="s">
        <v>194</v>
      </c>
      <c r="H201" s="181" t="s">
        <v>193</v>
      </c>
      <c r="I201" s="491"/>
      <c r="J201" s="217">
        <f>J202</f>
        <v>119</v>
      </c>
      <c r="K201" s="217">
        <f>K202</f>
        <v>0</v>
      </c>
      <c r="L201" s="440">
        <f>L202</f>
        <v>119</v>
      </c>
    </row>
    <row r="202" spans="1:12" ht="12.75">
      <c r="A202" s="45"/>
      <c r="B202" s="452" t="s">
        <v>0</v>
      </c>
      <c r="C202" s="223" t="s">
        <v>146</v>
      </c>
      <c r="D202" s="197" t="s">
        <v>193</v>
      </c>
      <c r="E202" s="156" t="s">
        <v>193</v>
      </c>
      <c r="F202" s="156" t="s">
        <v>193</v>
      </c>
      <c r="G202" s="197" t="s">
        <v>1</v>
      </c>
      <c r="H202" s="155" t="s">
        <v>193</v>
      </c>
      <c r="I202" s="237"/>
      <c r="J202" s="191">
        <f>J203+J205</f>
        <v>119</v>
      </c>
      <c r="K202" s="191">
        <f>K203+K205</f>
        <v>0</v>
      </c>
      <c r="L202" s="436">
        <f>L203+L205</f>
        <v>119</v>
      </c>
    </row>
    <row r="203" spans="1:12" ht="25.5">
      <c r="A203" s="45"/>
      <c r="B203" s="452" t="s">
        <v>181</v>
      </c>
      <c r="C203" s="223" t="s">
        <v>146</v>
      </c>
      <c r="D203" s="197" t="s">
        <v>193</v>
      </c>
      <c r="E203" s="156" t="s">
        <v>193</v>
      </c>
      <c r="F203" s="156" t="s">
        <v>193</v>
      </c>
      <c r="G203" s="197" t="s">
        <v>1</v>
      </c>
      <c r="H203" s="155" t="s">
        <v>193</v>
      </c>
      <c r="I203" s="237" t="s">
        <v>92</v>
      </c>
      <c r="J203" s="191">
        <f>J204</f>
        <v>2</v>
      </c>
      <c r="K203" s="191">
        <f>K204</f>
        <v>0</v>
      </c>
      <c r="L203" s="436">
        <f>L204</f>
        <v>2</v>
      </c>
    </row>
    <row r="204" spans="1:12" ht="25.5">
      <c r="A204" s="45"/>
      <c r="B204" s="452" t="s">
        <v>93</v>
      </c>
      <c r="C204" s="223" t="s">
        <v>146</v>
      </c>
      <c r="D204" s="197" t="s">
        <v>193</v>
      </c>
      <c r="E204" s="156" t="s">
        <v>193</v>
      </c>
      <c r="F204" s="156" t="s">
        <v>193</v>
      </c>
      <c r="G204" s="197" t="s">
        <v>1</v>
      </c>
      <c r="H204" s="155" t="s">
        <v>193</v>
      </c>
      <c r="I204" s="237" t="s">
        <v>94</v>
      </c>
      <c r="J204" s="191">
        <v>2</v>
      </c>
      <c r="K204" s="191">
        <v>0</v>
      </c>
      <c r="L204" s="436">
        <v>2</v>
      </c>
    </row>
    <row r="205" spans="1:12" ht="12.75">
      <c r="A205" s="45"/>
      <c r="B205" s="437" t="s">
        <v>101</v>
      </c>
      <c r="C205" s="479" t="s">
        <v>146</v>
      </c>
      <c r="D205" s="199" t="s">
        <v>193</v>
      </c>
      <c r="E205" s="156" t="s">
        <v>193</v>
      </c>
      <c r="F205" s="156" t="s">
        <v>193</v>
      </c>
      <c r="G205" s="170" t="s">
        <v>1</v>
      </c>
      <c r="H205" s="155" t="s">
        <v>193</v>
      </c>
      <c r="I205" s="172" t="s">
        <v>102</v>
      </c>
      <c r="J205" s="158">
        <f>J206</f>
        <v>117</v>
      </c>
      <c r="K205" s="158">
        <f>K206</f>
        <v>0</v>
      </c>
      <c r="L205" s="451">
        <f>L206</f>
        <v>117</v>
      </c>
    </row>
    <row r="206" spans="1:12" ht="41.25" customHeight="1">
      <c r="A206" s="45"/>
      <c r="B206" s="447" t="s">
        <v>272</v>
      </c>
      <c r="C206" s="480" t="s">
        <v>146</v>
      </c>
      <c r="D206" s="205" t="s">
        <v>193</v>
      </c>
      <c r="E206" s="206" t="s">
        <v>193</v>
      </c>
      <c r="F206" s="206" t="s">
        <v>193</v>
      </c>
      <c r="G206" s="228" t="s">
        <v>1</v>
      </c>
      <c r="H206" s="203" t="s">
        <v>193</v>
      </c>
      <c r="I206" s="238" t="s">
        <v>199</v>
      </c>
      <c r="J206" s="208">
        <v>117</v>
      </c>
      <c r="K206" s="208">
        <v>0</v>
      </c>
      <c r="L206" s="453">
        <v>117</v>
      </c>
    </row>
    <row r="207" spans="1:12" ht="12.75">
      <c r="A207" s="45"/>
      <c r="B207" s="437"/>
      <c r="C207" s="479"/>
      <c r="D207" s="199"/>
      <c r="E207" s="156"/>
      <c r="F207" s="156"/>
      <c r="G207" s="170"/>
      <c r="H207" s="155"/>
      <c r="I207" s="172"/>
      <c r="J207" s="158"/>
      <c r="K207" s="158"/>
      <c r="L207" s="451"/>
    </row>
    <row r="208" spans="1:12" ht="63">
      <c r="A208" s="45"/>
      <c r="B208" s="460" t="s">
        <v>266</v>
      </c>
      <c r="C208" s="483" t="s">
        <v>170</v>
      </c>
      <c r="D208" s="229" t="s">
        <v>193</v>
      </c>
      <c r="E208" s="180" t="s">
        <v>193</v>
      </c>
      <c r="F208" s="180" t="s">
        <v>193</v>
      </c>
      <c r="G208" s="230" t="s">
        <v>194</v>
      </c>
      <c r="H208" s="181" t="s">
        <v>193</v>
      </c>
      <c r="I208" s="295"/>
      <c r="J208" s="204">
        <f>J209</f>
        <v>200</v>
      </c>
      <c r="K208" s="204">
        <f aca="true" t="shared" si="33" ref="K208:L210">K209</f>
        <v>0</v>
      </c>
      <c r="L208" s="449">
        <f t="shared" si="33"/>
        <v>200</v>
      </c>
    </row>
    <row r="209" spans="1:12" ht="12.75">
      <c r="A209" s="45"/>
      <c r="B209" s="465" t="s">
        <v>268</v>
      </c>
      <c r="C209" s="479" t="s">
        <v>170</v>
      </c>
      <c r="D209" s="199" t="s">
        <v>193</v>
      </c>
      <c r="E209" s="156" t="s">
        <v>193</v>
      </c>
      <c r="F209" s="156" t="s">
        <v>193</v>
      </c>
      <c r="G209" s="170" t="s">
        <v>267</v>
      </c>
      <c r="H209" s="155" t="s">
        <v>193</v>
      </c>
      <c r="I209" s="172"/>
      <c r="J209" s="158">
        <f>J210</f>
        <v>200</v>
      </c>
      <c r="K209" s="158">
        <f t="shared" si="33"/>
        <v>0</v>
      </c>
      <c r="L209" s="451">
        <f t="shared" si="33"/>
        <v>200</v>
      </c>
    </row>
    <row r="210" spans="1:12" ht="25.5">
      <c r="A210" s="45"/>
      <c r="B210" s="452" t="s">
        <v>181</v>
      </c>
      <c r="C210" s="479" t="s">
        <v>170</v>
      </c>
      <c r="D210" s="199" t="s">
        <v>193</v>
      </c>
      <c r="E210" s="156" t="s">
        <v>193</v>
      </c>
      <c r="F210" s="156" t="s">
        <v>193</v>
      </c>
      <c r="G210" s="170" t="s">
        <v>267</v>
      </c>
      <c r="H210" s="155" t="s">
        <v>193</v>
      </c>
      <c r="I210" s="172" t="s">
        <v>92</v>
      </c>
      <c r="J210" s="158">
        <f>J211</f>
        <v>200</v>
      </c>
      <c r="K210" s="158">
        <f t="shared" si="33"/>
        <v>0</v>
      </c>
      <c r="L210" s="451">
        <f t="shared" si="33"/>
        <v>200</v>
      </c>
    </row>
    <row r="211" spans="1:12" ht="28.5" customHeight="1">
      <c r="A211" s="45"/>
      <c r="B211" s="452" t="s">
        <v>93</v>
      </c>
      <c r="C211" s="479" t="s">
        <v>170</v>
      </c>
      <c r="D211" s="199" t="s">
        <v>193</v>
      </c>
      <c r="E211" s="156" t="s">
        <v>193</v>
      </c>
      <c r="F211" s="156" t="s">
        <v>193</v>
      </c>
      <c r="G211" s="170" t="s">
        <v>267</v>
      </c>
      <c r="H211" s="155" t="s">
        <v>193</v>
      </c>
      <c r="I211" s="172" t="s">
        <v>94</v>
      </c>
      <c r="J211" s="158">
        <v>200</v>
      </c>
      <c r="K211" s="158">
        <v>0</v>
      </c>
      <c r="L211" s="451">
        <v>200</v>
      </c>
    </row>
    <row r="212" spans="1:12" ht="10.5" customHeight="1">
      <c r="A212" s="45"/>
      <c r="B212" s="466"/>
      <c r="C212" s="484"/>
      <c r="D212" s="231"/>
      <c r="E212" s="220"/>
      <c r="F212" s="220"/>
      <c r="G212" s="232"/>
      <c r="H212" s="233"/>
      <c r="I212" s="234"/>
      <c r="J212" s="222"/>
      <c r="K212" s="222"/>
      <c r="L212" s="462"/>
    </row>
    <row r="213" spans="1:12" s="27" customFormat="1" ht="53.25" customHeight="1">
      <c r="A213" s="44"/>
      <c r="B213" s="460" t="s">
        <v>226</v>
      </c>
      <c r="C213" s="245" t="s">
        <v>148</v>
      </c>
      <c r="D213" s="180" t="s">
        <v>193</v>
      </c>
      <c r="E213" s="180" t="s">
        <v>193</v>
      </c>
      <c r="F213" s="180" t="s">
        <v>193</v>
      </c>
      <c r="G213" s="180" t="s">
        <v>194</v>
      </c>
      <c r="H213" s="235" t="s">
        <v>193</v>
      </c>
      <c r="I213" s="236"/>
      <c r="J213" s="204">
        <f>J214+J220</f>
        <v>62072.3</v>
      </c>
      <c r="K213" s="204">
        <f>K214+K220</f>
        <v>0</v>
      </c>
      <c r="L213" s="449">
        <f>L214+L220</f>
        <v>62072.3</v>
      </c>
    </row>
    <row r="214" spans="1:12" s="27" customFormat="1" ht="39" customHeight="1">
      <c r="A214" s="44"/>
      <c r="B214" s="437" t="s">
        <v>227</v>
      </c>
      <c r="C214" s="154" t="s">
        <v>148</v>
      </c>
      <c r="D214" s="139" t="s">
        <v>195</v>
      </c>
      <c r="E214" s="156" t="s">
        <v>193</v>
      </c>
      <c r="F214" s="156" t="s">
        <v>193</v>
      </c>
      <c r="G214" s="139" t="s">
        <v>194</v>
      </c>
      <c r="H214" s="139" t="s">
        <v>193</v>
      </c>
      <c r="I214" s="237"/>
      <c r="J214" s="158">
        <f>J215</f>
        <v>8272.6</v>
      </c>
      <c r="K214" s="158">
        <f>K215</f>
        <v>0</v>
      </c>
      <c r="L214" s="451">
        <f>L215</f>
        <v>8272.6</v>
      </c>
    </row>
    <row r="215" spans="1:12" s="27" customFormat="1" ht="30.75" customHeight="1">
      <c r="A215" s="44"/>
      <c r="B215" s="467" t="s">
        <v>51</v>
      </c>
      <c r="C215" s="154" t="s">
        <v>148</v>
      </c>
      <c r="D215" s="139" t="s">
        <v>195</v>
      </c>
      <c r="E215" s="156" t="s">
        <v>193</v>
      </c>
      <c r="F215" s="156" t="s">
        <v>193</v>
      </c>
      <c r="G215" s="139" t="s">
        <v>47</v>
      </c>
      <c r="H215" s="139" t="s">
        <v>193</v>
      </c>
      <c r="I215" s="237"/>
      <c r="J215" s="158">
        <f>J216+J218</f>
        <v>8272.6</v>
      </c>
      <c r="K215" s="158">
        <f>K216+K218</f>
        <v>0</v>
      </c>
      <c r="L215" s="451">
        <f>L216+L218</f>
        <v>8272.6</v>
      </c>
    </row>
    <row r="216" spans="1:12" s="27" customFormat="1" ht="53.25" customHeight="1">
      <c r="A216" s="44"/>
      <c r="B216" s="437" t="s">
        <v>111</v>
      </c>
      <c r="C216" s="154" t="s">
        <v>148</v>
      </c>
      <c r="D216" s="139" t="s">
        <v>195</v>
      </c>
      <c r="E216" s="156" t="s">
        <v>193</v>
      </c>
      <c r="F216" s="156" t="s">
        <v>193</v>
      </c>
      <c r="G216" s="141" t="s">
        <v>47</v>
      </c>
      <c r="H216" s="139" t="s">
        <v>193</v>
      </c>
      <c r="I216" s="159">
        <v>100</v>
      </c>
      <c r="J216" s="158">
        <f>J217</f>
        <v>7925.8</v>
      </c>
      <c r="K216" s="158">
        <f>K217</f>
        <v>0</v>
      </c>
      <c r="L216" s="451">
        <f>L217</f>
        <v>7925.8</v>
      </c>
    </row>
    <row r="217" spans="1:12" s="27" customFormat="1" ht="36" customHeight="1">
      <c r="A217" s="44"/>
      <c r="B217" s="437" t="s">
        <v>100</v>
      </c>
      <c r="C217" s="154" t="s">
        <v>148</v>
      </c>
      <c r="D217" s="139" t="s">
        <v>195</v>
      </c>
      <c r="E217" s="156" t="s">
        <v>193</v>
      </c>
      <c r="F217" s="156" t="s">
        <v>193</v>
      </c>
      <c r="G217" s="141" t="s">
        <v>47</v>
      </c>
      <c r="H217" s="139" t="s">
        <v>193</v>
      </c>
      <c r="I217" s="159">
        <v>120</v>
      </c>
      <c r="J217" s="158">
        <v>7925.8</v>
      </c>
      <c r="K217" s="158">
        <v>0</v>
      </c>
      <c r="L217" s="451">
        <v>7925.8</v>
      </c>
    </row>
    <row r="218" spans="1:12" s="27" customFormat="1" ht="29.25" customHeight="1">
      <c r="A218" s="44"/>
      <c r="B218" s="437" t="s">
        <v>91</v>
      </c>
      <c r="C218" s="154" t="s">
        <v>148</v>
      </c>
      <c r="D218" s="139" t="s">
        <v>195</v>
      </c>
      <c r="E218" s="156" t="s">
        <v>193</v>
      </c>
      <c r="F218" s="156" t="s">
        <v>193</v>
      </c>
      <c r="G218" s="141" t="s">
        <v>47</v>
      </c>
      <c r="H218" s="139" t="s">
        <v>193</v>
      </c>
      <c r="I218" s="159">
        <v>200</v>
      </c>
      <c r="J218" s="158">
        <f>J219</f>
        <v>346.8</v>
      </c>
      <c r="K218" s="158">
        <f>K219</f>
        <v>0</v>
      </c>
      <c r="L218" s="451">
        <f>L219</f>
        <v>346.8</v>
      </c>
    </row>
    <row r="219" spans="1:12" s="27" customFormat="1" ht="33" customHeight="1">
      <c r="A219" s="44"/>
      <c r="B219" s="437" t="s">
        <v>93</v>
      </c>
      <c r="C219" s="154" t="s">
        <v>148</v>
      </c>
      <c r="D219" s="139" t="s">
        <v>195</v>
      </c>
      <c r="E219" s="156" t="s">
        <v>193</v>
      </c>
      <c r="F219" s="156" t="s">
        <v>193</v>
      </c>
      <c r="G219" s="141" t="s">
        <v>47</v>
      </c>
      <c r="H219" s="139" t="s">
        <v>193</v>
      </c>
      <c r="I219" s="159">
        <v>240</v>
      </c>
      <c r="J219" s="158">
        <v>346.8</v>
      </c>
      <c r="K219" s="158">
        <v>0</v>
      </c>
      <c r="L219" s="451">
        <v>346.8</v>
      </c>
    </row>
    <row r="220" spans="1:12" s="27" customFormat="1" ht="45.75" customHeight="1">
      <c r="A220" s="44"/>
      <c r="B220" s="437" t="s">
        <v>225</v>
      </c>
      <c r="C220" s="169" t="s">
        <v>148</v>
      </c>
      <c r="D220" s="156" t="s">
        <v>191</v>
      </c>
      <c r="E220" s="156" t="s">
        <v>193</v>
      </c>
      <c r="F220" s="156" t="s">
        <v>193</v>
      </c>
      <c r="G220" s="156" t="s">
        <v>194</v>
      </c>
      <c r="H220" s="139" t="s">
        <v>193</v>
      </c>
      <c r="I220" s="236"/>
      <c r="J220" s="204">
        <f>J221+J224+J227+J230</f>
        <v>53799.700000000004</v>
      </c>
      <c r="K220" s="204">
        <f>K221+K224+K227+K230</f>
        <v>0</v>
      </c>
      <c r="L220" s="449">
        <f>L221+L224+L227+L230</f>
        <v>53799.700000000004</v>
      </c>
    </row>
    <row r="221" spans="1:12" s="24" customFormat="1" ht="12.75">
      <c r="A221" s="43"/>
      <c r="B221" s="437" t="s">
        <v>2</v>
      </c>
      <c r="C221" s="479" t="s">
        <v>148</v>
      </c>
      <c r="D221" s="199" t="s">
        <v>191</v>
      </c>
      <c r="E221" s="156" t="s">
        <v>193</v>
      </c>
      <c r="F221" s="156" t="s">
        <v>193</v>
      </c>
      <c r="G221" s="170" t="s">
        <v>3</v>
      </c>
      <c r="H221" s="139" t="s">
        <v>193</v>
      </c>
      <c r="I221" s="172"/>
      <c r="J221" s="158">
        <f aca="true" t="shared" si="34" ref="J221:L222">J222</f>
        <v>4128.5</v>
      </c>
      <c r="K221" s="158">
        <f t="shared" si="34"/>
        <v>0</v>
      </c>
      <c r="L221" s="451">
        <f t="shared" si="34"/>
        <v>4128.5</v>
      </c>
    </row>
    <row r="222" spans="1:12" s="24" customFormat="1" ht="12.75">
      <c r="A222" s="43"/>
      <c r="B222" s="437" t="s">
        <v>147</v>
      </c>
      <c r="C222" s="479" t="s">
        <v>148</v>
      </c>
      <c r="D222" s="199" t="s">
        <v>191</v>
      </c>
      <c r="E222" s="156" t="s">
        <v>193</v>
      </c>
      <c r="F222" s="156" t="s">
        <v>193</v>
      </c>
      <c r="G222" s="170" t="s">
        <v>3</v>
      </c>
      <c r="H222" s="139" t="s">
        <v>193</v>
      </c>
      <c r="I222" s="172" t="s">
        <v>161</v>
      </c>
      <c r="J222" s="158">
        <f t="shared" si="34"/>
        <v>4128.5</v>
      </c>
      <c r="K222" s="158">
        <f t="shared" si="34"/>
        <v>0</v>
      </c>
      <c r="L222" s="451">
        <f t="shared" si="34"/>
        <v>4128.5</v>
      </c>
    </row>
    <row r="223" spans="1:12" s="24" customFormat="1" ht="12.75">
      <c r="A223" s="43"/>
      <c r="B223" s="437" t="s">
        <v>4</v>
      </c>
      <c r="C223" s="479" t="s">
        <v>148</v>
      </c>
      <c r="D223" s="199" t="s">
        <v>191</v>
      </c>
      <c r="E223" s="156" t="s">
        <v>193</v>
      </c>
      <c r="F223" s="156" t="s">
        <v>193</v>
      </c>
      <c r="G223" s="170" t="s">
        <v>3</v>
      </c>
      <c r="H223" s="139" t="s">
        <v>193</v>
      </c>
      <c r="I223" s="172" t="s">
        <v>5</v>
      </c>
      <c r="J223" s="158">
        <v>4128.5</v>
      </c>
      <c r="K223" s="158">
        <v>0</v>
      </c>
      <c r="L223" s="451">
        <v>4128.5</v>
      </c>
    </row>
    <row r="224" spans="1:12" s="24" customFormat="1" ht="12.75">
      <c r="A224" s="43"/>
      <c r="B224" s="437" t="s">
        <v>67</v>
      </c>
      <c r="C224" s="479" t="s">
        <v>148</v>
      </c>
      <c r="D224" s="199" t="s">
        <v>191</v>
      </c>
      <c r="E224" s="156" t="s">
        <v>193</v>
      </c>
      <c r="F224" s="156" t="s">
        <v>193</v>
      </c>
      <c r="G224" s="170" t="s">
        <v>6</v>
      </c>
      <c r="H224" s="139" t="s">
        <v>193</v>
      </c>
      <c r="I224" s="172"/>
      <c r="J224" s="158">
        <f aca="true" t="shared" si="35" ref="J224:L225">J225</f>
        <v>44783.8</v>
      </c>
      <c r="K224" s="158">
        <f t="shared" si="35"/>
        <v>0</v>
      </c>
      <c r="L224" s="451">
        <f t="shared" si="35"/>
        <v>44783.8</v>
      </c>
    </row>
    <row r="225" spans="1:12" s="24" customFormat="1" ht="12.75">
      <c r="A225" s="43"/>
      <c r="B225" s="437" t="s">
        <v>147</v>
      </c>
      <c r="C225" s="479" t="s">
        <v>148</v>
      </c>
      <c r="D225" s="199" t="s">
        <v>191</v>
      </c>
      <c r="E225" s="156" t="s">
        <v>193</v>
      </c>
      <c r="F225" s="156" t="s">
        <v>193</v>
      </c>
      <c r="G225" s="170" t="s">
        <v>6</v>
      </c>
      <c r="H225" s="139" t="s">
        <v>193</v>
      </c>
      <c r="I225" s="172" t="s">
        <v>161</v>
      </c>
      <c r="J225" s="158">
        <f t="shared" si="35"/>
        <v>44783.8</v>
      </c>
      <c r="K225" s="158">
        <f t="shared" si="35"/>
        <v>0</v>
      </c>
      <c r="L225" s="451">
        <f t="shared" si="35"/>
        <v>44783.8</v>
      </c>
    </row>
    <row r="226" spans="1:12" s="24" customFormat="1" ht="12.75">
      <c r="A226" s="43"/>
      <c r="B226" s="437" t="s">
        <v>108</v>
      </c>
      <c r="C226" s="479" t="s">
        <v>148</v>
      </c>
      <c r="D226" s="199" t="s">
        <v>191</v>
      </c>
      <c r="E226" s="156" t="s">
        <v>193</v>
      </c>
      <c r="F226" s="156" t="s">
        <v>193</v>
      </c>
      <c r="G226" s="170" t="s">
        <v>6</v>
      </c>
      <c r="H226" s="139" t="s">
        <v>193</v>
      </c>
      <c r="I226" s="172" t="s">
        <v>112</v>
      </c>
      <c r="J226" s="158">
        <v>44783.8</v>
      </c>
      <c r="K226" s="158">
        <v>0</v>
      </c>
      <c r="L226" s="451">
        <v>44783.8</v>
      </c>
    </row>
    <row r="227" spans="1:12" s="24" customFormat="1" ht="25.5">
      <c r="A227" s="43"/>
      <c r="B227" s="437" t="s">
        <v>246</v>
      </c>
      <c r="C227" s="280" t="s">
        <v>148</v>
      </c>
      <c r="D227" s="140" t="s">
        <v>191</v>
      </c>
      <c r="E227" s="139" t="s">
        <v>193</v>
      </c>
      <c r="F227" s="139" t="s">
        <v>193</v>
      </c>
      <c r="G227" s="141" t="s">
        <v>249</v>
      </c>
      <c r="H227" s="139" t="s">
        <v>193</v>
      </c>
      <c r="I227" s="172"/>
      <c r="J227" s="158">
        <f aca="true" t="shared" si="36" ref="J227:L228">J228</f>
        <v>3387.4</v>
      </c>
      <c r="K227" s="158">
        <f t="shared" si="36"/>
        <v>0</v>
      </c>
      <c r="L227" s="451">
        <f t="shared" si="36"/>
        <v>3387.4</v>
      </c>
    </row>
    <row r="228" spans="1:12" s="24" customFormat="1" ht="12.75">
      <c r="A228" s="43"/>
      <c r="B228" s="437" t="s">
        <v>147</v>
      </c>
      <c r="C228" s="280" t="s">
        <v>148</v>
      </c>
      <c r="D228" s="140" t="s">
        <v>191</v>
      </c>
      <c r="E228" s="139" t="s">
        <v>193</v>
      </c>
      <c r="F228" s="139" t="s">
        <v>193</v>
      </c>
      <c r="G228" s="141" t="s">
        <v>249</v>
      </c>
      <c r="H228" s="139" t="s">
        <v>193</v>
      </c>
      <c r="I228" s="172" t="s">
        <v>161</v>
      </c>
      <c r="J228" s="158">
        <f t="shared" si="36"/>
        <v>3387.4</v>
      </c>
      <c r="K228" s="158">
        <f t="shared" si="36"/>
        <v>0</v>
      </c>
      <c r="L228" s="451">
        <f t="shared" si="36"/>
        <v>3387.4</v>
      </c>
    </row>
    <row r="229" spans="1:12" s="24" customFormat="1" ht="18.75" customHeight="1">
      <c r="A229" s="43"/>
      <c r="B229" s="437" t="s">
        <v>4</v>
      </c>
      <c r="C229" s="280" t="s">
        <v>148</v>
      </c>
      <c r="D229" s="140" t="s">
        <v>191</v>
      </c>
      <c r="E229" s="139" t="s">
        <v>193</v>
      </c>
      <c r="F229" s="139" t="s">
        <v>193</v>
      </c>
      <c r="G229" s="141" t="s">
        <v>249</v>
      </c>
      <c r="H229" s="139" t="s">
        <v>193</v>
      </c>
      <c r="I229" s="172" t="s">
        <v>5</v>
      </c>
      <c r="J229" s="158">
        <v>3387.4</v>
      </c>
      <c r="K229" s="158">
        <v>0</v>
      </c>
      <c r="L229" s="451">
        <v>3387.4</v>
      </c>
    </row>
    <row r="230" spans="1:12" s="24" customFormat="1" ht="30.75" customHeight="1">
      <c r="A230" s="43"/>
      <c r="B230" s="437" t="s">
        <v>313</v>
      </c>
      <c r="C230" s="280" t="s">
        <v>148</v>
      </c>
      <c r="D230" s="140" t="s">
        <v>191</v>
      </c>
      <c r="E230" s="139" t="s">
        <v>193</v>
      </c>
      <c r="F230" s="139" t="s">
        <v>193</v>
      </c>
      <c r="G230" s="141" t="s">
        <v>295</v>
      </c>
      <c r="H230" s="139" t="s">
        <v>193</v>
      </c>
      <c r="I230" s="172"/>
      <c r="J230" s="158">
        <f aca="true" t="shared" si="37" ref="J230:L231">J231</f>
        <v>1500</v>
      </c>
      <c r="K230" s="158">
        <f t="shared" si="37"/>
        <v>0</v>
      </c>
      <c r="L230" s="451">
        <f t="shared" si="37"/>
        <v>1500</v>
      </c>
    </row>
    <row r="231" spans="1:12" s="24" customFormat="1" ht="18.75" customHeight="1">
      <c r="A231" s="43"/>
      <c r="B231" s="437" t="s">
        <v>147</v>
      </c>
      <c r="C231" s="280" t="s">
        <v>148</v>
      </c>
      <c r="D231" s="140" t="s">
        <v>191</v>
      </c>
      <c r="E231" s="139" t="s">
        <v>193</v>
      </c>
      <c r="F231" s="139" t="s">
        <v>193</v>
      </c>
      <c r="G231" s="141" t="s">
        <v>295</v>
      </c>
      <c r="H231" s="139" t="s">
        <v>193</v>
      </c>
      <c r="I231" s="172" t="s">
        <v>161</v>
      </c>
      <c r="J231" s="158">
        <f t="shared" si="37"/>
        <v>1500</v>
      </c>
      <c r="K231" s="158">
        <f t="shared" si="37"/>
        <v>0</v>
      </c>
      <c r="L231" s="451">
        <f t="shared" si="37"/>
        <v>1500</v>
      </c>
    </row>
    <row r="232" spans="1:12" s="24" customFormat="1" ht="18.75" customHeight="1">
      <c r="A232" s="43"/>
      <c r="B232" s="447" t="s">
        <v>108</v>
      </c>
      <c r="C232" s="353" t="s">
        <v>148</v>
      </c>
      <c r="D232" s="193" t="s">
        <v>191</v>
      </c>
      <c r="E232" s="194" t="s">
        <v>193</v>
      </c>
      <c r="F232" s="194" t="s">
        <v>193</v>
      </c>
      <c r="G232" s="195" t="s">
        <v>295</v>
      </c>
      <c r="H232" s="203" t="s">
        <v>193</v>
      </c>
      <c r="I232" s="238" t="s">
        <v>112</v>
      </c>
      <c r="J232" s="208">
        <v>1500</v>
      </c>
      <c r="K232" s="208">
        <v>0</v>
      </c>
      <c r="L232" s="453">
        <f>K232+J232</f>
        <v>1500</v>
      </c>
    </row>
    <row r="233" spans="1:12" s="24" customFormat="1" ht="7.5" customHeight="1">
      <c r="A233" s="43"/>
      <c r="B233" s="179"/>
      <c r="C233" s="219"/>
      <c r="D233" s="220"/>
      <c r="E233" s="220"/>
      <c r="F233" s="220"/>
      <c r="G233" s="220"/>
      <c r="H233" s="239"/>
      <c r="I233" s="189"/>
      <c r="J233" s="160"/>
      <c r="K233" s="160"/>
      <c r="L233" s="429"/>
    </row>
    <row r="234" spans="1:12" s="27" customFormat="1" ht="47.25">
      <c r="A234" s="44"/>
      <c r="B234" s="427" t="s">
        <v>289</v>
      </c>
      <c r="C234" s="245" t="s">
        <v>8</v>
      </c>
      <c r="D234" s="180" t="s">
        <v>193</v>
      </c>
      <c r="E234" s="180" t="s">
        <v>193</v>
      </c>
      <c r="F234" s="180" t="s">
        <v>193</v>
      </c>
      <c r="G234" s="180" t="s">
        <v>194</v>
      </c>
      <c r="H234" s="218" t="s">
        <v>193</v>
      </c>
      <c r="I234" s="236"/>
      <c r="J234" s="131">
        <f>J235+J240+J245+J248+J251+J254+J257+J264+J269+J272+J275+J278+J281</f>
        <v>707911.7</v>
      </c>
      <c r="K234" s="131">
        <f>K235+K240+K245+K248+K251+K254+K257+K264+K269+K272+K275+K278+K281</f>
        <v>1590</v>
      </c>
      <c r="L234" s="426">
        <f>L235+L240+L245+L248+L251+L254+L257+L264+L269+L272+L275+L278+L281</f>
        <v>709501.7</v>
      </c>
    </row>
    <row r="235" spans="1:12" ht="20.25" customHeight="1">
      <c r="A235" s="45"/>
      <c r="B235" s="179" t="s">
        <v>230</v>
      </c>
      <c r="C235" s="169" t="s">
        <v>8</v>
      </c>
      <c r="D235" s="156" t="s">
        <v>193</v>
      </c>
      <c r="E235" s="156" t="s">
        <v>193</v>
      </c>
      <c r="F235" s="156" t="s">
        <v>193</v>
      </c>
      <c r="G235" s="156" t="s">
        <v>87</v>
      </c>
      <c r="H235" s="155" t="s">
        <v>193</v>
      </c>
      <c r="I235" s="159"/>
      <c r="J235" s="160">
        <f>J236+J238</f>
        <v>3475.9</v>
      </c>
      <c r="K235" s="160">
        <f>K236+K238</f>
        <v>0</v>
      </c>
      <c r="L235" s="429">
        <f>L236+L238</f>
        <v>3475.9</v>
      </c>
    </row>
    <row r="236" spans="1:12" s="27" customFormat="1" ht="12.75" hidden="1">
      <c r="A236" s="44"/>
      <c r="B236" s="179" t="s">
        <v>95</v>
      </c>
      <c r="C236" s="223" t="s">
        <v>8</v>
      </c>
      <c r="D236" s="197" t="s">
        <v>193</v>
      </c>
      <c r="E236" s="156" t="s">
        <v>193</v>
      </c>
      <c r="F236" s="156" t="s">
        <v>193</v>
      </c>
      <c r="G236" s="197" t="s">
        <v>87</v>
      </c>
      <c r="H236" s="155" t="s">
        <v>193</v>
      </c>
      <c r="I236" s="237" t="s">
        <v>96</v>
      </c>
      <c r="J236" s="160">
        <f>J237</f>
        <v>0</v>
      </c>
      <c r="K236" s="160">
        <f>K237</f>
        <v>0</v>
      </c>
      <c r="L236" s="429">
        <f>L237</f>
        <v>0</v>
      </c>
    </row>
    <row r="237" spans="1:12" s="27" customFormat="1" ht="25.5" hidden="1">
      <c r="A237" s="44"/>
      <c r="B237" s="179" t="s">
        <v>97</v>
      </c>
      <c r="C237" s="223" t="s">
        <v>8</v>
      </c>
      <c r="D237" s="197" t="s">
        <v>193</v>
      </c>
      <c r="E237" s="156" t="s">
        <v>193</v>
      </c>
      <c r="F237" s="156" t="s">
        <v>193</v>
      </c>
      <c r="G237" s="197" t="s">
        <v>87</v>
      </c>
      <c r="H237" s="155" t="s">
        <v>193</v>
      </c>
      <c r="I237" s="237" t="s">
        <v>98</v>
      </c>
      <c r="J237" s="160">
        <v>0</v>
      </c>
      <c r="K237" s="160">
        <v>0</v>
      </c>
      <c r="L237" s="429">
        <v>0</v>
      </c>
    </row>
    <row r="238" spans="1:12" s="27" customFormat="1" ht="25.5">
      <c r="A238" s="44"/>
      <c r="B238" s="179" t="s">
        <v>37</v>
      </c>
      <c r="C238" s="169" t="s">
        <v>8</v>
      </c>
      <c r="D238" s="199" t="s">
        <v>193</v>
      </c>
      <c r="E238" s="156" t="s">
        <v>193</v>
      </c>
      <c r="F238" s="156" t="s">
        <v>193</v>
      </c>
      <c r="G238" s="170" t="s">
        <v>87</v>
      </c>
      <c r="H238" s="155" t="s">
        <v>193</v>
      </c>
      <c r="I238" s="172">
        <v>600</v>
      </c>
      <c r="J238" s="160">
        <f>J239</f>
        <v>3475.9</v>
      </c>
      <c r="K238" s="160">
        <f>K239</f>
        <v>0</v>
      </c>
      <c r="L238" s="429">
        <f>L239</f>
        <v>3475.9</v>
      </c>
    </row>
    <row r="239" spans="1:12" s="27" customFormat="1" ht="12.75">
      <c r="A239" s="44"/>
      <c r="B239" s="179" t="s">
        <v>38</v>
      </c>
      <c r="C239" s="169" t="s">
        <v>8</v>
      </c>
      <c r="D239" s="199" t="s">
        <v>193</v>
      </c>
      <c r="E239" s="156" t="s">
        <v>193</v>
      </c>
      <c r="F239" s="156" t="s">
        <v>193</v>
      </c>
      <c r="G239" s="170" t="s">
        <v>87</v>
      </c>
      <c r="H239" s="155" t="s">
        <v>193</v>
      </c>
      <c r="I239" s="172" t="s">
        <v>39</v>
      </c>
      <c r="J239" s="160">
        <f>3075.9+400</f>
        <v>3475.9</v>
      </c>
      <c r="K239" s="160">
        <v>0</v>
      </c>
      <c r="L239" s="429">
        <f>3075.9+400</f>
        <v>3475.9</v>
      </c>
    </row>
    <row r="240" spans="1:12" s="27" customFormat="1" ht="25.5">
      <c r="A240" s="44"/>
      <c r="B240" s="179" t="s">
        <v>252</v>
      </c>
      <c r="C240" s="154" t="s">
        <v>8</v>
      </c>
      <c r="D240" s="140" t="s">
        <v>193</v>
      </c>
      <c r="E240" s="139" t="s">
        <v>193</v>
      </c>
      <c r="F240" s="139" t="s">
        <v>193</v>
      </c>
      <c r="G240" s="141" t="s">
        <v>251</v>
      </c>
      <c r="H240" s="155" t="s">
        <v>193</v>
      </c>
      <c r="I240" s="172"/>
      <c r="J240" s="160">
        <f>J241+J243</f>
        <v>170</v>
      </c>
      <c r="K240" s="160">
        <f>K241+K243</f>
        <v>0</v>
      </c>
      <c r="L240" s="429">
        <f>L241+L243</f>
        <v>170</v>
      </c>
    </row>
    <row r="241" spans="1:12" s="27" customFormat="1" ht="12.75" hidden="1">
      <c r="A241" s="44"/>
      <c r="B241" s="179" t="s">
        <v>95</v>
      </c>
      <c r="C241" s="225" t="s">
        <v>8</v>
      </c>
      <c r="D241" s="201" t="s">
        <v>193</v>
      </c>
      <c r="E241" s="139" t="s">
        <v>193</v>
      </c>
      <c r="F241" s="139" t="s">
        <v>193</v>
      </c>
      <c r="G241" s="141" t="s">
        <v>251</v>
      </c>
      <c r="H241" s="155" t="s">
        <v>193</v>
      </c>
      <c r="I241" s="237" t="s">
        <v>96</v>
      </c>
      <c r="J241" s="160">
        <f>J242</f>
        <v>0</v>
      </c>
      <c r="K241" s="160">
        <f>K242</f>
        <v>0</v>
      </c>
      <c r="L241" s="429">
        <f>L242</f>
        <v>0</v>
      </c>
    </row>
    <row r="242" spans="1:12" s="27" customFormat="1" ht="25.5" hidden="1">
      <c r="A242" s="44"/>
      <c r="B242" s="179" t="s">
        <v>97</v>
      </c>
      <c r="C242" s="225" t="s">
        <v>8</v>
      </c>
      <c r="D242" s="201" t="s">
        <v>193</v>
      </c>
      <c r="E242" s="139" t="s">
        <v>193</v>
      </c>
      <c r="F242" s="139" t="s">
        <v>193</v>
      </c>
      <c r="G242" s="141" t="s">
        <v>251</v>
      </c>
      <c r="H242" s="155" t="s">
        <v>193</v>
      </c>
      <c r="I242" s="237" t="s">
        <v>98</v>
      </c>
      <c r="J242" s="160">
        <v>0</v>
      </c>
      <c r="K242" s="160">
        <v>0</v>
      </c>
      <c r="L242" s="429">
        <v>0</v>
      </c>
    </row>
    <row r="243" spans="1:12" s="27" customFormat="1" ht="25.5">
      <c r="A243" s="44"/>
      <c r="B243" s="179" t="s">
        <v>37</v>
      </c>
      <c r="C243" s="154" t="s">
        <v>8</v>
      </c>
      <c r="D243" s="140" t="s">
        <v>193</v>
      </c>
      <c r="E243" s="139" t="s">
        <v>193</v>
      </c>
      <c r="F243" s="139" t="s">
        <v>193</v>
      </c>
      <c r="G243" s="141" t="s">
        <v>251</v>
      </c>
      <c r="H243" s="155" t="s">
        <v>193</v>
      </c>
      <c r="I243" s="172">
        <v>600</v>
      </c>
      <c r="J243" s="160">
        <f>J244</f>
        <v>170</v>
      </c>
      <c r="K243" s="160">
        <f>K244</f>
        <v>0</v>
      </c>
      <c r="L243" s="429">
        <f>L244</f>
        <v>170</v>
      </c>
    </row>
    <row r="244" spans="1:12" s="27" customFormat="1" ht="12.75">
      <c r="A244" s="44"/>
      <c r="B244" s="179" t="s">
        <v>38</v>
      </c>
      <c r="C244" s="154" t="s">
        <v>8</v>
      </c>
      <c r="D244" s="140" t="s">
        <v>193</v>
      </c>
      <c r="E244" s="139" t="s">
        <v>193</v>
      </c>
      <c r="F244" s="139" t="s">
        <v>193</v>
      </c>
      <c r="G244" s="141" t="s">
        <v>251</v>
      </c>
      <c r="H244" s="155" t="s">
        <v>193</v>
      </c>
      <c r="I244" s="172" t="s">
        <v>39</v>
      </c>
      <c r="J244" s="160">
        <f>20+150</f>
        <v>170</v>
      </c>
      <c r="K244" s="160">
        <v>0</v>
      </c>
      <c r="L244" s="429">
        <f>20+150</f>
        <v>170</v>
      </c>
    </row>
    <row r="245" spans="1:12" s="27" customFormat="1" ht="51">
      <c r="A245" s="44"/>
      <c r="B245" s="317" t="s">
        <v>237</v>
      </c>
      <c r="C245" s="169" t="s">
        <v>8</v>
      </c>
      <c r="D245" s="139" t="s">
        <v>193</v>
      </c>
      <c r="E245" s="139" t="s">
        <v>193</v>
      </c>
      <c r="F245" s="139" t="s">
        <v>193</v>
      </c>
      <c r="G245" s="170" t="s">
        <v>238</v>
      </c>
      <c r="H245" s="155" t="s">
        <v>193</v>
      </c>
      <c r="I245" s="159"/>
      <c r="J245" s="160">
        <f aca="true" t="shared" si="38" ref="J245:L246">J246</f>
        <v>266.6</v>
      </c>
      <c r="K245" s="160">
        <f t="shared" si="38"/>
        <v>0</v>
      </c>
      <c r="L245" s="429">
        <f t="shared" si="38"/>
        <v>266.6</v>
      </c>
    </row>
    <row r="246" spans="1:12" s="27" customFormat="1" ht="25.5">
      <c r="A246" s="44"/>
      <c r="B246" s="179" t="s">
        <v>37</v>
      </c>
      <c r="C246" s="169" t="s">
        <v>8</v>
      </c>
      <c r="D246" s="139" t="s">
        <v>193</v>
      </c>
      <c r="E246" s="139" t="s">
        <v>193</v>
      </c>
      <c r="F246" s="139" t="s">
        <v>193</v>
      </c>
      <c r="G246" s="170" t="s">
        <v>238</v>
      </c>
      <c r="H246" s="155" t="s">
        <v>193</v>
      </c>
      <c r="I246" s="159" t="s">
        <v>214</v>
      </c>
      <c r="J246" s="160">
        <f t="shared" si="38"/>
        <v>266.6</v>
      </c>
      <c r="K246" s="160">
        <f t="shared" si="38"/>
        <v>0</v>
      </c>
      <c r="L246" s="429">
        <f t="shared" si="38"/>
        <v>266.6</v>
      </c>
    </row>
    <row r="247" spans="1:12" s="27" customFormat="1" ht="12.75">
      <c r="A247" s="44"/>
      <c r="B247" s="179" t="s">
        <v>38</v>
      </c>
      <c r="C247" s="169" t="s">
        <v>8</v>
      </c>
      <c r="D247" s="139" t="s">
        <v>193</v>
      </c>
      <c r="E247" s="139" t="s">
        <v>193</v>
      </c>
      <c r="F247" s="139" t="s">
        <v>193</v>
      </c>
      <c r="G247" s="170" t="s">
        <v>238</v>
      </c>
      <c r="H247" s="155" t="s">
        <v>193</v>
      </c>
      <c r="I247" s="159" t="s">
        <v>39</v>
      </c>
      <c r="J247" s="160">
        <v>266.6</v>
      </c>
      <c r="K247" s="160">
        <v>0</v>
      </c>
      <c r="L247" s="429">
        <v>266.6</v>
      </c>
    </row>
    <row r="248" spans="1:12" s="27" customFormat="1" ht="51">
      <c r="A248" s="44"/>
      <c r="B248" s="317" t="s">
        <v>254</v>
      </c>
      <c r="C248" s="169" t="s">
        <v>8</v>
      </c>
      <c r="D248" s="139" t="s">
        <v>193</v>
      </c>
      <c r="E248" s="139" t="s">
        <v>193</v>
      </c>
      <c r="F248" s="139" t="s">
        <v>193</v>
      </c>
      <c r="G248" s="170" t="s">
        <v>253</v>
      </c>
      <c r="H248" s="155" t="s">
        <v>193</v>
      </c>
      <c r="I248" s="159"/>
      <c r="J248" s="160">
        <f aca="true" t="shared" si="39" ref="J248:L249">J249</f>
        <v>380.5</v>
      </c>
      <c r="K248" s="160">
        <f t="shared" si="39"/>
        <v>0</v>
      </c>
      <c r="L248" s="429">
        <f t="shared" si="39"/>
        <v>380.5</v>
      </c>
    </row>
    <row r="249" spans="1:12" s="27" customFormat="1" ht="25.5">
      <c r="A249" s="44"/>
      <c r="B249" s="179" t="s">
        <v>37</v>
      </c>
      <c r="C249" s="169" t="s">
        <v>8</v>
      </c>
      <c r="D249" s="139" t="s">
        <v>193</v>
      </c>
      <c r="E249" s="139" t="s">
        <v>193</v>
      </c>
      <c r="F249" s="139" t="s">
        <v>193</v>
      </c>
      <c r="G249" s="170" t="s">
        <v>253</v>
      </c>
      <c r="H249" s="155" t="s">
        <v>193</v>
      </c>
      <c r="I249" s="159" t="s">
        <v>214</v>
      </c>
      <c r="J249" s="160">
        <f t="shared" si="39"/>
        <v>380.5</v>
      </c>
      <c r="K249" s="160">
        <f t="shared" si="39"/>
        <v>0</v>
      </c>
      <c r="L249" s="429">
        <f t="shared" si="39"/>
        <v>380.5</v>
      </c>
    </row>
    <row r="250" spans="1:12" s="27" customFormat="1" ht="12.75">
      <c r="A250" s="44"/>
      <c r="B250" s="179" t="s">
        <v>38</v>
      </c>
      <c r="C250" s="169" t="s">
        <v>8</v>
      </c>
      <c r="D250" s="139" t="s">
        <v>193</v>
      </c>
      <c r="E250" s="139" t="s">
        <v>193</v>
      </c>
      <c r="F250" s="139" t="s">
        <v>193</v>
      </c>
      <c r="G250" s="170" t="s">
        <v>253</v>
      </c>
      <c r="H250" s="155" t="s">
        <v>193</v>
      </c>
      <c r="I250" s="159" t="s">
        <v>39</v>
      </c>
      <c r="J250" s="160">
        <v>380.5</v>
      </c>
      <c r="K250" s="160">
        <v>0</v>
      </c>
      <c r="L250" s="429">
        <v>380.5</v>
      </c>
    </row>
    <row r="251" spans="1:12" s="27" customFormat="1" ht="12.75">
      <c r="A251" s="44"/>
      <c r="B251" s="179" t="s">
        <v>229</v>
      </c>
      <c r="C251" s="169" t="s">
        <v>8</v>
      </c>
      <c r="D251" s="199" t="s">
        <v>193</v>
      </c>
      <c r="E251" s="156" t="s">
        <v>193</v>
      </c>
      <c r="F251" s="156" t="s">
        <v>193</v>
      </c>
      <c r="G251" s="170" t="s">
        <v>109</v>
      </c>
      <c r="H251" s="155" t="s">
        <v>193</v>
      </c>
      <c r="I251" s="172"/>
      <c r="J251" s="160">
        <f aca="true" t="shared" si="40" ref="J251:L252">J252</f>
        <v>458313.3</v>
      </c>
      <c r="K251" s="160">
        <f t="shared" si="40"/>
        <v>0</v>
      </c>
      <c r="L251" s="429">
        <f t="shared" si="40"/>
        <v>458313.3</v>
      </c>
    </row>
    <row r="252" spans="1:12" s="27" customFormat="1" ht="25.5">
      <c r="A252" s="44"/>
      <c r="B252" s="179" t="s">
        <v>37</v>
      </c>
      <c r="C252" s="169" t="s">
        <v>8</v>
      </c>
      <c r="D252" s="199" t="s">
        <v>193</v>
      </c>
      <c r="E252" s="156" t="s">
        <v>193</v>
      </c>
      <c r="F252" s="156" t="s">
        <v>193</v>
      </c>
      <c r="G252" s="170" t="s">
        <v>109</v>
      </c>
      <c r="H252" s="155" t="s">
        <v>193</v>
      </c>
      <c r="I252" s="172">
        <v>600</v>
      </c>
      <c r="J252" s="160">
        <f t="shared" si="40"/>
        <v>458313.3</v>
      </c>
      <c r="K252" s="160">
        <f t="shared" si="40"/>
        <v>0</v>
      </c>
      <c r="L252" s="429">
        <f t="shared" si="40"/>
        <v>458313.3</v>
      </c>
    </row>
    <row r="253" spans="1:12" s="27" customFormat="1" ht="12.75">
      <c r="A253" s="44"/>
      <c r="B253" s="179" t="s">
        <v>38</v>
      </c>
      <c r="C253" s="169" t="s">
        <v>8</v>
      </c>
      <c r="D253" s="199" t="s">
        <v>193</v>
      </c>
      <c r="E253" s="156" t="s">
        <v>193</v>
      </c>
      <c r="F253" s="156" t="s">
        <v>193</v>
      </c>
      <c r="G253" s="170" t="s">
        <v>109</v>
      </c>
      <c r="H253" s="155" t="s">
        <v>193</v>
      </c>
      <c r="I253" s="172" t="s">
        <v>39</v>
      </c>
      <c r="J253" s="160">
        <v>458313.3</v>
      </c>
      <c r="K253" s="160">
        <v>0</v>
      </c>
      <c r="L253" s="429">
        <v>458313.3</v>
      </c>
    </row>
    <row r="254" spans="1:12" s="27" customFormat="1" ht="38.25">
      <c r="A254" s="44"/>
      <c r="B254" s="284" t="s">
        <v>221</v>
      </c>
      <c r="C254" s="225" t="s">
        <v>8</v>
      </c>
      <c r="D254" s="240" t="s">
        <v>193</v>
      </c>
      <c r="E254" s="156" t="s">
        <v>193</v>
      </c>
      <c r="F254" s="156" t="s">
        <v>193</v>
      </c>
      <c r="G254" s="141" t="s">
        <v>110</v>
      </c>
      <c r="H254" s="155" t="s">
        <v>193</v>
      </c>
      <c r="I254" s="172"/>
      <c r="J254" s="160">
        <f aca="true" t="shared" si="41" ref="J254:L255">J255</f>
        <v>5242.8</v>
      </c>
      <c r="K254" s="160">
        <f t="shared" si="41"/>
        <v>0</v>
      </c>
      <c r="L254" s="429">
        <f t="shared" si="41"/>
        <v>5242.8</v>
      </c>
    </row>
    <row r="255" spans="1:12" s="27" customFormat="1" ht="25.5">
      <c r="A255" s="44"/>
      <c r="B255" s="179" t="s">
        <v>37</v>
      </c>
      <c r="C255" s="225" t="s">
        <v>8</v>
      </c>
      <c r="D255" s="240" t="s">
        <v>193</v>
      </c>
      <c r="E255" s="156" t="s">
        <v>193</v>
      </c>
      <c r="F255" s="156" t="s">
        <v>193</v>
      </c>
      <c r="G255" s="141" t="s">
        <v>110</v>
      </c>
      <c r="H255" s="155" t="s">
        <v>193</v>
      </c>
      <c r="I255" s="172" t="s">
        <v>214</v>
      </c>
      <c r="J255" s="160">
        <f t="shared" si="41"/>
        <v>5242.8</v>
      </c>
      <c r="K255" s="160">
        <f t="shared" si="41"/>
        <v>0</v>
      </c>
      <c r="L255" s="429">
        <f t="shared" si="41"/>
        <v>5242.8</v>
      </c>
    </row>
    <row r="256" spans="1:12" s="27" customFormat="1" ht="12.75">
      <c r="A256" s="44"/>
      <c r="B256" s="179" t="s">
        <v>38</v>
      </c>
      <c r="C256" s="225" t="s">
        <v>8</v>
      </c>
      <c r="D256" s="240" t="s">
        <v>193</v>
      </c>
      <c r="E256" s="156" t="s">
        <v>193</v>
      </c>
      <c r="F256" s="156" t="s">
        <v>193</v>
      </c>
      <c r="G256" s="141" t="s">
        <v>110</v>
      </c>
      <c r="H256" s="155" t="s">
        <v>193</v>
      </c>
      <c r="I256" s="172" t="s">
        <v>39</v>
      </c>
      <c r="J256" s="160">
        <v>5242.8</v>
      </c>
      <c r="K256" s="160">
        <v>0</v>
      </c>
      <c r="L256" s="429">
        <f>K256+J256</f>
        <v>5242.8</v>
      </c>
    </row>
    <row r="257" spans="1:12" s="27" customFormat="1" ht="25.5">
      <c r="A257" s="44"/>
      <c r="B257" s="322" t="s">
        <v>51</v>
      </c>
      <c r="C257" s="154" t="s">
        <v>8</v>
      </c>
      <c r="D257" s="139" t="s">
        <v>193</v>
      </c>
      <c r="E257" s="156" t="s">
        <v>193</v>
      </c>
      <c r="F257" s="156" t="s">
        <v>193</v>
      </c>
      <c r="G257" s="139" t="s">
        <v>47</v>
      </c>
      <c r="H257" s="155" t="s">
        <v>193</v>
      </c>
      <c r="I257" s="159"/>
      <c r="J257" s="160">
        <f>J258+J260+J262</f>
        <v>10498.1</v>
      </c>
      <c r="K257" s="160">
        <f>K258+K260+K262</f>
        <v>0</v>
      </c>
      <c r="L257" s="429">
        <f>L258+L260+L262</f>
        <v>10498.1</v>
      </c>
    </row>
    <row r="258" spans="1:12" s="27" customFormat="1" ht="51">
      <c r="A258" s="44"/>
      <c r="B258" s="179" t="s">
        <v>111</v>
      </c>
      <c r="C258" s="154" t="s">
        <v>8</v>
      </c>
      <c r="D258" s="139" t="s">
        <v>193</v>
      </c>
      <c r="E258" s="156" t="s">
        <v>193</v>
      </c>
      <c r="F258" s="156" t="s">
        <v>193</v>
      </c>
      <c r="G258" s="139" t="s">
        <v>47</v>
      </c>
      <c r="H258" s="155" t="s">
        <v>193</v>
      </c>
      <c r="I258" s="159">
        <v>100</v>
      </c>
      <c r="J258" s="160">
        <f>J259</f>
        <v>10337.6</v>
      </c>
      <c r="K258" s="160">
        <f>K259</f>
        <v>0</v>
      </c>
      <c r="L258" s="429">
        <f>L259</f>
        <v>10337.6</v>
      </c>
    </row>
    <row r="259" spans="1:12" s="27" customFormat="1" ht="25.5">
      <c r="A259" s="44"/>
      <c r="B259" s="179" t="s">
        <v>100</v>
      </c>
      <c r="C259" s="154" t="s">
        <v>8</v>
      </c>
      <c r="D259" s="139" t="s">
        <v>193</v>
      </c>
      <c r="E259" s="156" t="s">
        <v>193</v>
      </c>
      <c r="F259" s="156" t="s">
        <v>193</v>
      </c>
      <c r="G259" s="139" t="s">
        <v>47</v>
      </c>
      <c r="H259" s="155" t="s">
        <v>193</v>
      </c>
      <c r="I259" s="159">
        <v>120</v>
      </c>
      <c r="J259" s="160">
        <v>10337.6</v>
      </c>
      <c r="K259" s="160">
        <v>0</v>
      </c>
      <c r="L259" s="429">
        <v>10337.6</v>
      </c>
    </row>
    <row r="260" spans="1:12" s="27" customFormat="1" ht="25.5">
      <c r="A260" s="44"/>
      <c r="B260" s="179" t="s">
        <v>91</v>
      </c>
      <c r="C260" s="154" t="s">
        <v>8</v>
      </c>
      <c r="D260" s="139" t="s">
        <v>193</v>
      </c>
      <c r="E260" s="156" t="s">
        <v>193</v>
      </c>
      <c r="F260" s="156" t="s">
        <v>193</v>
      </c>
      <c r="G260" s="139" t="s">
        <v>47</v>
      </c>
      <c r="H260" s="155" t="s">
        <v>193</v>
      </c>
      <c r="I260" s="159">
        <v>200</v>
      </c>
      <c r="J260" s="160">
        <f>J261</f>
        <v>160</v>
      </c>
      <c r="K260" s="160">
        <f>K261</f>
        <v>0</v>
      </c>
      <c r="L260" s="429">
        <f>L261</f>
        <v>160</v>
      </c>
    </row>
    <row r="261" spans="1:12" s="27" customFormat="1" ht="25.5">
      <c r="A261" s="44"/>
      <c r="B261" s="179" t="s">
        <v>93</v>
      </c>
      <c r="C261" s="154" t="s">
        <v>8</v>
      </c>
      <c r="D261" s="139" t="s">
        <v>193</v>
      </c>
      <c r="E261" s="156" t="s">
        <v>193</v>
      </c>
      <c r="F261" s="156" t="s">
        <v>193</v>
      </c>
      <c r="G261" s="139" t="s">
        <v>47</v>
      </c>
      <c r="H261" s="155" t="s">
        <v>193</v>
      </c>
      <c r="I261" s="159">
        <v>240</v>
      </c>
      <c r="J261" s="160">
        <v>160</v>
      </c>
      <c r="K261" s="160">
        <v>0</v>
      </c>
      <c r="L261" s="429">
        <v>160</v>
      </c>
    </row>
    <row r="262" spans="1:12" s="27" customFormat="1" ht="12.75">
      <c r="A262" s="44"/>
      <c r="B262" s="179" t="s">
        <v>101</v>
      </c>
      <c r="C262" s="154" t="s">
        <v>8</v>
      </c>
      <c r="D262" s="156" t="s">
        <v>193</v>
      </c>
      <c r="E262" s="156" t="s">
        <v>193</v>
      </c>
      <c r="F262" s="156" t="s">
        <v>193</v>
      </c>
      <c r="G262" s="156" t="s">
        <v>47</v>
      </c>
      <c r="H262" s="155" t="s">
        <v>193</v>
      </c>
      <c r="I262" s="159">
        <v>800</v>
      </c>
      <c r="J262" s="160">
        <f>J263</f>
        <v>0.5</v>
      </c>
      <c r="K262" s="160">
        <f>K263</f>
        <v>0</v>
      </c>
      <c r="L262" s="429">
        <f>L263</f>
        <v>0.5</v>
      </c>
    </row>
    <row r="263" spans="1:12" s="27" customFormat="1" ht="12.75">
      <c r="A263" s="44"/>
      <c r="B263" s="179" t="s">
        <v>103</v>
      </c>
      <c r="C263" s="154" t="s">
        <v>8</v>
      </c>
      <c r="D263" s="156" t="s">
        <v>193</v>
      </c>
      <c r="E263" s="156" t="s">
        <v>193</v>
      </c>
      <c r="F263" s="156" t="s">
        <v>193</v>
      </c>
      <c r="G263" s="156" t="s">
        <v>47</v>
      </c>
      <c r="H263" s="155" t="s">
        <v>193</v>
      </c>
      <c r="I263" s="159">
        <v>850</v>
      </c>
      <c r="J263" s="160">
        <v>0.5</v>
      </c>
      <c r="K263" s="160">
        <v>0</v>
      </c>
      <c r="L263" s="429">
        <v>0.5</v>
      </c>
    </row>
    <row r="264" spans="1:12" s="24" customFormat="1" ht="12.75">
      <c r="A264" s="43"/>
      <c r="B264" s="179" t="s">
        <v>186</v>
      </c>
      <c r="C264" s="169" t="s">
        <v>8</v>
      </c>
      <c r="D264" s="199" t="s">
        <v>193</v>
      </c>
      <c r="E264" s="156" t="s">
        <v>193</v>
      </c>
      <c r="F264" s="156" t="s">
        <v>193</v>
      </c>
      <c r="G264" s="170" t="s">
        <v>7</v>
      </c>
      <c r="H264" s="155" t="s">
        <v>193</v>
      </c>
      <c r="I264" s="172"/>
      <c r="J264" s="160">
        <f>J265+J267</f>
        <v>4141.2</v>
      </c>
      <c r="K264" s="160">
        <f>K265+K267</f>
        <v>0</v>
      </c>
      <c r="L264" s="429">
        <f>L265+L267</f>
        <v>4141.2</v>
      </c>
    </row>
    <row r="265" spans="1:12" s="24" customFormat="1" ht="25.5">
      <c r="A265" s="43"/>
      <c r="B265" s="226" t="s">
        <v>181</v>
      </c>
      <c r="C265" s="223" t="s">
        <v>8</v>
      </c>
      <c r="D265" s="197" t="s">
        <v>193</v>
      </c>
      <c r="E265" s="156" t="s">
        <v>193</v>
      </c>
      <c r="F265" s="156" t="s">
        <v>193</v>
      </c>
      <c r="G265" s="197" t="s">
        <v>7</v>
      </c>
      <c r="H265" s="155" t="s">
        <v>193</v>
      </c>
      <c r="I265" s="237" t="s">
        <v>92</v>
      </c>
      <c r="J265" s="160">
        <f>J266</f>
        <v>69</v>
      </c>
      <c r="K265" s="160">
        <f>K266</f>
        <v>0</v>
      </c>
      <c r="L265" s="429">
        <f>L266</f>
        <v>69</v>
      </c>
    </row>
    <row r="266" spans="1:12" s="24" customFormat="1" ht="25.5">
      <c r="A266" s="43"/>
      <c r="B266" s="226" t="s">
        <v>93</v>
      </c>
      <c r="C266" s="223" t="s">
        <v>8</v>
      </c>
      <c r="D266" s="197" t="s">
        <v>193</v>
      </c>
      <c r="E266" s="156" t="s">
        <v>193</v>
      </c>
      <c r="F266" s="156" t="s">
        <v>193</v>
      </c>
      <c r="G266" s="197" t="s">
        <v>7</v>
      </c>
      <c r="H266" s="155" t="s">
        <v>193</v>
      </c>
      <c r="I266" s="237" t="s">
        <v>94</v>
      </c>
      <c r="J266" s="160">
        <v>69</v>
      </c>
      <c r="K266" s="160">
        <v>0</v>
      </c>
      <c r="L266" s="429">
        <v>69</v>
      </c>
    </row>
    <row r="267" spans="1:12" s="24" customFormat="1" ht="25.5">
      <c r="A267" s="43"/>
      <c r="B267" s="179" t="s">
        <v>37</v>
      </c>
      <c r="C267" s="169" t="s">
        <v>8</v>
      </c>
      <c r="D267" s="199" t="s">
        <v>193</v>
      </c>
      <c r="E267" s="156" t="s">
        <v>193</v>
      </c>
      <c r="F267" s="156" t="s">
        <v>193</v>
      </c>
      <c r="G267" s="170" t="s">
        <v>7</v>
      </c>
      <c r="H267" s="155" t="s">
        <v>193</v>
      </c>
      <c r="I267" s="172">
        <v>600</v>
      </c>
      <c r="J267" s="160">
        <f>J268</f>
        <v>4072.2</v>
      </c>
      <c r="K267" s="160">
        <f>K268</f>
        <v>0</v>
      </c>
      <c r="L267" s="429">
        <f>L268</f>
        <v>4072.2</v>
      </c>
    </row>
    <row r="268" spans="1:12" s="24" customFormat="1" ht="12.75">
      <c r="A268" s="43"/>
      <c r="B268" s="179" t="s">
        <v>38</v>
      </c>
      <c r="C268" s="169" t="s">
        <v>8</v>
      </c>
      <c r="D268" s="199" t="s">
        <v>193</v>
      </c>
      <c r="E268" s="156" t="s">
        <v>193</v>
      </c>
      <c r="F268" s="156" t="s">
        <v>193</v>
      </c>
      <c r="G268" s="170" t="s">
        <v>7</v>
      </c>
      <c r="H268" s="155" t="s">
        <v>193</v>
      </c>
      <c r="I268" s="172" t="s">
        <v>39</v>
      </c>
      <c r="J268" s="160">
        <v>4072.2</v>
      </c>
      <c r="K268" s="160">
        <v>0</v>
      </c>
      <c r="L268" s="429">
        <f>K268+J268</f>
        <v>4072.2</v>
      </c>
    </row>
    <row r="269" spans="1:12" s="24" customFormat="1" ht="25.5">
      <c r="A269" s="43"/>
      <c r="B269" s="179" t="s">
        <v>322</v>
      </c>
      <c r="C269" s="154" t="s">
        <v>8</v>
      </c>
      <c r="D269" s="140" t="s">
        <v>193</v>
      </c>
      <c r="E269" s="139" t="s">
        <v>193</v>
      </c>
      <c r="F269" s="139" t="s">
        <v>193</v>
      </c>
      <c r="G269" s="141" t="s">
        <v>273</v>
      </c>
      <c r="H269" s="155" t="s">
        <v>193</v>
      </c>
      <c r="I269" s="172"/>
      <c r="J269" s="160">
        <f aca="true" t="shared" si="42" ref="J269:L270">J270</f>
        <v>5376.6</v>
      </c>
      <c r="K269" s="160">
        <f t="shared" si="42"/>
        <v>0</v>
      </c>
      <c r="L269" s="429">
        <f t="shared" si="42"/>
        <v>5376.6</v>
      </c>
    </row>
    <row r="270" spans="1:12" s="24" customFormat="1" ht="25.5">
      <c r="A270" s="43"/>
      <c r="B270" s="284" t="s">
        <v>314</v>
      </c>
      <c r="C270" s="154" t="s">
        <v>8</v>
      </c>
      <c r="D270" s="140" t="s">
        <v>193</v>
      </c>
      <c r="E270" s="139" t="s">
        <v>193</v>
      </c>
      <c r="F270" s="139" t="s">
        <v>193</v>
      </c>
      <c r="G270" s="141" t="s">
        <v>273</v>
      </c>
      <c r="H270" s="155" t="s">
        <v>193</v>
      </c>
      <c r="I270" s="172" t="s">
        <v>243</v>
      </c>
      <c r="J270" s="160">
        <f t="shared" si="42"/>
        <v>5376.6</v>
      </c>
      <c r="K270" s="160">
        <f t="shared" si="42"/>
        <v>0</v>
      </c>
      <c r="L270" s="429">
        <f t="shared" si="42"/>
        <v>5376.6</v>
      </c>
    </row>
    <row r="271" spans="1:12" s="24" customFormat="1" ht="12.75">
      <c r="A271" s="43"/>
      <c r="B271" s="226" t="s">
        <v>245</v>
      </c>
      <c r="C271" s="154" t="s">
        <v>8</v>
      </c>
      <c r="D271" s="140" t="s">
        <v>193</v>
      </c>
      <c r="E271" s="139" t="s">
        <v>193</v>
      </c>
      <c r="F271" s="139" t="s">
        <v>193</v>
      </c>
      <c r="G271" s="141" t="s">
        <v>273</v>
      </c>
      <c r="H271" s="155" t="s">
        <v>193</v>
      </c>
      <c r="I271" s="172" t="s">
        <v>244</v>
      </c>
      <c r="J271" s="160">
        <v>5376.6</v>
      </c>
      <c r="K271" s="160">
        <v>0</v>
      </c>
      <c r="L271" s="429">
        <v>5376.6</v>
      </c>
    </row>
    <row r="272" spans="1:12" ht="25.5">
      <c r="A272" s="45"/>
      <c r="B272" s="179" t="s">
        <v>212</v>
      </c>
      <c r="C272" s="169" t="s">
        <v>8</v>
      </c>
      <c r="D272" s="199" t="s">
        <v>193</v>
      </c>
      <c r="E272" s="156" t="s">
        <v>193</v>
      </c>
      <c r="F272" s="156" t="s">
        <v>193</v>
      </c>
      <c r="G272" s="170" t="s">
        <v>213</v>
      </c>
      <c r="H272" s="155" t="s">
        <v>193</v>
      </c>
      <c r="I272" s="172"/>
      <c r="J272" s="160">
        <f aca="true" t="shared" si="43" ref="J272:L273">J273</f>
        <v>204410.2</v>
      </c>
      <c r="K272" s="160">
        <f t="shared" si="43"/>
        <v>0</v>
      </c>
      <c r="L272" s="429">
        <f t="shared" si="43"/>
        <v>204410.2</v>
      </c>
    </row>
    <row r="273" spans="1:12" ht="25.5">
      <c r="A273" s="45"/>
      <c r="B273" s="179" t="s">
        <v>37</v>
      </c>
      <c r="C273" s="154" t="s">
        <v>8</v>
      </c>
      <c r="D273" s="140" t="s">
        <v>193</v>
      </c>
      <c r="E273" s="156" t="s">
        <v>193</v>
      </c>
      <c r="F273" s="156" t="s">
        <v>193</v>
      </c>
      <c r="G273" s="141" t="s">
        <v>213</v>
      </c>
      <c r="H273" s="155" t="s">
        <v>193</v>
      </c>
      <c r="I273" s="172">
        <v>600</v>
      </c>
      <c r="J273" s="160">
        <f t="shared" si="43"/>
        <v>204410.2</v>
      </c>
      <c r="K273" s="160">
        <f t="shared" si="43"/>
        <v>0</v>
      </c>
      <c r="L273" s="429">
        <f t="shared" si="43"/>
        <v>204410.2</v>
      </c>
    </row>
    <row r="274" spans="1:12" ht="12.75">
      <c r="A274" s="45"/>
      <c r="B274" s="179" t="s">
        <v>38</v>
      </c>
      <c r="C274" s="154" t="s">
        <v>8</v>
      </c>
      <c r="D274" s="140" t="s">
        <v>193</v>
      </c>
      <c r="E274" s="156" t="s">
        <v>193</v>
      </c>
      <c r="F274" s="156" t="s">
        <v>193</v>
      </c>
      <c r="G274" s="141" t="s">
        <v>213</v>
      </c>
      <c r="H274" s="155" t="s">
        <v>193</v>
      </c>
      <c r="I274" s="172" t="s">
        <v>39</v>
      </c>
      <c r="J274" s="160">
        <v>204410.2</v>
      </c>
      <c r="K274" s="160">
        <v>0</v>
      </c>
      <c r="L274" s="429">
        <f>K274+J274</f>
        <v>204410.2</v>
      </c>
    </row>
    <row r="275" spans="1:12" ht="25.5">
      <c r="A275" s="45"/>
      <c r="B275" s="179" t="s">
        <v>215</v>
      </c>
      <c r="C275" s="154" t="s">
        <v>8</v>
      </c>
      <c r="D275" s="140" t="s">
        <v>193</v>
      </c>
      <c r="E275" s="156" t="s">
        <v>193</v>
      </c>
      <c r="F275" s="156" t="s">
        <v>193</v>
      </c>
      <c r="G275" s="141" t="s">
        <v>216</v>
      </c>
      <c r="H275" s="155" t="s">
        <v>193</v>
      </c>
      <c r="I275" s="172"/>
      <c r="J275" s="160">
        <f aca="true" t="shared" si="44" ref="J275:L276">J276</f>
        <v>15465.7</v>
      </c>
      <c r="K275" s="160">
        <f t="shared" si="44"/>
        <v>0</v>
      </c>
      <c r="L275" s="429">
        <f t="shared" si="44"/>
        <v>15465.7</v>
      </c>
    </row>
    <row r="276" spans="1:12" ht="25.5">
      <c r="A276" s="45"/>
      <c r="B276" s="179" t="s">
        <v>37</v>
      </c>
      <c r="C276" s="154" t="s">
        <v>8</v>
      </c>
      <c r="D276" s="140" t="s">
        <v>193</v>
      </c>
      <c r="E276" s="156" t="s">
        <v>193</v>
      </c>
      <c r="F276" s="156" t="s">
        <v>193</v>
      </c>
      <c r="G276" s="141" t="s">
        <v>216</v>
      </c>
      <c r="H276" s="155" t="s">
        <v>193</v>
      </c>
      <c r="I276" s="172">
        <v>600</v>
      </c>
      <c r="J276" s="160">
        <f t="shared" si="44"/>
        <v>15465.7</v>
      </c>
      <c r="K276" s="160">
        <f t="shared" si="44"/>
        <v>0</v>
      </c>
      <c r="L276" s="429">
        <f t="shared" si="44"/>
        <v>15465.7</v>
      </c>
    </row>
    <row r="277" spans="1:12" ht="12.75">
      <c r="A277" s="45"/>
      <c r="B277" s="179" t="s">
        <v>38</v>
      </c>
      <c r="C277" s="154" t="s">
        <v>8</v>
      </c>
      <c r="D277" s="140" t="s">
        <v>193</v>
      </c>
      <c r="E277" s="156" t="s">
        <v>193</v>
      </c>
      <c r="F277" s="156" t="s">
        <v>193</v>
      </c>
      <c r="G277" s="141" t="s">
        <v>216</v>
      </c>
      <c r="H277" s="155" t="s">
        <v>193</v>
      </c>
      <c r="I277" s="172" t="s">
        <v>39</v>
      </c>
      <c r="J277" s="160">
        <v>15465.7</v>
      </c>
      <c r="K277" s="160">
        <v>0</v>
      </c>
      <c r="L277" s="429">
        <v>15465.7</v>
      </c>
    </row>
    <row r="278" spans="1:12" ht="38.25">
      <c r="A278" s="45"/>
      <c r="B278" s="284" t="s">
        <v>312</v>
      </c>
      <c r="C278" s="154" t="s">
        <v>8</v>
      </c>
      <c r="D278" s="140" t="s">
        <v>193</v>
      </c>
      <c r="E278" s="139" t="s">
        <v>193</v>
      </c>
      <c r="F278" s="139" t="s">
        <v>193</v>
      </c>
      <c r="G278" s="141" t="s">
        <v>292</v>
      </c>
      <c r="H278" s="155" t="s">
        <v>193</v>
      </c>
      <c r="I278" s="172"/>
      <c r="J278" s="160">
        <f aca="true" t="shared" si="45" ref="J278:L279">J279</f>
        <v>170.8</v>
      </c>
      <c r="K278" s="160">
        <f t="shared" si="45"/>
        <v>0</v>
      </c>
      <c r="L278" s="429">
        <f t="shared" si="45"/>
        <v>170.8</v>
      </c>
    </row>
    <row r="279" spans="1:12" ht="25.5">
      <c r="A279" s="45"/>
      <c r="B279" s="179" t="s">
        <v>37</v>
      </c>
      <c r="C279" s="154" t="s">
        <v>8</v>
      </c>
      <c r="D279" s="140" t="s">
        <v>193</v>
      </c>
      <c r="E279" s="139" t="s">
        <v>193</v>
      </c>
      <c r="F279" s="139" t="s">
        <v>193</v>
      </c>
      <c r="G279" s="141" t="s">
        <v>293</v>
      </c>
      <c r="H279" s="155" t="s">
        <v>193</v>
      </c>
      <c r="I279" s="172" t="s">
        <v>214</v>
      </c>
      <c r="J279" s="160">
        <f t="shared" si="45"/>
        <v>170.8</v>
      </c>
      <c r="K279" s="160">
        <f t="shared" si="45"/>
        <v>0</v>
      </c>
      <c r="L279" s="429">
        <f t="shared" si="45"/>
        <v>170.8</v>
      </c>
    </row>
    <row r="280" spans="1:12" ht="12.75">
      <c r="A280" s="45"/>
      <c r="B280" s="179" t="s">
        <v>38</v>
      </c>
      <c r="C280" s="154" t="s">
        <v>8</v>
      </c>
      <c r="D280" s="140" t="s">
        <v>193</v>
      </c>
      <c r="E280" s="139" t="s">
        <v>193</v>
      </c>
      <c r="F280" s="139" t="s">
        <v>193</v>
      </c>
      <c r="G280" s="141" t="s">
        <v>293</v>
      </c>
      <c r="H280" s="155" t="s">
        <v>193</v>
      </c>
      <c r="I280" s="172" t="s">
        <v>39</v>
      </c>
      <c r="J280" s="160">
        <v>170.8</v>
      </c>
      <c r="K280" s="160">
        <v>0</v>
      </c>
      <c r="L280" s="429">
        <f>K280+J280</f>
        <v>170.8</v>
      </c>
    </row>
    <row r="281" spans="1:12" ht="38.25">
      <c r="A281" s="45"/>
      <c r="B281" s="179" t="s">
        <v>362</v>
      </c>
      <c r="C281" s="169" t="s">
        <v>8</v>
      </c>
      <c r="D281" s="139" t="s">
        <v>193</v>
      </c>
      <c r="E281" s="139" t="s">
        <v>193</v>
      </c>
      <c r="F281" s="139" t="s">
        <v>193</v>
      </c>
      <c r="G281" s="170" t="s">
        <v>361</v>
      </c>
      <c r="H281" s="139" t="s">
        <v>193</v>
      </c>
      <c r="I281" s="159"/>
      <c r="J281" s="160">
        <f aca="true" t="shared" si="46" ref="J281:L282">J282</f>
        <v>0</v>
      </c>
      <c r="K281" s="160">
        <f t="shared" si="46"/>
        <v>1590</v>
      </c>
      <c r="L281" s="429">
        <f t="shared" si="46"/>
        <v>1590</v>
      </c>
    </row>
    <row r="282" spans="1:12" ht="25.5">
      <c r="A282" s="45"/>
      <c r="B282" s="179" t="s">
        <v>37</v>
      </c>
      <c r="C282" s="169" t="s">
        <v>8</v>
      </c>
      <c r="D282" s="139" t="s">
        <v>193</v>
      </c>
      <c r="E282" s="139" t="s">
        <v>193</v>
      </c>
      <c r="F282" s="139" t="s">
        <v>193</v>
      </c>
      <c r="G282" s="170" t="s">
        <v>361</v>
      </c>
      <c r="H282" s="139" t="s">
        <v>193</v>
      </c>
      <c r="I282" s="159" t="s">
        <v>214</v>
      </c>
      <c r="J282" s="160">
        <f t="shared" si="46"/>
        <v>0</v>
      </c>
      <c r="K282" s="160">
        <f t="shared" si="46"/>
        <v>1590</v>
      </c>
      <c r="L282" s="429">
        <f t="shared" si="46"/>
        <v>1590</v>
      </c>
    </row>
    <row r="283" spans="1:12" ht="12.75">
      <c r="A283" s="45"/>
      <c r="B283" s="179" t="s">
        <v>38</v>
      </c>
      <c r="C283" s="169" t="s">
        <v>8</v>
      </c>
      <c r="D283" s="139" t="s">
        <v>193</v>
      </c>
      <c r="E283" s="139" t="s">
        <v>193</v>
      </c>
      <c r="F283" s="139" t="s">
        <v>193</v>
      </c>
      <c r="G283" s="170" t="s">
        <v>361</v>
      </c>
      <c r="H283" s="139" t="s">
        <v>193</v>
      </c>
      <c r="I283" s="159" t="s">
        <v>39</v>
      </c>
      <c r="J283" s="160">
        <v>0</v>
      </c>
      <c r="K283" s="160">
        <v>1590</v>
      </c>
      <c r="L283" s="429">
        <v>1590</v>
      </c>
    </row>
    <row r="284" spans="1:12" ht="12.75">
      <c r="A284" s="45"/>
      <c r="B284" s="323"/>
      <c r="C284" s="249"/>
      <c r="D284" s="193"/>
      <c r="E284" s="193"/>
      <c r="F284" s="193"/>
      <c r="G284" s="195"/>
      <c r="H284" s="241"/>
      <c r="I284" s="238"/>
      <c r="J284" s="242"/>
      <c r="K284" s="242"/>
      <c r="L284" s="468"/>
    </row>
    <row r="285" spans="1:12" ht="63">
      <c r="A285" s="45"/>
      <c r="B285" s="444" t="s">
        <v>234</v>
      </c>
      <c r="C285" s="485" t="s">
        <v>233</v>
      </c>
      <c r="D285" s="243" t="s">
        <v>193</v>
      </c>
      <c r="E285" s="180" t="s">
        <v>193</v>
      </c>
      <c r="F285" s="180" t="s">
        <v>193</v>
      </c>
      <c r="G285" s="243" t="s">
        <v>194</v>
      </c>
      <c r="H285" s="181" t="s">
        <v>193</v>
      </c>
      <c r="I285" s="293"/>
      <c r="J285" s="204">
        <f>J286+J291+J294</f>
        <v>2435</v>
      </c>
      <c r="K285" s="204">
        <f>K286+K291+K294</f>
        <v>0</v>
      </c>
      <c r="L285" s="449">
        <f>L286+L291+L294</f>
        <v>2435</v>
      </c>
    </row>
    <row r="286" spans="1:12" ht="34.5" customHeight="1">
      <c r="A286" s="45"/>
      <c r="B286" s="435" t="s">
        <v>84</v>
      </c>
      <c r="C286" s="169" t="s">
        <v>233</v>
      </c>
      <c r="D286" s="156" t="s">
        <v>193</v>
      </c>
      <c r="E286" s="156" t="s">
        <v>193</v>
      </c>
      <c r="F286" s="156" t="s">
        <v>193</v>
      </c>
      <c r="G286" s="156" t="s">
        <v>31</v>
      </c>
      <c r="H286" s="155" t="s">
        <v>193</v>
      </c>
      <c r="I286" s="159"/>
      <c r="J286" s="158">
        <f>J287+J289</f>
        <v>1070</v>
      </c>
      <c r="K286" s="158">
        <f>K287+K289</f>
        <v>0</v>
      </c>
      <c r="L286" s="451">
        <f>L287+L289</f>
        <v>1070</v>
      </c>
    </row>
    <row r="287" spans="1:12" ht="25.5">
      <c r="A287" s="45"/>
      <c r="B287" s="437" t="s">
        <v>91</v>
      </c>
      <c r="C287" s="169" t="s">
        <v>233</v>
      </c>
      <c r="D287" s="156" t="s">
        <v>193</v>
      </c>
      <c r="E287" s="156" t="s">
        <v>193</v>
      </c>
      <c r="F287" s="156" t="s">
        <v>193</v>
      </c>
      <c r="G287" s="156" t="s">
        <v>31</v>
      </c>
      <c r="H287" s="155" t="s">
        <v>193</v>
      </c>
      <c r="I287" s="159">
        <v>200</v>
      </c>
      <c r="J287" s="158">
        <f>J288</f>
        <v>970</v>
      </c>
      <c r="K287" s="158">
        <f>K288</f>
        <v>0</v>
      </c>
      <c r="L287" s="451">
        <f>L288</f>
        <v>970</v>
      </c>
    </row>
    <row r="288" spans="1:12" ht="25.5">
      <c r="A288" s="45"/>
      <c r="B288" s="437" t="s">
        <v>93</v>
      </c>
      <c r="C288" s="169" t="s">
        <v>233</v>
      </c>
      <c r="D288" s="156" t="s">
        <v>193</v>
      </c>
      <c r="E288" s="156" t="s">
        <v>193</v>
      </c>
      <c r="F288" s="156" t="s">
        <v>193</v>
      </c>
      <c r="G288" s="156" t="s">
        <v>31</v>
      </c>
      <c r="H288" s="155" t="s">
        <v>193</v>
      </c>
      <c r="I288" s="159">
        <v>240</v>
      </c>
      <c r="J288" s="158">
        <v>970</v>
      </c>
      <c r="K288" s="158">
        <v>0</v>
      </c>
      <c r="L288" s="451">
        <v>970</v>
      </c>
    </row>
    <row r="289" spans="1:12" ht="12.75">
      <c r="A289" s="45"/>
      <c r="B289" s="437" t="s">
        <v>101</v>
      </c>
      <c r="C289" s="169" t="s">
        <v>233</v>
      </c>
      <c r="D289" s="156" t="s">
        <v>193</v>
      </c>
      <c r="E289" s="156" t="s">
        <v>193</v>
      </c>
      <c r="F289" s="156" t="s">
        <v>193</v>
      </c>
      <c r="G289" s="156" t="s">
        <v>31</v>
      </c>
      <c r="H289" s="155" t="s">
        <v>193</v>
      </c>
      <c r="I289" s="159" t="s">
        <v>102</v>
      </c>
      <c r="J289" s="158">
        <f>J290</f>
        <v>100</v>
      </c>
      <c r="K289" s="158">
        <f>K290</f>
        <v>0</v>
      </c>
      <c r="L289" s="451">
        <f>L290</f>
        <v>100</v>
      </c>
    </row>
    <row r="290" spans="1:12" ht="12.75">
      <c r="A290" s="45"/>
      <c r="B290" s="437" t="s">
        <v>103</v>
      </c>
      <c r="C290" s="169" t="s">
        <v>233</v>
      </c>
      <c r="D290" s="156" t="s">
        <v>193</v>
      </c>
      <c r="E290" s="156" t="s">
        <v>193</v>
      </c>
      <c r="F290" s="156" t="s">
        <v>193</v>
      </c>
      <c r="G290" s="156" t="s">
        <v>31</v>
      </c>
      <c r="H290" s="155" t="s">
        <v>193</v>
      </c>
      <c r="I290" s="159" t="s">
        <v>104</v>
      </c>
      <c r="J290" s="158">
        <v>100</v>
      </c>
      <c r="K290" s="158">
        <v>0</v>
      </c>
      <c r="L290" s="451">
        <v>100</v>
      </c>
    </row>
    <row r="291" spans="1:12" ht="12.75">
      <c r="A291" s="45"/>
      <c r="B291" s="437" t="s">
        <v>142</v>
      </c>
      <c r="C291" s="154" t="s">
        <v>233</v>
      </c>
      <c r="D291" s="139" t="s">
        <v>193</v>
      </c>
      <c r="E291" s="156" t="s">
        <v>193</v>
      </c>
      <c r="F291" s="156" t="s">
        <v>193</v>
      </c>
      <c r="G291" s="139" t="s">
        <v>202</v>
      </c>
      <c r="H291" s="155" t="s">
        <v>193</v>
      </c>
      <c r="I291" s="159"/>
      <c r="J291" s="158">
        <f aca="true" t="shared" si="47" ref="J291:L292">J292</f>
        <v>790</v>
      </c>
      <c r="K291" s="158">
        <f t="shared" si="47"/>
        <v>0</v>
      </c>
      <c r="L291" s="451">
        <f t="shared" si="47"/>
        <v>790</v>
      </c>
    </row>
    <row r="292" spans="1:12" ht="25.5">
      <c r="A292" s="45"/>
      <c r="B292" s="437" t="s">
        <v>91</v>
      </c>
      <c r="C292" s="154" t="s">
        <v>233</v>
      </c>
      <c r="D292" s="139" t="s">
        <v>193</v>
      </c>
      <c r="E292" s="156" t="s">
        <v>193</v>
      </c>
      <c r="F292" s="156" t="s">
        <v>193</v>
      </c>
      <c r="G292" s="139" t="s">
        <v>202</v>
      </c>
      <c r="H292" s="155" t="s">
        <v>193</v>
      </c>
      <c r="I292" s="159" t="s">
        <v>92</v>
      </c>
      <c r="J292" s="158">
        <f t="shared" si="47"/>
        <v>790</v>
      </c>
      <c r="K292" s="158">
        <f t="shared" si="47"/>
        <v>0</v>
      </c>
      <c r="L292" s="451">
        <f t="shared" si="47"/>
        <v>790</v>
      </c>
    </row>
    <row r="293" spans="1:12" ht="25.5">
      <c r="A293" s="45"/>
      <c r="B293" s="437" t="s">
        <v>93</v>
      </c>
      <c r="C293" s="154" t="s">
        <v>233</v>
      </c>
      <c r="D293" s="139" t="s">
        <v>193</v>
      </c>
      <c r="E293" s="156" t="s">
        <v>193</v>
      </c>
      <c r="F293" s="156" t="s">
        <v>193</v>
      </c>
      <c r="G293" s="139" t="s">
        <v>202</v>
      </c>
      <c r="H293" s="155" t="s">
        <v>193</v>
      </c>
      <c r="I293" s="159" t="s">
        <v>94</v>
      </c>
      <c r="J293" s="158">
        <v>790</v>
      </c>
      <c r="K293" s="158">
        <v>0</v>
      </c>
      <c r="L293" s="451">
        <v>790</v>
      </c>
    </row>
    <row r="294" spans="1:12" ht="20.25" customHeight="1">
      <c r="A294" s="45"/>
      <c r="B294" s="452" t="s">
        <v>286</v>
      </c>
      <c r="C294" s="280" t="s">
        <v>233</v>
      </c>
      <c r="D294" s="140" t="s">
        <v>193</v>
      </c>
      <c r="E294" s="139" t="s">
        <v>193</v>
      </c>
      <c r="F294" s="139" t="s">
        <v>193</v>
      </c>
      <c r="G294" s="141" t="s">
        <v>263</v>
      </c>
      <c r="H294" s="155" t="s">
        <v>193</v>
      </c>
      <c r="I294" s="172"/>
      <c r="J294" s="158">
        <f aca="true" t="shared" si="48" ref="J294:L295">J295</f>
        <v>575</v>
      </c>
      <c r="K294" s="158">
        <f t="shared" si="48"/>
        <v>0</v>
      </c>
      <c r="L294" s="451">
        <f t="shared" si="48"/>
        <v>575</v>
      </c>
    </row>
    <row r="295" spans="1:12" ht="25.5">
      <c r="A295" s="45"/>
      <c r="B295" s="437" t="s">
        <v>91</v>
      </c>
      <c r="C295" s="280" t="s">
        <v>233</v>
      </c>
      <c r="D295" s="140" t="s">
        <v>193</v>
      </c>
      <c r="E295" s="139" t="s">
        <v>193</v>
      </c>
      <c r="F295" s="139" t="s">
        <v>193</v>
      </c>
      <c r="G295" s="141" t="s">
        <v>263</v>
      </c>
      <c r="H295" s="155" t="s">
        <v>193</v>
      </c>
      <c r="I295" s="172" t="s">
        <v>92</v>
      </c>
      <c r="J295" s="158">
        <f t="shared" si="48"/>
        <v>575</v>
      </c>
      <c r="K295" s="158">
        <f t="shared" si="48"/>
        <v>0</v>
      </c>
      <c r="L295" s="451">
        <f t="shared" si="48"/>
        <v>575</v>
      </c>
    </row>
    <row r="296" spans="1:12" ht="25.5">
      <c r="A296" s="45"/>
      <c r="B296" s="447" t="s">
        <v>93</v>
      </c>
      <c r="C296" s="353" t="s">
        <v>233</v>
      </c>
      <c r="D296" s="193" t="s">
        <v>193</v>
      </c>
      <c r="E296" s="194" t="s">
        <v>193</v>
      </c>
      <c r="F296" s="194" t="s">
        <v>193</v>
      </c>
      <c r="G296" s="195" t="s">
        <v>263</v>
      </c>
      <c r="H296" s="203" t="s">
        <v>193</v>
      </c>
      <c r="I296" s="238" t="s">
        <v>94</v>
      </c>
      <c r="J296" s="208">
        <v>575</v>
      </c>
      <c r="K296" s="208">
        <v>0</v>
      </c>
      <c r="L296" s="453">
        <v>575</v>
      </c>
    </row>
    <row r="297" spans="1:12" ht="63">
      <c r="A297" s="45"/>
      <c r="B297" s="469" t="s">
        <v>301</v>
      </c>
      <c r="C297" s="486" t="s">
        <v>300</v>
      </c>
      <c r="D297" s="244" t="s">
        <v>193</v>
      </c>
      <c r="E297" s="235" t="s">
        <v>193</v>
      </c>
      <c r="F297" s="235" t="s">
        <v>193</v>
      </c>
      <c r="G297" s="235" t="s">
        <v>194</v>
      </c>
      <c r="H297" s="235" t="s">
        <v>193</v>
      </c>
      <c r="I297" s="236"/>
      <c r="J297" s="209">
        <f>J298</f>
        <v>120</v>
      </c>
      <c r="K297" s="209">
        <f aca="true" t="shared" si="49" ref="K297:L299">K298</f>
        <v>0</v>
      </c>
      <c r="L297" s="455">
        <f t="shared" si="49"/>
        <v>120</v>
      </c>
    </row>
    <row r="298" spans="1:12" ht="25.5">
      <c r="A298" s="45"/>
      <c r="B298" s="452" t="s">
        <v>308</v>
      </c>
      <c r="C298" s="154" t="s">
        <v>300</v>
      </c>
      <c r="D298" s="140" t="s">
        <v>193</v>
      </c>
      <c r="E298" s="139" t="s">
        <v>193</v>
      </c>
      <c r="F298" s="139" t="s">
        <v>193</v>
      </c>
      <c r="G298" s="139" t="s">
        <v>297</v>
      </c>
      <c r="H298" s="139" t="s">
        <v>193</v>
      </c>
      <c r="I298" s="159"/>
      <c r="J298" s="158">
        <f>J299</f>
        <v>120</v>
      </c>
      <c r="K298" s="158">
        <f t="shared" si="49"/>
        <v>0</v>
      </c>
      <c r="L298" s="451">
        <f t="shared" si="49"/>
        <v>120</v>
      </c>
    </row>
    <row r="299" spans="1:12" ht="25.5">
      <c r="A299" s="45"/>
      <c r="B299" s="452" t="s">
        <v>181</v>
      </c>
      <c r="C299" s="154" t="s">
        <v>300</v>
      </c>
      <c r="D299" s="140" t="s">
        <v>193</v>
      </c>
      <c r="E299" s="139" t="s">
        <v>193</v>
      </c>
      <c r="F299" s="139" t="s">
        <v>193</v>
      </c>
      <c r="G299" s="139" t="s">
        <v>297</v>
      </c>
      <c r="H299" s="139" t="s">
        <v>193</v>
      </c>
      <c r="I299" s="159" t="s">
        <v>92</v>
      </c>
      <c r="J299" s="158">
        <f>J300</f>
        <v>120</v>
      </c>
      <c r="K299" s="158">
        <f t="shared" si="49"/>
        <v>0</v>
      </c>
      <c r="L299" s="451">
        <f t="shared" si="49"/>
        <v>120</v>
      </c>
    </row>
    <row r="300" spans="1:12" ht="25.5">
      <c r="A300" s="45"/>
      <c r="B300" s="442" t="s">
        <v>93</v>
      </c>
      <c r="C300" s="249" t="s">
        <v>300</v>
      </c>
      <c r="D300" s="193" t="s">
        <v>193</v>
      </c>
      <c r="E300" s="194" t="s">
        <v>193</v>
      </c>
      <c r="F300" s="194" t="s">
        <v>193</v>
      </c>
      <c r="G300" s="194" t="s">
        <v>297</v>
      </c>
      <c r="H300" s="194" t="s">
        <v>193</v>
      </c>
      <c r="I300" s="250" t="s">
        <v>94</v>
      </c>
      <c r="J300" s="208">
        <v>120</v>
      </c>
      <c r="K300" s="208">
        <v>0</v>
      </c>
      <c r="L300" s="453">
        <v>120</v>
      </c>
    </row>
    <row r="301" spans="1:12" ht="6" customHeight="1">
      <c r="A301" s="45"/>
      <c r="B301" s="437"/>
      <c r="C301" s="154"/>
      <c r="D301" s="140"/>
      <c r="E301" s="140"/>
      <c r="F301" s="140"/>
      <c r="G301" s="141"/>
      <c r="H301" s="247"/>
      <c r="I301" s="172"/>
      <c r="J301" s="158"/>
      <c r="K301" s="158"/>
      <c r="L301" s="451"/>
    </row>
    <row r="302" spans="1:12" ht="54" customHeight="1">
      <c r="A302" s="45"/>
      <c r="B302" s="444" t="s">
        <v>303</v>
      </c>
      <c r="C302" s="245" t="s">
        <v>302</v>
      </c>
      <c r="D302" s="180" t="s">
        <v>193</v>
      </c>
      <c r="E302" s="180" t="s">
        <v>193</v>
      </c>
      <c r="F302" s="180" t="s">
        <v>193</v>
      </c>
      <c r="G302" s="180" t="s">
        <v>194</v>
      </c>
      <c r="H302" s="181" t="s">
        <v>193</v>
      </c>
      <c r="I302" s="236"/>
      <c r="J302" s="204">
        <f>J303</f>
        <v>1030</v>
      </c>
      <c r="K302" s="204">
        <f>K303</f>
        <v>600</v>
      </c>
      <c r="L302" s="449">
        <f>L303</f>
        <v>1630</v>
      </c>
    </row>
    <row r="303" spans="1:12" ht="21" customHeight="1">
      <c r="A303" s="45"/>
      <c r="B303" s="437" t="s">
        <v>88</v>
      </c>
      <c r="C303" s="169" t="s">
        <v>302</v>
      </c>
      <c r="D303" s="156" t="s">
        <v>193</v>
      </c>
      <c r="E303" s="156" t="s">
        <v>193</v>
      </c>
      <c r="F303" s="156" t="s">
        <v>193</v>
      </c>
      <c r="G303" s="156" t="s">
        <v>33</v>
      </c>
      <c r="H303" s="155" t="s">
        <v>193</v>
      </c>
      <c r="I303" s="159"/>
      <c r="J303" s="158">
        <f>J304+J306+J308</f>
        <v>1030</v>
      </c>
      <c r="K303" s="158">
        <f>K304+K306+K308</f>
        <v>600</v>
      </c>
      <c r="L303" s="451">
        <f>L304+L306+L308</f>
        <v>1630</v>
      </c>
    </row>
    <row r="304" spans="1:12" ht="66" customHeight="1">
      <c r="A304" s="45"/>
      <c r="B304" s="437" t="s">
        <v>111</v>
      </c>
      <c r="C304" s="154" t="s">
        <v>302</v>
      </c>
      <c r="D304" s="139" t="s">
        <v>193</v>
      </c>
      <c r="E304" s="139" t="s">
        <v>193</v>
      </c>
      <c r="F304" s="139" t="s">
        <v>193</v>
      </c>
      <c r="G304" s="139" t="s">
        <v>33</v>
      </c>
      <c r="H304" s="155" t="s">
        <v>193</v>
      </c>
      <c r="I304" s="159" t="s">
        <v>99</v>
      </c>
      <c r="J304" s="158">
        <f>J305</f>
        <v>200</v>
      </c>
      <c r="K304" s="158">
        <f>K305</f>
        <v>0</v>
      </c>
      <c r="L304" s="451">
        <f>L305</f>
        <v>200</v>
      </c>
    </row>
    <row r="305" spans="1:12" ht="25.5" customHeight="1">
      <c r="A305" s="45"/>
      <c r="B305" s="437" t="s">
        <v>100</v>
      </c>
      <c r="C305" s="154" t="s">
        <v>302</v>
      </c>
      <c r="D305" s="139" t="s">
        <v>193</v>
      </c>
      <c r="E305" s="139" t="s">
        <v>193</v>
      </c>
      <c r="F305" s="139" t="s">
        <v>193</v>
      </c>
      <c r="G305" s="139" t="s">
        <v>33</v>
      </c>
      <c r="H305" s="155" t="s">
        <v>193</v>
      </c>
      <c r="I305" s="159" t="s">
        <v>275</v>
      </c>
      <c r="J305" s="158">
        <v>200</v>
      </c>
      <c r="K305" s="158">
        <v>0</v>
      </c>
      <c r="L305" s="451">
        <v>200</v>
      </c>
    </row>
    <row r="306" spans="1:12" ht="33.75" customHeight="1">
      <c r="A306" s="45"/>
      <c r="B306" s="437" t="s">
        <v>91</v>
      </c>
      <c r="C306" s="169" t="s">
        <v>302</v>
      </c>
      <c r="D306" s="156" t="s">
        <v>193</v>
      </c>
      <c r="E306" s="156" t="s">
        <v>193</v>
      </c>
      <c r="F306" s="156" t="s">
        <v>193</v>
      </c>
      <c r="G306" s="156" t="s">
        <v>33</v>
      </c>
      <c r="H306" s="155" t="s">
        <v>193</v>
      </c>
      <c r="I306" s="159" t="s">
        <v>92</v>
      </c>
      <c r="J306" s="158">
        <f>J307</f>
        <v>801.6</v>
      </c>
      <c r="K306" s="158">
        <f>K307</f>
        <v>600</v>
      </c>
      <c r="L306" s="451">
        <f>L307</f>
        <v>1401.6</v>
      </c>
    </row>
    <row r="307" spans="1:12" ht="27" customHeight="1">
      <c r="A307" s="45"/>
      <c r="B307" s="437" t="s">
        <v>93</v>
      </c>
      <c r="C307" s="169" t="s">
        <v>302</v>
      </c>
      <c r="D307" s="156" t="s">
        <v>193</v>
      </c>
      <c r="E307" s="156" t="s">
        <v>193</v>
      </c>
      <c r="F307" s="156" t="s">
        <v>193</v>
      </c>
      <c r="G307" s="156" t="s">
        <v>33</v>
      </c>
      <c r="H307" s="155" t="s">
        <v>193</v>
      </c>
      <c r="I307" s="159" t="s">
        <v>94</v>
      </c>
      <c r="J307" s="158">
        <v>801.6</v>
      </c>
      <c r="K307" s="158">
        <v>600</v>
      </c>
      <c r="L307" s="451">
        <f>K307+J307</f>
        <v>1401.6</v>
      </c>
    </row>
    <row r="308" spans="1:12" ht="20.25" customHeight="1">
      <c r="A308" s="45"/>
      <c r="B308" s="437" t="s">
        <v>101</v>
      </c>
      <c r="C308" s="154" t="s">
        <v>302</v>
      </c>
      <c r="D308" s="139" t="s">
        <v>193</v>
      </c>
      <c r="E308" s="156" t="s">
        <v>193</v>
      </c>
      <c r="F308" s="156" t="s">
        <v>193</v>
      </c>
      <c r="G308" s="139" t="s">
        <v>33</v>
      </c>
      <c r="H308" s="155" t="s">
        <v>193</v>
      </c>
      <c r="I308" s="159" t="s">
        <v>102</v>
      </c>
      <c r="J308" s="158">
        <f>J309</f>
        <v>28.4</v>
      </c>
      <c r="K308" s="158">
        <f>K309</f>
        <v>0</v>
      </c>
      <c r="L308" s="451">
        <f>L309</f>
        <v>28.4</v>
      </c>
    </row>
    <row r="309" spans="1:12" s="24" customFormat="1" ht="18.75" customHeight="1">
      <c r="A309" s="43"/>
      <c r="B309" s="447" t="s">
        <v>103</v>
      </c>
      <c r="C309" s="249" t="s">
        <v>302</v>
      </c>
      <c r="D309" s="194" t="s">
        <v>193</v>
      </c>
      <c r="E309" s="206" t="s">
        <v>193</v>
      </c>
      <c r="F309" s="206" t="s">
        <v>193</v>
      </c>
      <c r="G309" s="194" t="s">
        <v>33</v>
      </c>
      <c r="H309" s="203" t="s">
        <v>193</v>
      </c>
      <c r="I309" s="250" t="s">
        <v>104</v>
      </c>
      <c r="J309" s="208">
        <v>28.4</v>
      </c>
      <c r="K309" s="208">
        <v>0</v>
      </c>
      <c r="L309" s="453">
        <v>28.4</v>
      </c>
    </row>
    <row r="310" spans="1:12" s="24" customFormat="1" ht="6.75" customHeight="1">
      <c r="A310" s="43"/>
      <c r="B310" s="437"/>
      <c r="C310" s="165"/>
      <c r="D310" s="166"/>
      <c r="E310" s="180"/>
      <c r="F310" s="180"/>
      <c r="G310" s="166"/>
      <c r="H310" s="181"/>
      <c r="I310" s="175"/>
      <c r="J310" s="209"/>
      <c r="K310" s="209"/>
      <c r="L310" s="455"/>
    </row>
    <row r="311" spans="2:12" ht="36">
      <c r="B311" s="470" t="s">
        <v>56</v>
      </c>
      <c r="C311" s="138"/>
      <c r="D311" s="127"/>
      <c r="E311" s="127"/>
      <c r="F311" s="127"/>
      <c r="G311" s="128"/>
      <c r="H311" s="129"/>
      <c r="I311" s="130"/>
      <c r="J311" s="204">
        <f>J312+J317+J332+J339+J373+J378+J398+J403+J420+J415+J410</f>
        <v>80292.99999999999</v>
      </c>
      <c r="K311" s="204">
        <f>K312+K317+K332+K339+K373+K378+K398+K403+K420+K415+K410</f>
        <v>11817.9</v>
      </c>
      <c r="L311" s="449">
        <f>L312+L317+L332+L339+L373+L378+L398+L403+L420+L415+L410</f>
        <v>92110.9</v>
      </c>
    </row>
    <row r="312" spans="2:12" ht="31.5">
      <c r="B312" s="460" t="s">
        <v>48</v>
      </c>
      <c r="C312" s="165" t="s">
        <v>9</v>
      </c>
      <c r="D312" s="166" t="s">
        <v>193</v>
      </c>
      <c r="E312" s="180" t="s">
        <v>193</v>
      </c>
      <c r="F312" s="180" t="s">
        <v>193</v>
      </c>
      <c r="G312" s="166" t="s">
        <v>194</v>
      </c>
      <c r="H312" s="181" t="s">
        <v>193</v>
      </c>
      <c r="I312" s="175"/>
      <c r="J312" s="204">
        <f>J313</f>
        <v>1794.7</v>
      </c>
      <c r="K312" s="204">
        <f aca="true" t="shared" si="50" ref="K312:L314">K313</f>
        <v>0</v>
      </c>
      <c r="L312" s="449">
        <f t="shared" si="50"/>
        <v>1794.7</v>
      </c>
    </row>
    <row r="313" spans="2:12" ht="25.5">
      <c r="B313" s="467" t="s">
        <v>51</v>
      </c>
      <c r="C313" s="169" t="s">
        <v>9</v>
      </c>
      <c r="D313" s="156" t="s">
        <v>193</v>
      </c>
      <c r="E313" s="156" t="s">
        <v>193</v>
      </c>
      <c r="F313" s="156" t="s">
        <v>193</v>
      </c>
      <c r="G313" s="156" t="s">
        <v>47</v>
      </c>
      <c r="H313" s="155" t="s">
        <v>193</v>
      </c>
      <c r="I313" s="159"/>
      <c r="J313" s="158">
        <f>J314</f>
        <v>1794.7</v>
      </c>
      <c r="K313" s="158">
        <f t="shared" si="50"/>
        <v>0</v>
      </c>
      <c r="L313" s="451">
        <f t="shared" si="50"/>
        <v>1794.7</v>
      </c>
    </row>
    <row r="314" spans="2:12" ht="51">
      <c r="B314" s="437" t="s">
        <v>111</v>
      </c>
      <c r="C314" s="169" t="s">
        <v>9</v>
      </c>
      <c r="D314" s="156" t="s">
        <v>193</v>
      </c>
      <c r="E314" s="156" t="s">
        <v>193</v>
      </c>
      <c r="F314" s="156" t="s">
        <v>193</v>
      </c>
      <c r="G314" s="156" t="s">
        <v>47</v>
      </c>
      <c r="H314" s="155" t="s">
        <v>193</v>
      </c>
      <c r="I314" s="159" t="s">
        <v>99</v>
      </c>
      <c r="J314" s="158">
        <f>J315</f>
        <v>1794.7</v>
      </c>
      <c r="K314" s="158">
        <f t="shared" si="50"/>
        <v>0</v>
      </c>
      <c r="L314" s="451">
        <f t="shared" si="50"/>
        <v>1794.7</v>
      </c>
    </row>
    <row r="315" spans="2:12" ht="25.5">
      <c r="B315" s="447" t="s">
        <v>100</v>
      </c>
      <c r="C315" s="246" t="s">
        <v>9</v>
      </c>
      <c r="D315" s="206" t="s">
        <v>193</v>
      </c>
      <c r="E315" s="206" t="s">
        <v>193</v>
      </c>
      <c r="F315" s="206" t="s">
        <v>193</v>
      </c>
      <c r="G315" s="206" t="s">
        <v>47</v>
      </c>
      <c r="H315" s="203" t="s">
        <v>193</v>
      </c>
      <c r="I315" s="250">
        <v>120</v>
      </c>
      <c r="J315" s="208">
        <v>1794.7</v>
      </c>
      <c r="K315" s="208">
        <v>0</v>
      </c>
      <c r="L315" s="453">
        <v>1794.7</v>
      </c>
    </row>
    <row r="316" spans="2:12" ht="12.75">
      <c r="B316" s="437"/>
      <c r="C316" s="169"/>
      <c r="D316" s="156"/>
      <c r="E316" s="156"/>
      <c r="F316" s="156"/>
      <c r="G316" s="156"/>
      <c r="H316" s="157"/>
      <c r="I316" s="159"/>
      <c r="J316" s="158"/>
      <c r="K316" s="158"/>
      <c r="L316" s="451"/>
    </row>
    <row r="317" spans="2:12" ht="31.5">
      <c r="B317" s="460" t="s">
        <v>49</v>
      </c>
      <c r="C317" s="165" t="s">
        <v>10</v>
      </c>
      <c r="D317" s="166" t="s">
        <v>193</v>
      </c>
      <c r="E317" s="180" t="s">
        <v>193</v>
      </c>
      <c r="F317" s="180" t="s">
        <v>193</v>
      </c>
      <c r="G317" s="166" t="s">
        <v>194</v>
      </c>
      <c r="H317" s="181" t="s">
        <v>193</v>
      </c>
      <c r="I317" s="175"/>
      <c r="J317" s="204">
        <f>J318++J323</f>
        <v>2083.6</v>
      </c>
      <c r="K317" s="204">
        <f>K318++K323</f>
        <v>0</v>
      </c>
      <c r="L317" s="449">
        <f>L318++L323</f>
        <v>2083.6</v>
      </c>
    </row>
    <row r="318" spans="2:12" ht="25.5">
      <c r="B318" s="439" t="s">
        <v>50</v>
      </c>
      <c r="C318" s="165" t="s">
        <v>10</v>
      </c>
      <c r="D318" s="166">
        <v>1</v>
      </c>
      <c r="E318" s="180" t="s">
        <v>193</v>
      </c>
      <c r="F318" s="180" t="s">
        <v>193</v>
      </c>
      <c r="G318" s="166" t="s">
        <v>194</v>
      </c>
      <c r="H318" s="181" t="s">
        <v>193</v>
      </c>
      <c r="I318" s="175"/>
      <c r="J318" s="204">
        <f>J319</f>
        <v>1207.7</v>
      </c>
      <c r="K318" s="204">
        <f aca="true" t="shared" si="51" ref="K318:L320">K319</f>
        <v>0</v>
      </c>
      <c r="L318" s="449">
        <f t="shared" si="51"/>
        <v>1207.7</v>
      </c>
    </row>
    <row r="319" spans="2:12" ht="25.5">
      <c r="B319" s="467" t="s">
        <v>51</v>
      </c>
      <c r="C319" s="169" t="s">
        <v>10</v>
      </c>
      <c r="D319" s="156">
        <v>1</v>
      </c>
      <c r="E319" s="156" t="s">
        <v>193</v>
      </c>
      <c r="F319" s="156" t="s">
        <v>193</v>
      </c>
      <c r="G319" s="156" t="s">
        <v>47</v>
      </c>
      <c r="H319" s="155" t="s">
        <v>193</v>
      </c>
      <c r="I319" s="159"/>
      <c r="J319" s="158">
        <f>J320</f>
        <v>1207.7</v>
      </c>
      <c r="K319" s="158">
        <f t="shared" si="51"/>
        <v>0</v>
      </c>
      <c r="L319" s="451">
        <f t="shared" si="51"/>
        <v>1207.7</v>
      </c>
    </row>
    <row r="320" spans="2:12" ht="51">
      <c r="B320" s="437" t="s">
        <v>111</v>
      </c>
      <c r="C320" s="169" t="s">
        <v>10</v>
      </c>
      <c r="D320" s="156" t="s">
        <v>195</v>
      </c>
      <c r="E320" s="156" t="s">
        <v>193</v>
      </c>
      <c r="F320" s="156" t="s">
        <v>193</v>
      </c>
      <c r="G320" s="156" t="s">
        <v>47</v>
      </c>
      <c r="H320" s="155" t="s">
        <v>193</v>
      </c>
      <c r="I320" s="159">
        <v>100</v>
      </c>
      <c r="J320" s="158">
        <f>J321</f>
        <v>1207.7</v>
      </c>
      <c r="K320" s="158">
        <f t="shared" si="51"/>
        <v>0</v>
      </c>
      <c r="L320" s="451">
        <f t="shared" si="51"/>
        <v>1207.7</v>
      </c>
    </row>
    <row r="321" spans="2:12" ht="25.5">
      <c r="B321" s="437" t="s">
        <v>100</v>
      </c>
      <c r="C321" s="169" t="s">
        <v>10</v>
      </c>
      <c r="D321" s="156" t="s">
        <v>195</v>
      </c>
      <c r="E321" s="156" t="s">
        <v>193</v>
      </c>
      <c r="F321" s="156" t="s">
        <v>193</v>
      </c>
      <c r="G321" s="156" t="s">
        <v>47</v>
      </c>
      <c r="H321" s="155" t="s">
        <v>193</v>
      </c>
      <c r="I321" s="159">
        <v>120</v>
      </c>
      <c r="J321" s="158">
        <v>1207.7</v>
      </c>
      <c r="K321" s="158">
        <v>0</v>
      </c>
      <c r="L321" s="451">
        <v>1207.7</v>
      </c>
    </row>
    <row r="322" spans="2:12" ht="12.75">
      <c r="B322" s="437"/>
      <c r="C322" s="169"/>
      <c r="D322" s="156"/>
      <c r="E322" s="156"/>
      <c r="F322" s="156"/>
      <c r="G322" s="156"/>
      <c r="H322" s="155"/>
      <c r="I322" s="159"/>
      <c r="J322" s="158"/>
      <c r="K322" s="158"/>
      <c r="L322" s="451"/>
    </row>
    <row r="323" spans="2:12" ht="12.75">
      <c r="B323" s="439" t="s">
        <v>52</v>
      </c>
      <c r="C323" s="165" t="s">
        <v>10</v>
      </c>
      <c r="D323" s="166" t="s">
        <v>191</v>
      </c>
      <c r="E323" s="180" t="s">
        <v>193</v>
      </c>
      <c r="F323" s="180" t="s">
        <v>193</v>
      </c>
      <c r="G323" s="166" t="s">
        <v>194</v>
      </c>
      <c r="H323" s="181" t="s">
        <v>193</v>
      </c>
      <c r="I323" s="175"/>
      <c r="J323" s="204">
        <f>J324</f>
        <v>875.9</v>
      </c>
      <c r="K323" s="204">
        <f>K324</f>
        <v>0</v>
      </c>
      <c r="L323" s="449">
        <f>L324</f>
        <v>875.9</v>
      </c>
    </row>
    <row r="324" spans="2:12" ht="25.5">
      <c r="B324" s="467" t="s">
        <v>51</v>
      </c>
      <c r="C324" s="169" t="s">
        <v>10</v>
      </c>
      <c r="D324" s="156" t="s">
        <v>191</v>
      </c>
      <c r="E324" s="156" t="s">
        <v>193</v>
      </c>
      <c r="F324" s="156" t="s">
        <v>193</v>
      </c>
      <c r="G324" s="156" t="s">
        <v>47</v>
      </c>
      <c r="H324" s="155" t="s">
        <v>193</v>
      </c>
      <c r="I324" s="159"/>
      <c r="J324" s="158">
        <f>J325+J327+J329</f>
        <v>875.9</v>
      </c>
      <c r="K324" s="158">
        <f>K325+K327+K329</f>
        <v>0</v>
      </c>
      <c r="L324" s="451">
        <f>L325+L327+L329</f>
        <v>875.9</v>
      </c>
    </row>
    <row r="325" spans="2:12" ht="51">
      <c r="B325" s="437" t="s">
        <v>111</v>
      </c>
      <c r="C325" s="169" t="s">
        <v>10</v>
      </c>
      <c r="D325" s="156" t="s">
        <v>191</v>
      </c>
      <c r="E325" s="156" t="s">
        <v>193</v>
      </c>
      <c r="F325" s="156" t="s">
        <v>193</v>
      </c>
      <c r="G325" s="156" t="s">
        <v>47</v>
      </c>
      <c r="H325" s="155" t="s">
        <v>193</v>
      </c>
      <c r="I325" s="159">
        <v>100</v>
      </c>
      <c r="J325" s="158">
        <f>J326</f>
        <v>727</v>
      </c>
      <c r="K325" s="158">
        <f>K326</f>
        <v>0</v>
      </c>
      <c r="L325" s="451">
        <f>L326</f>
        <v>727</v>
      </c>
    </row>
    <row r="326" spans="2:12" ht="25.5">
      <c r="B326" s="437" t="s">
        <v>100</v>
      </c>
      <c r="C326" s="169" t="s">
        <v>10</v>
      </c>
      <c r="D326" s="156" t="s">
        <v>191</v>
      </c>
      <c r="E326" s="156" t="s">
        <v>193</v>
      </c>
      <c r="F326" s="156" t="s">
        <v>193</v>
      </c>
      <c r="G326" s="156" t="s">
        <v>47</v>
      </c>
      <c r="H326" s="155" t="s">
        <v>193</v>
      </c>
      <c r="I326" s="159">
        <v>120</v>
      </c>
      <c r="J326" s="158">
        <v>727</v>
      </c>
      <c r="K326" s="158">
        <v>0</v>
      </c>
      <c r="L326" s="451">
        <v>727</v>
      </c>
    </row>
    <row r="327" spans="2:12" ht="25.5">
      <c r="B327" s="437" t="s">
        <v>91</v>
      </c>
      <c r="C327" s="169" t="s">
        <v>10</v>
      </c>
      <c r="D327" s="156" t="s">
        <v>191</v>
      </c>
      <c r="E327" s="156" t="s">
        <v>193</v>
      </c>
      <c r="F327" s="156" t="s">
        <v>193</v>
      </c>
      <c r="G327" s="156" t="s">
        <v>47</v>
      </c>
      <c r="H327" s="155" t="s">
        <v>193</v>
      </c>
      <c r="I327" s="159" t="s">
        <v>92</v>
      </c>
      <c r="J327" s="158">
        <f>J328</f>
        <v>148.4</v>
      </c>
      <c r="K327" s="158">
        <f>K328</f>
        <v>0</v>
      </c>
      <c r="L327" s="451">
        <f>L328</f>
        <v>148.4</v>
      </c>
    </row>
    <row r="328" spans="2:12" ht="25.5">
      <c r="B328" s="437" t="s">
        <v>93</v>
      </c>
      <c r="C328" s="169" t="s">
        <v>10</v>
      </c>
      <c r="D328" s="156" t="s">
        <v>191</v>
      </c>
      <c r="E328" s="156" t="s">
        <v>193</v>
      </c>
      <c r="F328" s="156" t="s">
        <v>193</v>
      </c>
      <c r="G328" s="156" t="s">
        <v>47</v>
      </c>
      <c r="H328" s="155" t="s">
        <v>193</v>
      </c>
      <c r="I328" s="159" t="s">
        <v>94</v>
      </c>
      <c r="J328" s="158">
        <v>148.4</v>
      </c>
      <c r="K328" s="158">
        <v>0</v>
      </c>
      <c r="L328" s="451">
        <v>148.4</v>
      </c>
    </row>
    <row r="329" spans="2:12" ht="12.75">
      <c r="B329" s="437" t="s">
        <v>101</v>
      </c>
      <c r="C329" s="169" t="s">
        <v>10</v>
      </c>
      <c r="D329" s="156" t="s">
        <v>191</v>
      </c>
      <c r="E329" s="156" t="s">
        <v>193</v>
      </c>
      <c r="F329" s="156" t="s">
        <v>193</v>
      </c>
      <c r="G329" s="156" t="s">
        <v>47</v>
      </c>
      <c r="H329" s="155" t="s">
        <v>193</v>
      </c>
      <c r="I329" s="159" t="s">
        <v>102</v>
      </c>
      <c r="J329" s="158">
        <f>J330</f>
        <v>0.5</v>
      </c>
      <c r="K329" s="158">
        <f>K330</f>
        <v>0</v>
      </c>
      <c r="L329" s="451">
        <f>L330</f>
        <v>0.5</v>
      </c>
    </row>
    <row r="330" spans="2:12" ht="12.75">
      <c r="B330" s="447" t="s">
        <v>103</v>
      </c>
      <c r="C330" s="246" t="s">
        <v>10</v>
      </c>
      <c r="D330" s="206" t="s">
        <v>191</v>
      </c>
      <c r="E330" s="206" t="s">
        <v>193</v>
      </c>
      <c r="F330" s="206" t="s">
        <v>193</v>
      </c>
      <c r="G330" s="206" t="s">
        <v>47</v>
      </c>
      <c r="H330" s="203" t="s">
        <v>193</v>
      </c>
      <c r="I330" s="250" t="s">
        <v>104</v>
      </c>
      <c r="J330" s="208">
        <v>0.5</v>
      </c>
      <c r="K330" s="208">
        <v>0</v>
      </c>
      <c r="L330" s="453">
        <v>0.5</v>
      </c>
    </row>
    <row r="331" spans="2:12" ht="12.75">
      <c r="B331" s="437"/>
      <c r="C331" s="169"/>
      <c r="D331" s="156"/>
      <c r="E331" s="156"/>
      <c r="F331" s="156"/>
      <c r="G331" s="156"/>
      <c r="H331" s="157"/>
      <c r="I331" s="159"/>
      <c r="J331" s="158"/>
      <c r="K331" s="158"/>
      <c r="L331" s="451"/>
    </row>
    <row r="332" spans="2:12" ht="31.5">
      <c r="B332" s="460" t="s">
        <v>53</v>
      </c>
      <c r="C332" s="165" t="s">
        <v>11</v>
      </c>
      <c r="D332" s="166" t="s">
        <v>193</v>
      </c>
      <c r="E332" s="180" t="s">
        <v>193</v>
      </c>
      <c r="F332" s="180" t="s">
        <v>193</v>
      </c>
      <c r="G332" s="166" t="s">
        <v>194</v>
      </c>
      <c r="H332" s="181" t="s">
        <v>193</v>
      </c>
      <c r="I332" s="175"/>
      <c r="J332" s="204">
        <f>J333</f>
        <v>1657</v>
      </c>
      <c r="K332" s="204">
        <f>K333</f>
        <v>0</v>
      </c>
      <c r="L332" s="449">
        <f>L333</f>
        <v>1657</v>
      </c>
    </row>
    <row r="333" spans="2:12" ht="25.5">
      <c r="B333" s="467" t="s">
        <v>51</v>
      </c>
      <c r="C333" s="169" t="s">
        <v>11</v>
      </c>
      <c r="D333" s="156" t="s">
        <v>193</v>
      </c>
      <c r="E333" s="156" t="s">
        <v>193</v>
      </c>
      <c r="F333" s="156" t="s">
        <v>193</v>
      </c>
      <c r="G333" s="156" t="s">
        <v>47</v>
      </c>
      <c r="H333" s="155" t="s">
        <v>193</v>
      </c>
      <c r="I333" s="159"/>
      <c r="J333" s="158">
        <f>J334+J336</f>
        <v>1657</v>
      </c>
      <c r="K333" s="158">
        <f>K334+K336</f>
        <v>0</v>
      </c>
      <c r="L333" s="451">
        <f>L334+L336</f>
        <v>1657</v>
      </c>
    </row>
    <row r="334" spans="2:12" ht="51">
      <c r="B334" s="437" t="s">
        <v>111</v>
      </c>
      <c r="C334" s="169" t="s">
        <v>11</v>
      </c>
      <c r="D334" s="156" t="s">
        <v>193</v>
      </c>
      <c r="E334" s="156" t="s">
        <v>193</v>
      </c>
      <c r="F334" s="156" t="s">
        <v>193</v>
      </c>
      <c r="G334" s="156" t="s">
        <v>47</v>
      </c>
      <c r="H334" s="155" t="s">
        <v>193</v>
      </c>
      <c r="I334" s="159">
        <v>100</v>
      </c>
      <c r="J334" s="158">
        <f>J335</f>
        <v>1619.2</v>
      </c>
      <c r="K334" s="158">
        <f>K335</f>
        <v>0</v>
      </c>
      <c r="L334" s="451">
        <f>L335</f>
        <v>1619.2</v>
      </c>
    </row>
    <row r="335" spans="2:12" ht="25.5">
      <c r="B335" s="437" t="s">
        <v>100</v>
      </c>
      <c r="C335" s="169" t="s">
        <v>11</v>
      </c>
      <c r="D335" s="156" t="s">
        <v>193</v>
      </c>
      <c r="E335" s="156" t="s">
        <v>193</v>
      </c>
      <c r="F335" s="156" t="s">
        <v>193</v>
      </c>
      <c r="G335" s="156" t="s">
        <v>47</v>
      </c>
      <c r="H335" s="155" t="s">
        <v>193</v>
      </c>
      <c r="I335" s="159">
        <v>120</v>
      </c>
      <c r="J335" s="158">
        <v>1619.2</v>
      </c>
      <c r="K335" s="158">
        <v>0</v>
      </c>
      <c r="L335" s="451">
        <v>1619.2</v>
      </c>
    </row>
    <row r="336" spans="2:12" ht="25.5">
      <c r="B336" s="437" t="s">
        <v>91</v>
      </c>
      <c r="C336" s="169" t="s">
        <v>11</v>
      </c>
      <c r="D336" s="156" t="s">
        <v>193</v>
      </c>
      <c r="E336" s="156" t="s">
        <v>193</v>
      </c>
      <c r="F336" s="156" t="s">
        <v>193</v>
      </c>
      <c r="G336" s="156" t="s">
        <v>47</v>
      </c>
      <c r="H336" s="155" t="s">
        <v>193</v>
      </c>
      <c r="I336" s="159">
        <v>200</v>
      </c>
      <c r="J336" s="158">
        <f>J337</f>
        <v>37.8</v>
      </c>
      <c r="K336" s="158">
        <f>K337</f>
        <v>0</v>
      </c>
      <c r="L336" s="451">
        <f>L337</f>
        <v>37.8</v>
      </c>
    </row>
    <row r="337" spans="2:12" ht="25.5">
      <c r="B337" s="447" t="s">
        <v>93</v>
      </c>
      <c r="C337" s="246" t="s">
        <v>11</v>
      </c>
      <c r="D337" s="206" t="s">
        <v>193</v>
      </c>
      <c r="E337" s="206" t="s">
        <v>193</v>
      </c>
      <c r="F337" s="206" t="s">
        <v>193</v>
      </c>
      <c r="G337" s="206" t="s">
        <v>47</v>
      </c>
      <c r="H337" s="203" t="s">
        <v>193</v>
      </c>
      <c r="I337" s="250">
        <v>240</v>
      </c>
      <c r="J337" s="208">
        <v>37.8</v>
      </c>
      <c r="K337" s="208">
        <v>0</v>
      </c>
      <c r="L337" s="453">
        <v>37.8</v>
      </c>
    </row>
    <row r="338" spans="2:12" ht="12.75">
      <c r="B338" s="448"/>
      <c r="C338" s="169"/>
      <c r="D338" s="156"/>
      <c r="E338" s="156"/>
      <c r="F338" s="156"/>
      <c r="G338" s="156"/>
      <c r="H338" s="156"/>
      <c r="I338" s="189"/>
      <c r="J338" s="222"/>
      <c r="K338" s="256"/>
      <c r="L338" s="462"/>
    </row>
    <row r="339" spans="2:12" ht="31.5">
      <c r="B339" s="460" t="s">
        <v>54</v>
      </c>
      <c r="C339" s="245" t="s">
        <v>12</v>
      </c>
      <c r="D339" s="180" t="s">
        <v>193</v>
      </c>
      <c r="E339" s="180" t="s">
        <v>193</v>
      </c>
      <c r="F339" s="180" t="s">
        <v>193</v>
      </c>
      <c r="G339" s="180" t="s">
        <v>194</v>
      </c>
      <c r="H339" s="235" t="s">
        <v>193</v>
      </c>
      <c r="I339" s="159"/>
      <c r="J339" s="204">
        <f>J340+J345+J348+J353+J356+J361+J369</f>
        <v>45351.799999999996</v>
      </c>
      <c r="K339" s="204">
        <f>K340+K345+K348+K353+K356+K361+K369</f>
        <v>187.5</v>
      </c>
      <c r="L339" s="449">
        <f>L340+L345+L348+L353+L356+L361+L369</f>
        <v>45539.299999999996</v>
      </c>
    </row>
    <row r="340" spans="2:12" ht="25.5">
      <c r="B340" s="437" t="s">
        <v>42</v>
      </c>
      <c r="C340" s="169" t="s">
        <v>12</v>
      </c>
      <c r="D340" s="156" t="s">
        <v>193</v>
      </c>
      <c r="E340" s="156" t="s">
        <v>193</v>
      </c>
      <c r="F340" s="156" t="s">
        <v>193</v>
      </c>
      <c r="G340" s="156" t="s">
        <v>43</v>
      </c>
      <c r="H340" s="139" t="s">
        <v>193</v>
      </c>
      <c r="I340" s="159"/>
      <c r="J340" s="158">
        <f>J341+J343</f>
        <v>1218.6999999999998</v>
      </c>
      <c r="K340" s="255">
        <f>K341+K343</f>
        <v>0</v>
      </c>
      <c r="L340" s="451">
        <f>L341+L343</f>
        <v>1218.6999999999998</v>
      </c>
    </row>
    <row r="341" spans="2:12" ht="51">
      <c r="B341" s="437" t="s">
        <v>111</v>
      </c>
      <c r="C341" s="169" t="s">
        <v>12</v>
      </c>
      <c r="D341" s="156" t="s">
        <v>193</v>
      </c>
      <c r="E341" s="156" t="s">
        <v>193</v>
      </c>
      <c r="F341" s="156" t="s">
        <v>193</v>
      </c>
      <c r="G341" s="156" t="s">
        <v>43</v>
      </c>
      <c r="H341" s="139" t="s">
        <v>193</v>
      </c>
      <c r="I341" s="159">
        <v>100</v>
      </c>
      <c r="J341" s="158">
        <f>J342</f>
        <v>1179.1</v>
      </c>
      <c r="K341" s="255">
        <f>K342</f>
        <v>0</v>
      </c>
      <c r="L341" s="451">
        <f>L342</f>
        <v>1179.1</v>
      </c>
    </row>
    <row r="342" spans="2:12" ht="25.5">
      <c r="B342" s="437" t="s">
        <v>100</v>
      </c>
      <c r="C342" s="169" t="s">
        <v>12</v>
      </c>
      <c r="D342" s="156" t="s">
        <v>193</v>
      </c>
      <c r="E342" s="156" t="s">
        <v>193</v>
      </c>
      <c r="F342" s="156" t="s">
        <v>193</v>
      </c>
      <c r="G342" s="156" t="s">
        <v>43</v>
      </c>
      <c r="H342" s="139" t="s">
        <v>193</v>
      </c>
      <c r="I342" s="159">
        <v>120</v>
      </c>
      <c r="J342" s="158">
        <v>1179.1</v>
      </c>
      <c r="K342" s="255">
        <v>0</v>
      </c>
      <c r="L342" s="451">
        <v>1179.1</v>
      </c>
    </row>
    <row r="343" spans="2:12" ht="25.5">
      <c r="B343" s="437" t="s">
        <v>91</v>
      </c>
      <c r="C343" s="169" t="s">
        <v>12</v>
      </c>
      <c r="D343" s="156" t="s">
        <v>193</v>
      </c>
      <c r="E343" s="156" t="s">
        <v>193</v>
      </c>
      <c r="F343" s="156" t="s">
        <v>193</v>
      </c>
      <c r="G343" s="156" t="s">
        <v>43</v>
      </c>
      <c r="H343" s="139" t="s">
        <v>193</v>
      </c>
      <c r="I343" s="159">
        <v>200</v>
      </c>
      <c r="J343" s="158">
        <f>J344</f>
        <v>39.6</v>
      </c>
      <c r="K343" s="255">
        <f>K344</f>
        <v>0</v>
      </c>
      <c r="L343" s="451">
        <f>L344</f>
        <v>39.6</v>
      </c>
    </row>
    <row r="344" spans="2:12" ht="25.5">
      <c r="B344" s="437" t="s">
        <v>93</v>
      </c>
      <c r="C344" s="169" t="s">
        <v>12</v>
      </c>
      <c r="D344" s="156" t="s">
        <v>193</v>
      </c>
      <c r="E344" s="156" t="s">
        <v>193</v>
      </c>
      <c r="F344" s="156" t="s">
        <v>193</v>
      </c>
      <c r="G344" s="156" t="s">
        <v>43</v>
      </c>
      <c r="H344" s="139" t="s">
        <v>193</v>
      </c>
      <c r="I344" s="159">
        <v>240</v>
      </c>
      <c r="J344" s="158">
        <v>39.6</v>
      </c>
      <c r="K344" s="255">
        <v>0</v>
      </c>
      <c r="L344" s="451">
        <v>39.6</v>
      </c>
    </row>
    <row r="345" spans="2:12" ht="25.5">
      <c r="B345" s="437" t="s">
        <v>174</v>
      </c>
      <c r="C345" s="169" t="s">
        <v>12</v>
      </c>
      <c r="D345" s="156" t="s">
        <v>193</v>
      </c>
      <c r="E345" s="156" t="s">
        <v>193</v>
      </c>
      <c r="F345" s="156" t="s">
        <v>193</v>
      </c>
      <c r="G345" s="156" t="s">
        <v>44</v>
      </c>
      <c r="H345" s="139" t="s">
        <v>193</v>
      </c>
      <c r="I345" s="159"/>
      <c r="J345" s="158">
        <f aca="true" t="shared" si="52" ref="J345:L346">J346</f>
        <v>875</v>
      </c>
      <c r="K345" s="255">
        <f t="shared" si="52"/>
        <v>0</v>
      </c>
      <c r="L345" s="451">
        <f t="shared" si="52"/>
        <v>875</v>
      </c>
    </row>
    <row r="346" spans="2:12" ht="12.75">
      <c r="B346" s="437" t="s">
        <v>147</v>
      </c>
      <c r="C346" s="169" t="s">
        <v>12</v>
      </c>
      <c r="D346" s="156" t="s">
        <v>193</v>
      </c>
      <c r="E346" s="156" t="s">
        <v>193</v>
      </c>
      <c r="F346" s="156" t="s">
        <v>193</v>
      </c>
      <c r="G346" s="156" t="s">
        <v>44</v>
      </c>
      <c r="H346" s="139" t="s">
        <v>193</v>
      </c>
      <c r="I346" s="159" t="s">
        <v>161</v>
      </c>
      <c r="J346" s="158">
        <f t="shared" si="52"/>
        <v>875</v>
      </c>
      <c r="K346" s="255">
        <f t="shared" si="52"/>
        <v>0</v>
      </c>
      <c r="L346" s="451">
        <f t="shared" si="52"/>
        <v>875</v>
      </c>
    </row>
    <row r="347" spans="2:12" ht="12.75">
      <c r="B347" s="437" t="s">
        <v>106</v>
      </c>
      <c r="C347" s="169" t="s">
        <v>12</v>
      </c>
      <c r="D347" s="156" t="s">
        <v>193</v>
      </c>
      <c r="E347" s="156" t="s">
        <v>193</v>
      </c>
      <c r="F347" s="156" t="s">
        <v>193</v>
      </c>
      <c r="G347" s="156" t="s">
        <v>44</v>
      </c>
      <c r="H347" s="139" t="s">
        <v>193</v>
      </c>
      <c r="I347" s="159" t="s">
        <v>107</v>
      </c>
      <c r="J347" s="158">
        <v>875</v>
      </c>
      <c r="K347" s="255">
        <v>0</v>
      </c>
      <c r="L347" s="451">
        <v>875</v>
      </c>
    </row>
    <row r="348" spans="2:12" ht="51">
      <c r="B348" s="437" t="s">
        <v>175</v>
      </c>
      <c r="C348" s="169" t="s">
        <v>12</v>
      </c>
      <c r="D348" s="156" t="s">
        <v>193</v>
      </c>
      <c r="E348" s="156" t="s">
        <v>193</v>
      </c>
      <c r="F348" s="156" t="s">
        <v>193</v>
      </c>
      <c r="G348" s="156">
        <v>7869</v>
      </c>
      <c r="H348" s="139" t="s">
        <v>193</v>
      </c>
      <c r="I348" s="159"/>
      <c r="J348" s="158">
        <f>J349+J351</f>
        <v>20</v>
      </c>
      <c r="K348" s="255">
        <f>K349+K351</f>
        <v>0</v>
      </c>
      <c r="L348" s="451">
        <f>L349+L351</f>
        <v>20</v>
      </c>
    </row>
    <row r="349" spans="2:12" ht="51">
      <c r="B349" s="437" t="s">
        <v>111</v>
      </c>
      <c r="C349" s="169" t="s">
        <v>12</v>
      </c>
      <c r="D349" s="156" t="s">
        <v>193</v>
      </c>
      <c r="E349" s="156" t="s">
        <v>193</v>
      </c>
      <c r="F349" s="156" t="s">
        <v>193</v>
      </c>
      <c r="G349" s="156">
        <v>7869</v>
      </c>
      <c r="H349" s="139" t="s">
        <v>193</v>
      </c>
      <c r="I349" s="159">
        <v>100</v>
      </c>
      <c r="J349" s="158">
        <f>J350</f>
        <v>4</v>
      </c>
      <c r="K349" s="255">
        <f>K350</f>
        <v>0</v>
      </c>
      <c r="L349" s="451">
        <f>L350</f>
        <v>4</v>
      </c>
    </row>
    <row r="350" spans="2:12" ht="25.5">
      <c r="B350" s="437" t="s">
        <v>100</v>
      </c>
      <c r="C350" s="169" t="s">
        <v>12</v>
      </c>
      <c r="D350" s="156" t="s">
        <v>193</v>
      </c>
      <c r="E350" s="156" t="s">
        <v>193</v>
      </c>
      <c r="F350" s="156" t="s">
        <v>193</v>
      </c>
      <c r="G350" s="156">
        <v>7869</v>
      </c>
      <c r="H350" s="139" t="s">
        <v>193</v>
      </c>
      <c r="I350" s="159">
        <v>120</v>
      </c>
      <c r="J350" s="158">
        <v>4</v>
      </c>
      <c r="K350" s="255">
        <v>0</v>
      </c>
      <c r="L350" s="451">
        <v>4</v>
      </c>
    </row>
    <row r="351" spans="2:12" ht="25.5">
      <c r="B351" s="437" t="s">
        <v>91</v>
      </c>
      <c r="C351" s="169" t="s">
        <v>12</v>
      </c>
      <c r="D351" s="156" t="s">
        <v>193</v>
      </c>
      <c r="E351" s="156" t="s">
        <v>193</v>
      </c>
      <c r="F351" s="156" t="s">
        <v>193</v>
      </c>
      <c r="G351" s="156" t="s">
        <v>59</v>
      </c>
      <c r="H351" s="139" t="s">
        <v>193</v>
      </c>
      <c r="I351" s="159">
        <v>200</v>
      </c>
      <c r="J351" s="158">
        <f>J352</f>
        <v>16</v>
      </c>
      <c r="K351" s="255">
        <f>K352</f>
        <v>0</v>
      </c>
      <c r="L351" s="451">
        <f>L352</f>
        <v>16</v>
      </c>
    </row>
    <row r="352" spans="2:12" ht="25.5">
      <c r="B352" s="437" t="s">
        <v>93</v>
      </c>
      <c r="C352" s="169" t="s">
        <v>12</v>
      </c>
      <c r="D352" s="156" t="s">
        <v>193</v>
      </c>
      <c r="E352" s="156" t="s">
        <v>193</v>
      </c>
      <c r="F352" s="156" t="s">
        <v>193</v>
      </c>
      <c r="G352" s="156" t="s">
        <v>59</v>
      </c>
      <c r="H352" s="139" t="s">
        <v>193</v>
      </c>
      <c r="I352" s="159">
        <v>240</v>
      </c>
      <c r="J352" s="158">
        <v>16</v>
      </c>
      <c r="K352" s="255">
        <v>0</v>
      </c>
      <c r="L352" s="451">
        <v>16</v>
      </c>
    </row>
    <row r="353" spans="2:12" ht="25.5">
      <c r="B353" s="437" t="s">
        <v>21</v>
      </c>
      <c r="C353" s="169" t="s">
        <v>12</v>
      </c>
      <c r="D353" s="156" t="s">
        <v>193</v>
      </c>
      <c r="E353" s="156" t="s">
        <v>193</v>
      </c>
      <c r="F353" s="156" t="s">
        <v>193</v>
      </c>
      <c r="G353" s="156">
        <v>7870</v>
      </c>
      <c r="H353" s="139" t="s">
        <v>193</v>
      </c>
      <c r="I353" s="159"/>
      <c r="J353" s="158">
        <f aca="true" t="shared" si="53" ref="J353:L354">J354</f>
        <v>25</v>
      </c>
      <c r="K353" s="255">
        <f t="shared" si="53"/>
        <v>0</v>
      </c>
      <c r="L353" s="451">
        <f t="shared" si="53"/>
        <v>25</v>
      </c>
    </row>
    <row r="354" spans="2:12" ht="25.5">
      <c r="B354" s="437" t="s">
        <v>91</v>
      </c>
      <c r="C354" s="169" t="s">
        <v>12</v>
      </c>
      <c r="D354" s="156" t="s">
        <v>193</v>
      </c>
      <c r="E354" s="156" t="s">
        <v>193</v>
      </c>
      <c r="F354" s="156" t="s">
        <v>193</v>
      </c>
      <c r="G354" s="156" t="s">
        <v>58</v>
      </c>
      <c r="H354" s="139" t="s">
        <v>193</v>
      </c>
      <c r="I354" s="159">
        <v>200</v>
      </c>
      <c r="J354" s="158">
        <f t="shared" si="53"/>
        <v>25</v>
      </c>
      <c r="K354" s="255">
        <f t="shared" si="53"/>
        <v>0</v>
      </c>
      <c r="L354" s="451">
        <f t="shared" si="53"/>
        <v>25</v>
      </c>
    </row>
    <row r="355" spans="2:12" ht="25.5">
      <c r="B355" s="437" t="s">
        <v>93</v>
      </c>
      <c r="C355" s="169" t="s">
        <v>12</v>
      </c>
      <c r="D355" s="156" t="s">
        <v>193</v>
      </c>
      <c r="E355" s="156" t="s">
        <v>193</v>
      </c>
      <c r="F355" s="156" t="s">
        <v>193</v>
      </c>
      <c r="G355" s="156" t="s">
        <v>58</v>
      </c>
      <c r="H355" s="139" t="s">
        <v>193</v>
      </c>
      <c r="I355" s="159">
        <v>240</v>
      </c>
      <c r="J355" s="158">
        <v>25</v>
      </c>
      <c r="K355" s="255">
        <v>0</v>
      </c>
      <c r="L355" s="451">
        <v>25</v>
      </c>
    </row>
    <row r="356" spans="2:12" ht="25.5">
      <c r="B356" s="437" t="s">
        <v>182</v>
      </c>
      <c r="C356" s="169" t="s">
        <v>12</v>
      </c>
      <c r="D356" s="156" t="s">
        <v>193</v>
      </c>
      <c r="E356" s="156" t="s">
        <v>193</v>
      </c>
      <c r="F356" s="156" t="s">
        <v>193</v>
      </c>
      <c r="G356" s="156" t="s">
        <v>183</v>
      </c>
      <c r="H356" s="139" t="s">
        <v>193</v>
      </c>
      <c r="I356" s="159"/>
      <c r="J356" s="158">
        <f>J357+J359</f>
        <v>304.7</v>
      </c>
      <c r="K356" s="255">
        <f>K357+K359</f>
        <v>0</v>
      </c>
      <c r="L356" s="451">
        <f>L357+L359</f>
        <v>304.7</v>
      </c>
    </row>
    <row r="357" spans="2:12" ht="51">
      <c r="B357" s="437" t="s">
        <v>111</v>
      </c>
      <c r="C357" s="169" t="s">
        <v>12</v>
      </c>
      <c r="D357" s="156" t="s">
        <v>193</v>
      </c>
      <c r="E357" s="156" t="s">
        <v>193</v>
      </c>
      <c r="F357" s="156" t="s">
        <v>193</v>
      </c>
      <c r="G357" s="156" t="s">
        <v>183</v>
      </c>
      <c r="H357" s="139" t="s">
        <v>193</v>
      </c>
      <c r="I357" s="159">
        <v>100</v>
      </c>
      <c r="J357" s="158">
        <f>J358</f>
        <v>297.7</v>
      </c>
      <c r="K357" s="255">
        <f>K358</f>
        <v>0</v>
      </c>
      <c r="L357" s="451">
        <f>L358</f>
        <v>297.7</v>
      </c>
    </row>
    <row r="358" spans="2:12" ht="25.5">
      <c r="B358" s="437" t="s">
        <v>100</v>
      </c>
      <c r="C358" s="169" t="s">
        <v>12</v>
      </c>
      <c r="D358" s="156" t="s">
        <v>193</v>
      </c>
      <c r="E358" s="156" t="s">
        <v>193</v>
      </c>
      <c r="F358" s="156" t="s">
        <v>193</v>
      </c>
      <c r="G358" s="156" t="s">
        <v>183</v>
      </c>
      <c r="H358" s="139" t="s">
        <v>193</v>
      </c>
      <c r="I358" s="159">
        <v>120</v>
      </c>
      <c r="J358" s="158">
        <v>297.7</v>
      </c>
      <c r="K358" s="255">
        <v>0</v>
      </c>
      <c r="L358" s="451">
        <f>K358+J358</f>
        <v>297.7</v>
      </c>
    </row>
    <row r="359" spans="2:12" ht="25.5">
      <c r="B359" s="437" t="s">
        <v>91</v>
      </c>
      <c r="C359" s="169" t="s">
        <v>12</v>
      </c>
      <c r="D359" s="156" t="s">
        <v>193</v>
      </c>
      <c r="E359" s="156" t="s">
        <v>193</v>
      </c>
      <c r="F359" s="156" t="s">
        <v>193</v>
      </c>
      <c r="G359" s="156" t="s">
        <v>183</v>
      </c>
      <c r="H359" s="139" t="s">
        <v>193</v>
      </c>
      <c r="I359" s="159">
        <v>200</v>
      </c>
      <c r="J359" s="158">
        <f>J360</f>
        <v>7</v>
      </c>
      <c r="K359" s="255">
        <f>K360</f>
        <v>0</v>
      </c>
      <c r="L359" s="451">
        <f>L360</f>
        <v>7</v>
      </c>
    </row>
    <row r="360" spans="2:12" ht="25.5">
      <c r="B360" s="437" t="s">
        <v>93</v>
      </c>
      <c r="C360" s="169" t="s">
        <v>12</v>
      </c>
      <c r="D360" s="156" t="s">
        <v>193</v>
      </c>
      <c r="E360" s="156" t="s">
        <v>193</v>
      </c>
      <c r="F360" s="156" t="s">
        <v>193</v>
      </c>
      <c r="G360" s="156" t="s">
        <v>183</v>
      </c>
      <c r="H360" s="139" t="s">
        <v>193</v>
      </c>
      <c r="I360" s="159">
        <v>240</v>
      </c>
      <c r="J360" s="158">
        <v>7</v>
      </c>
      <c r="K360" s="255">
        <v>0</v>
      </c>
      <c r="L360" s="451">
        <f>K360+J360</f>
        <v>7</v>
      </c>
    </row>
    <row r="361" spans="2:12" ht="25.5">
      <c r="B361" s="467" t="s">
        <v>51</v>
      </c>
      <c r="C361" s="169" t="s">
        <v>12</v>
      </c>
      <c r="D361" s="156" t="s">
        <v>193</v>
      </c>
      <c r="E361" s="156" t="s">
        <v>193</v>
      </c>
      <c r="F361" s="156" t="s">
        <v>193</v>
      </c>
      <c r="G361" s="156" t="s">
        <v>47</v>
      </c>
      <c r="H361" s="139" t="s">
        <v>193</v>
      </c>
      <c r="I361" s="159"/>
      <c r="J361" s="158">
        <f>J362+J364+J366</f>
        <v>42908.399999999994</v>
      </c>
      <c r="K361" s="255">
        <f>K362+K364+K366</f>
        <v>37.5</v>
      </c>
      <c r="L361" s="451">
        <f>L362+L364+L366</f>
        <v>42945.899999999994</v>
      </c>
    </row>
    <row r="362" spans="2:12" ht="51">
      <c r="B362" s="437" t="s">
        <v>111</v>
      </c>
      <c r="C362" s="169" t="s">
        <v>12</v>
      </c>
      <c r="D362" s="156" t="s">
        <v>193</v>
      </c>
      <c r="E362" s="156" t="s">
        <v>193</v>
      </c>
      <c r="F362" s="156" t="s">
        <v>193</v>
      </c>
      <c r="G362" s="156" t="s">
        <v>47</v>
      </c>
      <c r="H362" s="139" t="s">
        <v>193</v>
      </c>
      <c r="I362" s="159">
        <v>100</v>
      </c>
      <c r="J362" s="158">
        <f>J363</f>
        <v>38672.1</v>
      </c>
      <c r="K362" s="255">
        <f>K363</f>
        <v>0</v>
      </c>
      <c r="L362" s="451">
        <f>L363</f>
        <v>38672.1</v>
      </c>
    </row>
    <row r="363" spans="2:12" ht="25.5">
      <c r="B363" s="437" t="s">
        <v>100</v>
      </c>
      <c r="C363" s="169" t="s">
        <v>12</v>
      </c>
      <c r="D363" s="156" t="s">
        <v>193</v>
      </c>
      <c r="E363" s="156" t="s">
        <v>193</v>
      </c>
      <c r="F363" s="156" t="s">
        <v>193</v>
      </c>
      <c r="G363" s="156" t="s">
        <v>47</v>
      </c>
      <c r="H363" s="139" t="s">
        <v>193</v>
      </c>
      <c r="I363" s="159">
        <v>120</v>
      </c>
      <c r="J363" s="158">
        <f>27651.8+11020.3</f>
        <v>38672.1</v>
      </c>
      <c r="K363" s="255">
        <v>0</v>
      </c>
      <c r="L363" s="451">
        <f>27651.8+11020.3</f>
        <v>38672.1</v>
      </c>
    </row>
    <row r="364" spans="2:12" ht="25.5">
      <c r="B364" s="437" t="s">
        <v>91</v>
      </c>
      <c r="C364" s="169" t="s">
        <v>12</v>
      </c>
      <c r="D364" s="156" t="s">
        <v>193</v>
      </c>
      <c r="E364" s="156" t="s">
        <v>193</v>
      </c>
      <c r="F364" s="156" t="s">
        <v>193</v>
      </c>
      <c r="G364" s="156" t="s">
        <v>47</v>
      </c>
      <c r="H364" s="139" t="s">
        <v>193</v>
      </c>
      <c r="I364" s="159">
        <v>200</v>
      </c>
      <c r="J364" s="158">
        <f>J365</f>
        <v>2196.1</v>
      </c>
      <c r="K364" s="255">
        <f>K365</f>
        <v>0</v>
      </c>
      <c r="L364" s="451">
        <f>L365</f>
        <v>2196.1</v>
      </c>
    </row>
    <row r="365" spans="2:12" ht="25.5">
      <c r="B365" s="437" t="s">
        <v>93</v>
      </c>
      <c r="C365" s="169" t="s">
        <v>12</v>
      </c>
      <c r="D365" s="156" t="s">
        <v>193</v>
      </c>
      <c r="E365" s="156" t="s">
        <v>193</v>
      </c>
      <c r="F365" s="156" t="s">
        <v>193</v>
      </c>
      <c r="G365" s="156" t="s">
        <v>47</v>
      </c>
      <c r="H365" s="139" t="s">
        <v>193</v>
      </c>
      <c r="I365" s="159">
        <v>240</v>
      </c>
      <c r="J365" s="158">
        <f>1711+485.1</f>
        <v>2196.1</v>
      </c>
      <c r="K365" s="255">
        <v>0</v>
      </c>
      <c r="L365" s="451">
        <f>1711+485.1</f>
        <v>2196.1</v>
      </c>
    </row>
    <row r="366" spans="2:12" ht="12.75">
      <c r="B366" s="437" t="s">
        <v>101</v>
      </c>
      <c r="C366" s="169" t="s">
        <v>12</v>
      </c>
      <c r="D366" s="156" t="s">
        <v>193</v>
      </c>
      <c r="E366" s="156" t="s">
        <v>193</v>
      </c>
      <c r="F366" s="156" t="s">
        <v>193</v>
      </c>
      <c r="G366" s="156" t="s">
        <v>47</v>
      </c>
      <c r="H366" s="139" t="s">
        <v>193</v>
      </c>
      <c r="I366" s="159">
        <v>800</v>
      </c>
      <c r="J366" s="158">
        <f>J368+J367</f>
        <v>2040.1999999999998</v>
      </c>
      <c r="K366" s="255">
        <f>K368+K367</f>
        <v>37.5</v>
      </c>
      <c r="L366" s="451">
        <f>L368+L367</f>
        <v>2077.7</v>
      </c>
    </row>
    <row r="367" spans="2:12" ht="12.75">
      <c r="B367" s="437" t="s">
        <v>278</v>
      </c>
      <c r="C367" s="169" t="s">
        <v>12</v>
      </c>
      <c r="D367" s="156" t="s">
        <v>193</v>
      </c>
      <c r="E367" s="156" t="s">
        <v>193</v>
      </c>
      <c r="F367" s="156" t="s">
        <v>193</v>
      </c>
      <c r="G367" s="156" t="s">
        <v>47</v>
      </c>
      <c r="H367" s="139" t="s">
        <v>193</v>
      </c>
      <c r="I367" s="159" t="s">
        <v>277</v>
      </c>
      <c r="J367" s="158">
        <v>1980.1</v>
      </c>
      <c r="K367" s="255">
        <v>0</v>
      </c>
      <c r="L367" s="451">
        <f>K367+J367</f>
        <v>1980.1</v>
      </c>
    </row>
    <row r="368" spans="2:12" ht="12.75">
      <c r="B368" s="437" t="s">
        <v>103</v>
      </c>
      <c r="C368" s="169" t="s">
        <v>12</v>
      </c>
      <c r="D368" s="156" t="s">
        <v>193</v>
      </c>
      <c r="E368" s="156" t="s">
        <v>193</v>
      </c>
      <c r="F368" s="156" t="s">
        <v>193</v>
      </c>
      <c r="G368" s="156" t="s">
        <v>47</v>
      </c>
      <c r="H368" s="139" t="s">
        <v>193</v>
      </c>
      <c r="I368" s="159">
        <v>850</v>
      </c>
      <c r="J368" s="158">
        <v>60.1</v>
      </c>
      <c r="K368" s="255">
        <v>37.5</v>
      </c>
      <c r="L368" s="451">
        <f>K368+J368</f>
        <v>97.6</v>
      </c>
    </row>
    <row r="369" spans="2:12" ht="25.5">
      <c r="B369" s="437" t="s">
        <v>55</v>
      </c>
      <c r="C369" s="154" t="s">
        <v>12</v>
      </c>
      <c r="D369" s="139" t="s">
        <v>193</v>
      </c>
      <c r="E369" s="139" t="s">
        <v>193</v>
      </c>
      <c r="F369" s="139" t="s">
        <v>193</v>
      </c>
      <c r="G369" s="139" t="s">
        <v>30</v>
      </c>
      <c r="H369" s="139" t="s">
        <v>193</v>
      </c>
      <c r="I369" s="159"/>
      <c r="J369" s="158">
        <f aca="true" t="shared" si="54" ref="J369:L370">J370</f>
        <v>0</v>
      </c>
      <c r="K369" s="255">
        <f t="shared" si="54"/>
        <v>150</v>
      </c>
      <c r="L369" s="451">
        <f t="shared" si="54"/>
        <v>150</v>
      </c>
    </row>
    <row r="370" spans="2:12" ht="19.5" customHeight="1">
      <c r="B370" s="437" t="s">
        <v>101</v>
      </c>
      <c r="C370" s="154" t="s">
        <v>12</v>
      </c>
      <c r="D370" s="139" t="s">
        <v>193</v>
      </c>
      <c r="E370" s="139" t="s">
        <v>193</v>
      </c>
      <c r="F370" s="139" t="s">
        <v>193</v>
      </c>
      <c r="G370" s="139" t="s">
        <v>30</v>
      </c>
      <c r="H370" s="139" t="s">
        <v>193</v>
      </c>
      <c r="I370" s="159" t="s">
        <v>102</v>
      </c>
      <c r="J370" s="158">
        <f t="shared" si="54"/>
        <v>0</v>
      </c>
      <c r="K370" s="255">
        <f t="shared" si="54"/>
        <v>150</v>
      </c>
      <c r="L370" s="451">
        <f t="shared" si="54"/>
        <v>150</v>
      </c>
    </row>
    <row r="371" spans="2:12" ht="24" customHeight="1">
      <c r="B371" s="447" t="s">
        <v>103</v>
      </c>
      <c r="C371" s="249" t="s">
        <v>12</v>
      </c>
      <c r="D371" s="194" t="s">
        <v>193</v>
      </c>
      <c r="E371" s="194" t="s">
        <v>193</v>
      </c>
      <c r="F371" s="194" t="s">
        <v>193</v>
      </c>
      <c r="G371" s="194" t="s">
        <v>30</v>
      </c>
      <c r="H371" s="194" t="s">
        <v>193</v>
      </c>
      <c r="I371" s="250" t="s">
        <v>104</v>
      </c>
      <c r="J371" s="208">
        <v>0</v>
      </c>
      <c r="K371" s="286">
        <v>150</v>
      </c>
      <c r="L371" s="453">
        <v>150</v>
      </c>
    </row>
    <row r="372" spans="2:12" ht="12.75">
      <c r="B372" s="448"/>
      <c r="C372" s="154"/>
      <c r="D372" s="139"/>
      <c r="E372" s="139"/>
      <c r="F372" s="139"/>
      <c r="G372" s="139"/>
      <c r="H372" s="155"/>
      <c r="I372" s="159"/>
      <c r="J372" s="158"/>
      <c r="K372" s="158"/>
      <c r="L372" s="451"/>
    </row>
    <row r="373" spans="2:12" ht="31.5">
      <c r="B373" s="460" t="s">
        <v>55</v>
      </c>
      <c r="C373" s="165" t="s">
        <v>13</v>
      </c>
      <c r="D373" s="166" t="s">
        <v>193</v>
      </c>
      <c r="E373" s="180" t="s">
        <v>193</v>
      </c>
      <c r="F373" s="180" t="s">
        <v>193</v>
      </c>
      <c r="G373" s="166" t="s">
        <v>194</v>
      </c>
      <c r="H373" s="181" t="s">
        <v>193</v>
      </c>
      <c r="I373" s="175"/>
      <c r="J373" s="204">
        <f>J374</f>
        <v>3248.7</v>
      </c>
      <c r="K373" s="204">
        <f aca="true" t="shared" si="55" ref="K373:L375">K374</f>
        <v>-219.4</v>
      </c>
      <c r="L373" s="449">
        <f t="shared" si="55"/>
        <v>3029.2999999999997</v>
      </c>
    </row>
    <row r="374" spans="2:12" ht="25.5">
      <c r="B374" s="437" t="s">
        <v>55</v>
      </c>
      <c r="C374" s="169" t="s">
        <v>13</v>
      </c>
      <c r="D374" s="156" t="s">
        <v>193</v>
      </c>
      <c r="E374" s="156" t="s">
        <v>193</v>
      </c>
      <c r="F374" s="156" t="s">
        <v>193</v>
      </c>
      <c r="G374" s="156" t="s">
        <v>30</v>
      </c>
      <c r="H374" s="155" t="s">
        <v>193</v>
      </c>
      <c r="I374" s="159"/>
      <c r="J374" s="158">
        <f>J375</f>
        <v>3248.7</v>
      </c>
      <c r="K374" s="158">
        <f t="shared" si="55"/>
        <v>-219.4</v>
      </c>
      <c r="L374" s="451">
        <f t="shared" si="55"/>
        <v>3029.2999999999997</v>
      </c>
    </row>
    <row r="375" spans="2:12" ht="12.75">
      <c r="B375" s="437" t="s">
        <v>101</v>
      </c>
      <c r="C375" s="169" t="s">
        <v>13</v>
      </c>
      <c r="D375" s="156" t="s">
        <v>193</v>
      </c>
      <c r="E375" s="156" t="s">
        <v>193</v>
      </c>
      <c r="F375" s="156" t="s">
        <v>193</v>
      </c>
      <c r="G375" s="156" t="s">
        <v>30</v>
      </c>
      <c r="H375" s="155" t="s">
        <v>193</v>
      </c>
      <c r="I375" s="159" t="s">
        <v>102</v>
      </c>
      <c r="J375" s="158">
        <f>J376</f>
        <v>3248.7</v>
      </c>
      <c r="K375" s="158">
        <f t="shared" si="55"/>
        <v>-219.4</v>
      </c>
      <c r="L375" s="451">
        <f t="shared" si="55"/>
        <v>3029.2999999999997</v>
      </c>
    </row>
    <row r="376" spans="2:12" ht="12.75">
      <c r="B376" s="447" t="s">
        <v>89</v>
      </c>
      <c r="C376" s="246" t="s">
        <v>13</v>
      </c>
      <c r="D376" s="206" t="s">
        <v>193</v>
      </c>
      <c r="E376" s="206" t="s">
        <v>193</v>
      </c>
      <c r="F376" s="206" t="s">
        <v>193</v>
      </c>
      <c r="G376" s="206" t="s">
        <v>30</v>
      </c>
      <c r="H376" s="203" t="s">
        <v>193</v>
      </c>
      <c r="I376" s="250">
        <v>870</v>
      </c>
      <c r="J376" s="208">
        <f>4000-124.4-626.9</f>
        <v>3248.7</v>
      </c>
      <c r="K376" s="208">
        <f>-150-37.5-31.9</f>
        <v>-219.4</v>
      </c>
      <c r="L376" s="453">
        <f>K376+J376</f>
        <v>3029.2999999999997</v>
      </c>
    </row>
    <row r="377" spans="2:12" ht="12.75">
      <c r="B377" s="448"/>
      <c r="C377" s="169"/>
      <c r="D377" s="156"/>
      <c r="E377" s="156"/>
      <c r="F377" s="156"/>
      <c r="G377" s="156"/>
      <c r="H377" s="157"/>
      <c r="I377" s="159"/>
      <c r="J377" s="158"/>
      <c r="K377" s="158"/>
      <c r="L377" s="451"/>
    </row>
    <row r="378" spans="2:12" ht="31.5">
      <c r="B378" s="464" t="s">
        <v>83</v>
      </c>
      <c r="C378" s="245" t="s">
        <v>14</v>
      </c>
      <c r="D378" s="180" t="s">
        <v>193</v>
      </c>
      <c r="E378" s="180" t="s">
        <v>193</v>
      </c>
      <c r="F378" s="180" t="s">
        <v>193</v>
      </c>
      <c r="G378" s="180" t="s">
        <v>194</v>
      </c>
      <c r="H378" s="181" t="s">
        <v>193</v>
      </c>
      <c r="I378" s="236"/>
      <c r="J378" s="204">
        <f>J379+J389+J394+J382</f>
        <v>11008.099999999999</v>
      </c>
      <c r="K378" s="204">
        <f>K379+K389+K394+K382</f>
        <v>0</v>
      </c>
      <c r="L378" s="449">
        <f>L379+L389+L394+L382</f>
        <v>11008.099999999999</v>
      </c>
    </row>
    <row r="379" spans="2:12" ht="38.25">
      <c r="B379" s="452" t="s">
        <v>80</v>
      </c>
      <c r="C379" s="169" t="s">
        <v>14</v>
      </c>
      <c r="D379" s="156" t="s">
        <v>193</v>
      </c>
      <c r="E379" s="156" t="s">
        <v>193</v>
      </c>
      <c r="F379" s="156" t="s">
        <v>193</v>
      </c>
      <c r="G379" s="197" t="s">
        <v>41</v>
      </c>
      <c r="H379" s="155" t="s">
        <v>193</v>
      </c>
      <c r="I379" s="236"/>
      <c r="J379" s="158">
        <f aca="true" t="shared" si="56" ref="J379:L380">J380</f>
        <v>397.2</v>
      </c>
      <c r="K379" s="158">
        <f t="shared" si="56"/>
        <v>0</v>
      </c>
      <c r="L379" s="451">
        <f t="shared" si="56"/>
        <v>397.2</v>
      </c>
    </row>
    <row r="380" spans="2:12" ht="12.75">
      <c r="B380" s="437" t="s">
        <v>101</v>
      </c>
      <c r="C380" s="169" t="s">
        <v>14</v>
      </c>
      <c r="D380" s="156" t="s">
        <v>193</v>
      </c>
      <c r="E380" s="156" t="s">
        <v>193</v>
      </c>
      <c r="F380" s="156" t="s">
        <v>193</v>
      </c>
      <c r="G380" s="197" t="s">
        <v>41</v>
      </c>
      <c r="H380" s="155" t="s">
        <v>193</v>
      </c>
      <c r="I380" s="172" t="s">
        <v>102</v>
      </c>
      <c r="J380" s="158">
        <f t="shared" si="56"/>
        <v>397.2</v>
      </c>
      <c r="K380" s="158">
        <f t="shared" si="56"/>
        <v>0</v>
      </c>
      <c r="L380" s="451">
        <f t="shared" si="56"/>
        <v>397.2</v>
      </c>
    </row>
    <row r="381" spans="2:12" ht="38.25">
      <c r="B381" s="437" t="s">
        <v>272</v>
      </c>
      <c r="C381" s="169" t="s">
        <v>14</v>
      </c>
      <c r="D381" s="156" t="s">
        <v>193</v>
      </c>
      <c r="E381" s="156" t="s">
        <v>193</v>
      </c>
      <c r="F381" s="156" t="s">
        <v>193</v>
      </c>
      <c r="G381" s="197" t="s">
        <v>41</v>
      </c>
      <c r="H381" s="155" t="s">
        <v>193</v>
      </c>
      <c r="I381" s="172" t="s">
        <v>199</v>
      </c>
      <c r="J381" s="158">
        <v>397.2</v>
      </c>
      <c r="K381" s="158">
        <v>0</v>
      </c>
      <c r="L381" s="451">
        <v>397.2</v>
      </c>
    </row>
    <row r="382" spans="2:12" ht="25.5">
      <c r="B382" s="437" t="s">
        <v>90</v>
      </c>
      <c r="C382" s="169" t="s">
        <v>14</v>
      </c>
      <c r="D382" s="156" t="s">
        <v>193</v>
      </c>
      <c r="E382" s="156" t="s">
        <v>193</v>
      </c>
      <c r="F382" s="156" t="s">
        <v>193</v>
      </c>
      <c r="G382" s="156" t="s">
        <v>28</v>
      </c>
      <c r="H382" s="155" t="s">
        <v>193</v>
      </c>
      <c r="I382" s="159"/>
      <c r="J382" s="158">
        <f>J383+J385+J387</f>
        <v>10332.3</v>
      </c>
      <c r="K382" s="158">
        <f>K383+K385+K387</f>
        <v>0</v>
      </c>
      <c r="L382" s="451">
        <f>L383+L385+L387</f>
        <v>10332.3</v>
      </c>
    </row>
    <row r="383" spans="2:12" ht="51">
      <c r="B383" s="437" t="s">
        <v>111</v>
      </c>
      <c r="C383" s="169" t="s">
        <v>14</v>
      </c>
      <c r="D383" s="156" t="s">
        <v>193</v>
      </c>
      <c r="E383" s="156" t="s">
        <v>193</v>
      </c>
      <c r="F383" s="156" t="s">
        <v>193</v>
      </c>
      <c r="G383" s="156" t="s">
        <v>28</v>
      </c>
      <c r="H383" s="155" t="s">
        <v>193</v>
      </c>
      <c r="I383" s="159">
        <v>100</v>
      </c>
      <c r="J383" s="158">
        <f>J384</f>
        <v>4110.8</v>
      </c>
      <c r="K383" s="158">
        <f>K384</f>
        <v>0</v>
      </c>
      <c r="L383" s="451">
        <f>L384</f>
        <v>4110.8</v>
      </c>
    </row>
    <row r="384" spans="2:12" ht="12.75">
      <c r="B384" s="437" t="s">
        <v>184</v>
      </c>
      <c r="C384" s="169" t="s">
        <v>14</v>
      </c>
      <c r="D384" s="156" t="s">
        <v>193</v>
      </c>
      <c r="E384" s="156" t="s">
        <v>193</v>
      </c>
      <c r="F384" s="156" t="s">
        <v>193</v>
      </c>
      <c r="G384" s="156" t="s">
        <v>28</v>
      </c>
      <c r="H384" s="155" t="s">
        <v>193</v>
      </c>
      <c r="I384" s="159" t="s">
        <v>105</v>
      </c>
      <c r="J384" s="158">
        <v>4110.8</v>
      </c>
      <c r="K384" s="158">
        <v>0</v>
      </c>
      <c r="L384" s="451">
        <v>4110.8</v>
      </c>
    </row>
    <row r="385" spans="2:12" ht="25.5">
      <c r="B385" s="437" t="s">
        <v>91</v>
      </c>
      <c r="C385" s="169" t="s">
        <v>14</v>
      </c>
      <c r="D385" s="156" t="s">
        <v>193</v>
      </c>
      <c r="E385" s="156" t="s">
        <v>193</v>
      </c>
      <c r="F385" s="156" t="s">
        <v>193</v>
      </c>
      <c r="G385" s="156" t="s">
        <v>28</v>
      </c>
      <c r="H385" s="155" t="s">
        <v>193</v>
      </c>
      <c r="I385" s="159">
        <v>200</v>
      </c>
      <c r="J385" s="158">
        <f>J386</f>
        <v>5967</v>
      </c>
      <c r="K385" s="158">
        <f>K386</f>
        <v>0</v>
      </c>
      <c r="L385" s="451">
        <f>L386</f>
        <v>5967</v>
      </c>
    </row>
    <row r="386" spans="2:12" ht="25.5">
      <c r="B386" s="437" t="s">
        <v>93</v>
      </c>
      <c r="C386" s="169" t="s">
        <v>14</v>
      </c>
      <c r="D386" s="156" t="s">
        <v>193</v>
      </c>
      <c r="E386" s="156" t="s">
        <v>193</v>
      </c>
      <c r="F386" s="156" t="s">
        <v>193</v>
      </c>
      <c r="G386" s="156" t="s">
        <v>28</v>
      </c>
      <c r="H386" s="155" t="s">
        <v>193</v>
      </c>
      <c r="I386" s="159">
        <v>240</v>
      </c>
      <c r="J386" s="158">
        <v>5967</v>
      </c>
      <c r="K386" s="158">
        <v>0</v>
      </c>
      <c r="L386" s="451">
        <v>5967</v>
      </c>
    </row>
    <row r="387" spans="2:12" ht="12.75">
      <c r="B387" s="437" t="s">
        <v>101</v>
      </c>
      <c r="C387" s="169" t="s">
        <v>14</v>
      </c>
      <c r="D387" s="156" t="s">
        <v>193</v>
      </c>
      <c r="E387" s="156" t="s">
        <v>193</v>
      </c>
      <c r="F387" s="156" t="s">
        <v>193</v>
      </c>
      <c r="G387" s="156" t="s">
        <v>28</v>
      </c>
      <c r="H387" s="155" t="s">
        <v>193</v>
      </c>
      <c r="I387" s="159">
        <v>800</v>
      </c>
      <c r="J387" s="158">
        <f>J388</f>
        <v>254.5</v>
      </c>
      <c r="K387" s="158">
        <f>K388</f>
        <v>0</v>
      </c>
      <c r="L387" s="451">
        <f>L388</f>
        <v>254.5</v>
      </c>
    </row>
    <row r="388" spans="2:12" ht="12.75">
      <c r="B388" s="437" t="s">
        <v>103</v>
      </c>
      <c r="C388" s="169" t="s">
        <v>14</v>
      </c>
      <c r="D388" s="156" t="s">
        <v>193</v>
      </c>
      <c r="E388" s="156" t="s">
        <v>193</v>
      </c>
      <c r="F388" s="156" t="s">
        <v>193</v>
      </c>
      <c r="G388" s="156" t="s">
        <v>28</v>
      </c>
      <c r="H388" s="155" t="s">
        <v>193</v>
      </c>
      <c r="I388" s="159">
        <v>850</v>
      </c>
      <c r="J388" s="158">
        <v>254.5</v>
      </c>
      <c r="K388" s="158">
        <v>0</v>
      </c>
      <c r="L388" s="451">
        <v>254.5</v>
      </c>
    </row>
    <row r="389" spans="2:12" ht="25.5">
      <c r="B389" s="435" t="s">
        <v>84</v>
      </c>
      <c r="C389" s="169" t="s">
        <v>14</v>
      </c>
      <c r="D389" s="156" t="s">
        <v>193</v>
      </c>
      <c r="E389" s="156" t="s">
        <v>193</v>
      </c>
      <c r="F389" s="156" t="s">
        <v>193</v>
      </c>
      <c r="G389" s="156" t="s">
        <v>31</v>
      </c>
      <c r="H389" s="155" t="s">
        <v>193</v>
      </c>
      <c r="I389" s="159"/>
      <c r="J389" s="158">
        <f>J390+J392</f>
        <v>198.60000000000002</v>
      </c>
      <c r="K389" s="158">
        <f>K390+K392</f>
        <v>0</v>
      </c>
      <c r="L389" s="451">
        <f>L390+L392</f>
        <v>198.60000000000002</v>
      </c>
    </row>
    <row r="390" spans="2:12" ht="25.5">
      <c r="B390" s="437" t="s">
        <v>91</v>
      </c>
      <c r="C390" s="169" t="s">
        <v>14</v>
      </c>
      <c r="D390" s="156" t="s">
        <v>193</v>
      </c>
      <c r="E390" s="156" t="s">
        <v>193</v>
      </c>
      <c r="F390" s="156" t="s">
        <v>193</v>
      </c>
      <c r="G390" s="156" t="s">
        <v>31</v>
      </c>
      <c r="H390" s="155" t="s">
        <v>193</v>
      </c>
      <c r="I390" s="159">
        <v>200</v>
      </c>
      <c r="J390" s="158">
        <f>J391</f>
        <v>153.9</v>
      </c>
      <c r="K390" s="158">
        <f>K391</f>
        <v>0</v>
      </c>
      <c r="L390" s="451">
        <f>L391</f>
        <v>153.9</v>
      </c>
    </row>
    <row r="391" spans="2:12" ht="25.5">
      <c r="B391" s="437" t="s">
        <v>93</v>
      </c>
      <c r="C391" s="169" t="s">
        <v>14</v>
      </c>
      <c r="D391" s="156" t="s">
        <v>193</v>
      </c>
      <c r="E391" s="156" t="s">
        <v>193</v>
      </c>
      <c r="F391" s="156" t="s">
        <v>193</v>
      </c>
      <c r="G391" s="156" t="s">
        <v>31</v>
      </c>
      <c r="H391" s="155" t="s">
        <v>193</v>
      </c>
      <c r="I391" s="159">
        <v>240</v>
      </c>
      <c r="J391" s="158">
        <v>153.9</v>
      </c>
      <c r="K391" s="158">
        <v>0</v>
      </c>
      <c r="L391" s="451">
        <v>153.9</v>
      </c>
    </row>
    <row r="392" spans="2:12" ht="12.75">
      <c r="B392" s="437" t="s">
        <v>101</v>
      </c>
      <c r="C392" s="169" t="s">
        <v>14</v>
      </c>
      <c r="D392" s="156" t="s">
        <v>193</v>
      </c>
      <c r="E392" s="156" t="s">
        <v>193</v>
      </c>
      <c r="F392" s="156" t="s">
        <v>193</v>
      </c>
      <c r="G392" s="156" t="s">
        <v>31</v>
      </c>
      <c r="H392" s="155" t="s">
        <v>193</v>
      </c>
      <c r="I392" s="159" t="s">
        <v>102</v>
      </c>
      <c r="J392" s="158">
        <f>J393</f>
        <v>44.7</v>
      </c>
      <c r="K392" s="158">
        <f>K393</f>
        <v>0</v>
      </c>
      <c r="L392" s="451">
        <f>L393</f>
        <v>44.7</v>
      </c>
    </row>
    <row r="393" spans="2:12" ht="12.75">
      <c r="B393" s="437" t="s">
        <v>103</v>
      </c>
      <c r="C393" s="169" t="s">
        <v>14</v>
      </c>
      <c r="D393" s="156" t="s">
        <v>193</v>
      </c>
      <c r="E393" s="156" t="s">
        <v>193</v>
      </c>
      <c r="F393" s="156" t="s">
        <v>193</v>
      </c>
      <c r="G393" s="156" t="s">
        <v>31</v>
      </c>
      <c r="H393" s="155" t="s">
        <v>193</v>
      </c>
      <c r="I393" s="159" t="s">
        <v>104</v>
      </c>
      <c r="J393" s="158">
        <v>44.7</v>
      </c>
      <c r="K393" s="158">
        <v>0</v>
      </c>
      <c r="L393" s="451">
        <v>44.7</v>
      </c>
    </row>
    <row r="394" spans="2:12" ht="12.75">
      <c r="B394" s="435" t="s">
        <v>85</v>
      </c>
      <c r="C394" s="169" t="s">
        <v>14</v>
      </c>
      <c r="D394" s="156" t="s">
        <v>193</v>
      </c>
      <c r="E394" s="156" t="s">
        <v>193</v>
      </c>
      <c r="F394" s="156" t="s">
        <v>193</v>
      </c>
      <c r="G394" s="156" t="s">
        <v>15</v>
      </c>
      <c r="H394" s="155" t="s">
        <v>193</v>
      </c>
      <c r="I394" s="159"/>
      <c r="J394" s="158">
        <f aca="true" t="shared" si="57" ref="J394:L395">J395</f>
        <v>80</v>
      </c>
      <c r="K394" s="158">
        <f t="shared" si="57"/>
        <v>0</v>
      </c>
      <c r="L394" s="451">
        <f t="shared" si="57"/>
        <v>80</v>
      </c>
    </row>
    <row r="395" spans="2:12" ht="25.5">
      <c r="B395" s="437" t="s">
        <v>91</v>
      </c>
      <c r="C395" s="169" t="s">
        <v>14</v>
      </c>
      <c r="D395" s="156" t="s">
        <v>193</v>
      </c>
      <c r="E395" s="156" t="s">
        <v>193</v>
      </c>
      <c r="F395" s="156" t="s">
        <v>193</v>
      </c>
      <c r="G395" s="156" t="s">
        <v>15</v>
      </c>
      <c r="H395" s="155" t="s">
        <v>193</v>
      </c>
      <c r="I395" s="159">
        <v>200</v>
      </c>
      <c r="J395" s="158">
        <f t="shared" si="57"/>
        <v>80</v>
      </c>
      <c r="K395" s="158">
        <f t="shared" si="57"/>
        <v>0</v>
      </c>
      <c r="L395" s="451">
        <f t="shared" si="57"/>
        <v>80</v>
      </c>
    </row>
    <row r="396" spans="2:12" ht="25.5">
      <c r="B396" s="447" t="s">
        <v>93</v>
      </c>
      <c r="C396" s="246" t="s">
        <v>14</v>
      </c>
      <c r="D396" s="206" t="s">
        <v>193</v>
      </c>
      <c r="E396" s="206" t="s">
        <v>193</v>
      </c>
      <c r="F396" s="206" t="s">
        <v>193</v>
      </c>
      <c r="G396" s="206" t="s">
        <v>15</v>
      </c>
      <c r="H396" s="203" t="s">
        <v>193</v>
      </c>
      <c r="I396" s="250">
        <v>240</v>
      </c>
      <c r="J396" s="208">
        <f>40+40</f>
        <v>80</v>
      </c>
      <c r="K396" s="208">
        <v>0</v>
      </c>
      <c r="L396" s="453">
        <f>40+40</f>
        <v>80</v>
      </c>
    </row>
    <row r="397" spans="2:12" ht="7.5" customHeight="1">
      <c r="B397" s="437"/>
      <c r="C397" s="169"/>
      <c r="D397" s="156"/>
      <c r="E397" s="156"/>
      <c r="F397" s="156"/>
      <c r="G397" s="156"/>
      <c r="H397" s="157"/>
      <c r="I397" s="159"/>
      <c r="J397" s="158"/>
      <c r="K397" s="158"/>
      <c r="L397" s="451"/>
    </row>
    <row r="398" spans="2:12" ht="31.5">
      <c r="B398" s="460" t="s">
        <v>57</v>
      </c>
      <c r="C398" s="245" t="s">
        <v>16</v>
      </c>
      <c r="D398" s="180" t="s">
        <v>193</v>
      </c>
      <c r="E398" s="180" t="s">
        <v>193</v>
      </c>
      <c r="F398" s="180" t="s">
        <v>193</v>
      </c>
      <c r="G398" s="180" t="s">
        <v>194</v>
      </c>
      <c r="H398" s="181" t="s">
        <v>193</v>
      </c>
      <c r="I398" s="236"/>
      <c r="J398" s="204">
        <f>J399</f>
        <v>1816.2</v>
      </c>
      <c r="K398" s="204">
        <f aca="true" t="shared" si="58" ref="K398:L400">K399</f>
        <v>0</v>
      </c>
      <c r="L398" s="449">
        <f t="shared" si="58"/>
        <v>1816.2</v>
      </c>
    </row>
    <row r="399" spans="2:12" ht="25.5">
      <c r="B399" s="437" t="s">
        <v>169</v>
      </c>
      <c r="C399" s="169" t="s">
        <v>16</v>
      </c>
      <c r="D399" s="156" t="s">
        <v>193</v>
      </c>
      <c r="E399" s="156" t="s">
        <v>193</v>
      </c>
      <c r="F399" s="156" t="s">
        <v>193</v>
      </c>
      <c r="G399" s="156" t="s">
        <v>40</v>
      </c>
      <c r="H399" s="155" t="s">
        <v>193</v>
      </c>
      <c r="I399" s="159"/>
      <c r="J399" s="158">
        <f>J400</f>
        <v>1816.2</v>
      </c>
      <c r="K399" s="158">
        <f t="shared" si="58"/>
        <v>0</v>
      </c>
      <c r="L399" s="451">
        <f t="shared" si="58"/>
        <v>1816.2</v>
      </c>
    </row>
    <row r="400" spans="2:12" ht="12.75">
      <c r="B400" s="437" t="s">
        <v>147</v>
      </c>
      <c r="C400" s="169" t="s">
        <v>16</v>
      </c>
      <c r="D400" s="156" t="s">
        <v>193</v>
      </c>
      <c r="E400" s="156" t="s">
        <v>193</v>
      </c>
      <c r="F400" s="156" t="s">
        <v>193</v>
      </c>
      <c r="G400" s="156" t="s">
        <v>40</v>
      </c>
      <c r="H400" s="155" t="s">
        <v>193</v>
      </c>
      <c r="I400" s="159" t="s">
        <v>161</v>
      </c>
      <c r="J400" s="158">
        <f>J401</f>
        <v>1816.2</v>
      </c>
      <c r="K400" s="158">
        <f t="shared" si="58"/>
        <v>0</v>
      </c>
      <c r="L400" s="451">
        <f t="shared" si="58"/>
        <v>1816.2</v>
      </c>
    </row>
    <row r="401" spans="2:12" ht="12.75">
      <c r="B401" s="447" t="s">
        <v>106</v>
      </c>
      <c r="C401" s="246" t="s">
        <v>16</v>
      </c>
      <c r="D401" s="206" t="s">
        <v>193</v>
      </c>
      <c r="E401" s="206" t="s">
        <v>193</v>
      </c>
      <c r="F401" s="206" t="s">
        <v>193</v>
      </c>
      <c r="G401" s="206" t="s">
        <v>40</v>
      </c>
      <c r="H401" s="203" t="s">
        <v>193</v>
      </c>
      <c r="I401" s="250" t="s">
        <v>107</v>
      </c>
      <c r="J401" s="208">
        <v>1816.2</v>
      </c>
      <c r="K401" s="208">
        <v>0</v>
      </c>
      <c r="L401" s="453">
        <v>1816.2</v>
      </c>
    </row>
    <row r="402" spans="2:12" ht="6.75" customHeight="1">
      <c r="B402" s="461"/>
      <c r="C402" s="219"/>
      <c r="D402" s="220"/>
      <c r="E402" s="220"/>
      <c r="F402" s="220"/>
      <c r="G402" s="220"/>
      <c r="H402" s="220"/>
      <c r="I402" s="189"/>
      <c r="J402" s="248"/>
      <c r="K402" s="248"/>
      <c r="L402" s="471"/>
    </row>
    <row r="403" spans="2:12" ht="47.25">
      <c r="B403" s="427" t="s">
        <v>61</v>
      </c>
      <c r="C403" s="245" t="s">
        <v>45</v>
      </c>
      <c r="D403" s="180" t="s">
        <v>193</v>
      </c>
      <c r="E403" s="180" t="s">
        <v>193</v>
      </c>
      <c r="F403" s="180" t="s">
        <v>193</v>
      </c>
      <c r="G403" s="180" t="s">
        <v>194</v>
      </c>
      <c r="H403" s="235" t="s">
        <v>193</v>
      </c>
      <c r="I403" s="236"/>
      <c r="J403" s="131">
        <f>J404+J407</f>
        <v>1126.9</v>
      </c>
      <c r="K403" s="131">
        <f>K404+K407</f>
        <v>0</v>
      </c>
      <c r="L403" s="426">
        <f>L404+L407</f>
        <v>1126.9</v>
      </c>
    </row>
    <row r="404" spans="2:12" ht="38.25">
      <c r="B404" s="179" t="s">
        <v>62</v>
      </c>
      <c r="C404" s="169" t="s">
        <v>45</v>
      </c>
      <c r="D404" s="156" t="s">
        <v>193</v>
      </c>
      <c r="E404" s="156" t="s">
        <v>193</v>
      </c>
      <c r="F404" s="156" t="s">
        <v>193</v>
      </c>
      <c r="G404" s="156" t="s">
        <v>32</v>
      </c>
      <c r="H404" s="139" t="s">
        <v>193</v>
      </c>
      <c r="I404" s="159"/>
      <c r="J404" s="160">
        <f aca="true" t="shared" si="59" ref="J404:L405">J405</f>
        <v>500</v>
      </c>
      <c r="K404" s="160">
        <f t="shared" si="59"/>
        <v>0</v>
      </c>
      <c r="L404" s="429">
        <f t="shared" si="59"/>
        <v>500</v>
      </c>
    </row>
    <row r="405" spans="2:12" ht="12.75">
      <c r="B405" s="179" t="s">
        <v>101</v>
      </c>
      <c r="C405" s="169" t="s">
        <v>45</v>
      </c>
      <c r="D405" s="156" t="s">
        <v>193</v>
      </c>
      <c r="E405" s="156" t="s">
        <v>193</v>
      </c>
      <c r="F405" s="156" t="s">
        <v>193</v>
      </c>
      <c r="G405" s="156" t="s">
        <v>32</v>
      </c>
      <c r="H405" s="139" t="s">
        <v>193</v>
      </c>
      <c r="I405" s="159" t="s">
        <v>102</v>
      </c>
      <c r="J405" s="160">
        <f t="shared" si="59"/>
        <v>500</v>
      </c>
      <c r="K405" s="160">
        <f t="shared" si="59"/>
        <v>0</v>
      </c>
      <c r="L405" s="429">
        <f t="shared" si="59"/>
        <v>500</v>
      </c>
    </row>
    <row r="406" spans="2:12" ht="12.75">
      <c r="B406" s="179" t="s">
        <v>89</v>
      </c>
      <c r="C406" s="169" t="s">
        <v>45</v>
      </c>
      <c r="D406" s="156" t="s">
        <v>193</v>
      </c>
      <c r="E406" s="156" t="s">
        <v>193</v>
      </c>
      <c r="F406" s="156" t="s">
        <v>193</v>
      </c>
      <c r="G406" s="156" t="s">
        <v>32</v>
      </c>
      <c r="H406" s="139" t="s">
        <v>193</v>
      </c>
      <c r="I406" s="159">
        <v>870</v>
      </c>
      <c r="J406" s="160">
        <v>500</v>
      </c>
      <c r="K406" s="160">
        <v>0</v>
      </c>
      <c r="L406" s="429">
        <v>500</v>
      </c>
    </row>
    <row r="407" spans="2:12" ht="25.5">
      <c r="B407" s="179" t="s">
        <v>324</v>
      </c>
      <c r="C407" s="154" t="s">
        <v>45</v>
      </c>
      <c r="D407" s="139" t="s">
        <v>193</v>
      </c>
      <c r="E407" s="139" t="s">
        <v>193</v>
      </c>
      <c r="F407" s="139" t="s">
        <v>193</v>
      </c>
      <c r="G407" s="139" t="s">
        <v>325</v>
      </c>
      <c r="H407" s="139" t="s">
        <v>193</v>
      </c>
      <c r="I407" s="159"/>
      <c r="J407" s="160">
        <f aca="true" t="shared" si="60" ref="J407:L408">J408</f>
        <v>626.9</v>
      </c>
      <c r="K407" s="160">
        <f t="shared" si="60"/>
        <v>0</v>
      </c>
      <c r="L407" s="429">
        <f t="shared" si="60"/>
        <v>626.9</v>
      </c>
    </row>
    <row r="408" spans="2:12" ht="12.75">
      <c r="B408" s="179" t="s">
        <v>147</v>
      </c>
      <c r="C408" s="154" t="s">
        <v>45</v>
      </c>
      <c r="D408" s="139" t="s">
        <v>193</v>
      </c>
      <c r="E408" s="139" t="s">
        <v>193</v>
      </c>
      <c r="F408" s="139" t="s">
        <v>193</v>
      </c>
      <c r="G408" s="139" t="s">
        <v>325</v>
      </c>
      <c r="H408" s="139" t="s">
        <v>193</v>
      </c>
      <c r="I408" s="159" t="s">
        <v>161</v>
      </c>
      <c r="J408" s="160">
        <f t="shared" si="60"/>
        <v>626.9</v>
      </c>
      <c r="K408" s="160">
        <f t="shared" si="60"/>
        <v>0</v>
      </c>
      <c r="L408" s="429">
        <f t="shared" si="60"/>
        <v>626.9</v>
      </c>
    </row>
    <row r="409" spans="2:12" ht="12.75">
      <c r="B409" s="323" t="s">
        <v>108</v>
      </c>
      <c r="C409" s="249" t="s">
        <v>45</v>
      </c>
      <c r="D409" s="194" t="s">
        <v>193</v>
      </c>
      <c r="E409" s="194" t="s">
        <v>193</v>
      </c>
      <c r="F409" s="194" t="s">
        <v>193</v>
      </c>
      <c r="G409" s="194" t="s">
        <v>325</v>
      </c>
      <c r="H409" s="194" t="s">
        <v>193</v>
      </c>
      <c r="I409" s="250" t="s">
        <v>112</v>
      </c>
      <c r="J409" s="242">
        <v>626.9</v>
      </c>
      <c r="K409" s="242">
        <v>0</v>
      </c>
      <c r="L409" s="468">
        <v>626.9</v>
      </c>
    </row>
    <row r="410" spans="2:12" ht="15.75">
      <c r="B410" s="472" t="s">
        <v>338</v>
      </c>
      <c r="C410" s="486" t="s">
        <v>336</v>
      </c>
      <c r="D410" s="244" t="s">
        <v>193</v>
      </c>
      <c r="E410" s="235" t="s">
        <v>193</v>
      </c>
      <c r="F410" s="235" t="s">
        <v>193</v>
      </c>
      <c r="G410" s="287" t="s">
        <v>194</v>
      </c>
      <c r="H410" s="235" t="s">
        <v>193</v>
      </c>
      <c r="I410" s="189"/>
      <c r="J410" s="160">
        <f aca="true" t="shared" si="61" ref="J410:L412">J411</f>
        <v>2500</v>
      </c>
      <c r="K410" s="160">
        <f t="shared" si="61"/>
        <v>12000</v>
      </c>
      <c r="L410" s="429">
        <f t="shared" si="61"/>
        <v>14500</v>
      </c>
    </row>
    <row r="411" spans="2:12" ht="72" customHeight="1">
      <c r="B411" s="473" t="s">
        <v>335</v>
      </c>
      <c r="C411" s="154" t="s">
        <v>336</v>
      </c>
      <c r="D411" s="140" t="s">
        <v>193</v>
      </c>
      <c r="E411" s="139" t="s">
        <v>193</v>
      </c>
      <c r="F411" s="139" t="s">
        <v>193</v>
      </c>
      <c r="G411" s="141" t="s">
        <v>337</v>
      </c>
      <c r="H411" s="139" t="s">
        <v>193</v>
      </c>
      <c r="I411" s="172"/>
      <c r="J411" s="160">
        <f t="shared" si="61"/>
        <v>2500</v>
      </c>
      <c r="K411" s="160">
        <f t="shared" si="61"/>
        <v>12000</v>
      </c>
      <c r="L411" s="429">
        <f t="shared" si="61"/>
        <v>14500</v>
      </c>
    </row>
    <row r="412" spans="2:12" ht="33.75" customHeight="1">
      <c r="B412" s="437" t="s">
        <v>37</v>
      </c>
      <c r="C412" s="154" t="s">
        <v>336</v>
      </c>
      <c r="D412" s="140" t="s">
        <v>193</v>
      </c>
      <c r="E412" s="139" t="s">
        <v>193</v>
      </c>
      <c r="F412" s="139" t="s">
        <v>193</v>
      </c>
      <c r="G412" s="141" t="s">
        <v>337</v>
      </c>
      <c r="H412" s="139" t="s">
        <v>193</v>
      </c>
      <c r="I412" s="172" t="s">
        <v>214</v>
      </c>
      <c r="J412" s="160">
        <f t="shared" si="61"/>
        <v>2500</v>
      </c>
      <c r="K412" s="160">
        <f t="shared" si="61"/>
        <v>12000</v>
      </c>
      <c r="L412" s="429">
        <f t="shared" si="61"/>
        <v>14500</v>
      </c>
    </row>
    <row r="413" spans="2:12" ht="20.25" customHeight="1">
      <c r="B413" s="447" t="s">
        <v>38</v>
      </c>
      <c r="C413" s="249" t="s">
        <v>336</v>
      </c>
      <c r="D413" s="193" t="s">
        <v>193</v>
      </c>
      <c r="E413" s="194" t="s">
        <v>193</v>
      </c>
      <c r="F413" s="194" t="s">
        <v>193</v>
      </c>
      <c r="G413" s="195" t="s">
        <v>337</v>
      </c>
      <c r="H413" s="194" t="s">
        <v>193</v>
      </c>
      <c r="I413" s="238" t="s">
        <v>39</v>
      </c>
      <c r="J413" s="242">
        <v>2500</v>
      </c>
      <c r="K413" s="242">
        <f>11850+150</f>
        <v>12000</v>
      </c>
      <c r="L413" s="468">
        <f>K413+J413</f>
        <v>14500</v>
      </c>
    </row>
    <row r="414" spans="2:12" ht="6.75" customHeight="1">
      <c r="B414" s="437"/>
      <c r="C414" s="169"/>
      <c r="D414" s="156"/>
      <c r="E414" s="156"/>
      <c r="F414" s="156"/>
      <c r="G414" s="156"/>
      <c r="H414" s="155"/>
      <c r="I414" s="159"/>
      <c r="J414" s="158"/>
      <c r="K414" s="158"/>
      <c r="L414" s="451"/>
    </row>
    <row r="415" spans="2:12" ht="31.5">
      <c r="B415" s="460" t="s">
        <v>258</v>
      </c>
      <c r="C415" s="487" t="s">
        <v>255</v>
      </c>
      <c r="D415" s="251" t="s">
        <v>193</v>
      </c>
      <c r="E415" s="235" t="s">
        <v>193</v>
      </c>
      <c r="F415" s="235" t="s">
        <v>193</v>
      </c>
      <c r="G415" s="251" t="s">
        <v>194</v>
      </c>
      <c r="H415" s="181" t="s">
        <v>193</v>
      </c>
      <c r="I415" s="491"/>
      <c r="J415" s="204">
        <f>J416</f>
        <v>113.6</v>
      </c>
      <c r="K415" s="204">
        <f aca="true" t="shared" si="62" ref="K415:L417">K416</f>
        <v>0</v>
      </c>
      <c r="L415" s="449">
        <f t="shared" si="62"/>
        <v>113.6</v>
      </c>
    </row>
    <row r="416" spans="2:12" ht="25.5">
      <c r="B416" s="474" t="s">
        <v>257</v>
      </c>
      <c r="C416" s="225" t="s">
        <v>255</v>
      </c>
      <c r="D416" s="201" t="s">
        <v>193</v>
      </c>
      <c r="E416" s="139" t="s">
        <v>193</v>
      </c>
      <c r="F416" s="139" t="s">
        <v>193</v>
      </c>
      <c r="G416" s="201" t="s">
        <v>256</v>
      </c>
      <c r="H416" s="155" t="s">
        <v>193</v>
      </c>
      <c r="I416" s="237"/>
      <c r="J416" s="158">
        <f>J417</f>
        <v>113.6</v>
      </c>
      <c r="K416" s="158">
        <f t="shared" si="62"/>
        <v>0</v>
      </c>
      <c r="L416" s="451">
        <f t="shared" si="62"/>
        <v>113.6</v>
      </c>
    </row>
    <row r="417" spans="2:12" ht="12.75">
      <c r="B417" s="452" t="s">
        <v>147</v>
      </c>
      <c r="C417" s="225" t="s">
        <v>255</v>
      </c>
      <c r="D417" s="201" t="s">
        <v>193</v>
      </c>
      <c r="E417" s="139" t="s">
        <v>193</v>
      </c>
      <c r="F417" s="139" t="s">
        <v>193</v>
      </c>
      <c r="G417" s="201" t="s">
        <v>256</v>
      </c>
      <c r="H417" s="155" t="s">
        <v>193</v>
      </c>
      <c r="I417" s="237" t="s">
        <v>161</v>
      </c>
      <c r="J417" s="158">
        <f>J418</f>
        <v>113.6</v>
      </c>
      <c r="K417" s="158">
        <f t="shared" si="62"/>
        <v>0</v>
      </c>
      <c r="L417" s="451">
        <f t="shared" si="62"/>
        <v>113.6</v>
      </c>
    </row>
    <row r="418" spans="2:12" ht="12.75">
      <c r="B418" s="442" t="s">
        <v>162</v>
      </c>
      <c r="C418" s="227" t="s">
        <v>255</v>
      </c>
      <c r="D418" s="202" t="s">
        <v>193</v>
      </c>
      <c r="E418" s="194" t="s">
        <v>193</v>
      </c>
      <c r="F418" s="194" t="s">
        <v>193</v>
      </c>
      <c r="G418" s="202" t="s">
        <v>256</v>
      </c>
      <c r="H418" s="203" t="s">
        <v>193</v>
      </c>
      <c r="I418" s="185" t="s">
        <v>206</v>
      </c>
      <c r="J418" s="208">
        <v>113.6</v>
      </c>
      <c r="K418" s="208">
        <v>0</v>
      </c>
      <c r="L418" s="453">
        <v>113.6</v>
      </c>
    </row>
    <row r="419" spans="2:12" ht="5.25" customHeight="1">
      <c r="B419" s="466"/>
      <c r="C419" s="488"/>
      <c r="D419" s="252"/>
      <c r="E419" s="233"/>
      <c r="F419" s="233"/>
      <c r="G419" s="252"/>
      <c r="H419" s="253"/>
      <c r="I419" s="254"/>
      <c r="J419" s="248"/>
      <c r="K419" s="222"/>
      <c r="L419" s="462"/>
    </row>
    <row r="420" spans="2:12" ht="31.5">
      <c r="B420" s="460" t="s">
        <v>34</v>
      </c>
      <c r="C420" s="245" t="s">
        <v>17</v>
      </c>
      <c r="D420" s="180" t="s">
        <v>193</v>
      </c>
      <c r="E420" s="180" t="s">
        <v>193</v>
      </c>
      <c r="F420" s="180" t="s">
        <v>193</v>
      </c>
      <c r="G420" s="180" t="s">
        <v>194</v>
      </c>
      <c r="H420" s="181" t="s">
        <v>193</v>
      </c>
      <c r="I420" s="236"/>
      <c r="J420" s="131">
        <f>J429+J432+J435+J424+J421</f>
        <v>9592.4</v>
      </c>
      <c r="K420" s="131">
        <f>K429+K432+K435+K424+K421</f>
        <v>-150.20000000000005</v>
      </c>
      <c r="L420" s="426">
        <f>L429+L432+L435+L424+L421</f>
        <v>9442.199999999999</v>
      </c>
    </row>
    <row r="421" spans="2:12" ht="38.25" hidden="1">
      <c r="B421" s="437" t="s">
        <v>334</v>
      </c>
      <c r="C421" s="225" t="s">
        <v>17</v>
      </c>
      <c r="D421" s="201" t="s">
        <v>193</v>
      </c>
      <c r="E421" s="139" t="s">
        <v>193</v>
      </c>
      <c r="F421" s="139" t="s">
        <v>193</v>
      </c>
      <c r="G421" s="288">
        <v>5082</v>
      </c>
      <c r="H421" s="139" t="s">
        <v>193</v>
      </c>
      <c r="I421" s="237"/>
      <c r="J421" s="160">
        <f aca="true" t="shared" si="63" ref="J421:L422">J422</f>
        <v>1549.8</v>
      </c>
      <c r="K421" s="158">
        <f t="shared" si="63"/>
        <v>-1549.8</v>
      </c>
      <c r="L421" s="451">
        <f t="shared" si="63"/>
        <v>0</v>
      </c>
    </row>
    <row r="422" spans="2:12" ht="25.5" hidden="1">
      <c r="B422" s="435" t="s">
        <v>314</v>
      </c>
      <c r="C422" s="154" t="s">
        <v>17</v>
      </c>
      <c r="D422" s="201" t="s">
        <v>193</v>
      </c>
      <c r="E422" s="139" t="s">
        <v>193</v>
      </c>
      <c r="F422" s="139" t="s">
        <v>193</v>
      </c>
      <c r="G422" s="288">
        <v>5082</v>
      </c>
      <c r="H422" s="139" t="s">
        <v>193</v>
      </c>
      <c r="I422" s="237" t="s">
        <v>243</v>
      </c>
      <c r="J422" s="160">
        <f t="shared" si="63"/>
        <v>1549.8</v>
      </c>
      <c r="K422" s="158">
        <f t="shared" si="63"/>
        <v>-1549.8</v>
      </c>
      <c r="L422" s="451">
        <f t="shared" si="63"/>
        <v>0</v>
      </c>
    </row>
    <row r="423" spans="2:12" ht="12.75" hidden="1">
      <c r="B423" s="452" t="s">
        <v>245</v>
      </c>
      <c r="C423" s="225" t="s">
        <v>17</v>
      </c>
      <c r="D423" s="201" t="s">
        <v>193</v>
      </c>
      <c r="E423" s="139" t="s">
        <v>193</v>
      </c>
      <c r="F423" s="139" t="s">
        <v>193</v>
      </c>
      <c r="G423" s="288">
        <v>5082</v>
      </c>
      <c r="H423" s="139" t="s">
        <v>193</v>
      </c>
      <c r="I423" s="237" t="s">
        <v>244</v>
      </c>
      <c r="J423" s="160">
        <v>1549.8</v>
      </c>
      <c r="K423" s="158">
        <v>-1549.8</v>
      </c>
      <c r="L423" s="451">
        <f>K423+J423</f>
        <v>0</v>
      </c>
    </row>
    <row r="424" spans="2:12" ht="25.5">
      <c r="B424" s="437" t="s">
        <v>153</v>
      </c>
      <c r="C424" s="169" t="s">
        <v>17</v>
      </c>
      <c r="D424" s="156" t="s">
        <v>193</v>
      </c>
      <c r="E424" s="156" t="s">
        <v>193</v>
      </c>
      <c r="F424" s="156" t="s">
        <v>193</v>
      </c>
      <c r="G424" s="156">
        <v>7866</v>
      </c>
      <c r="H424" s="155" t="s">
        <v>193</v>
      </c>
      <c r="I424" s="159"/>
      <c r="J424" s="160">
        <f>J425+J427</f>
        <v>3046.6</v>
      </c>
      <c r="K424" s="158">
        <f>K425+K427</f>
        <v>0</v>
      </c>
      <c r="L424" s="451">
        <f>L425+L427</f>
        <v>3046.6</v>
      </c>
    </row>
    <row r="425" spans="2:12" ht="51">
      <c r="B425" s="437" t="s">
        <v>111</v>
      </c>
      <c r="C425" s="169" t="s">
        <v>17</v>
      </c>
      <c r="D425" s="156" t="s">
        <v>193</v>
      </c>
      <c r="E425" s="156" t="s">
        <v>193</v>
      </c>
      <c r="F425" s="156" t="s">
        <v>193</v>
      </c>
      <c r="G425" s="156" t="s">
        <v>60</v>
      </c>
      <c r="H425" s="155" t="s">
        <v>193</v>
      </c>
      <c r="I425" s="159">
        <v>100</v>
      </c>
      <c r="J425" s="160">
        <f>J426</f>
        <v>2855.5</v>
      </c>
      <c r="K425" s="158">
        <f>K426</f>
        <v>70</v>
      </c>
      <c r="L425" s="451">
        <f>L426</f>
        <v>2925.5</v>
      </c>
    </row>
    <row r="426" spans="2:12" ht="25.5">
      <c r="B426" s="437" t="s">
        <v>100</v>
      </c>
      <c r="C426" s="169" t="s">
        <v>17</v>
      </c>
      <c r="D426" s="156" t="s">
        <v>193</v>
      </c>
      <c r="E426" s="156" t="s">
        <v>193</v>
      </c>
      <c r="F426" s="156" t="s">
        <v>193</v>
      </c>
      <c r="G426" s="156" t="s">
        <v>60</v>
      </c>
      <c r="H426" s="155" t="s">
        <v>193</v>
      </c>
      <c r="I426" s="159">
        <v>120</v>
      </c>
      <c r="J426" s="160">
        <v>2855.5</v>
      </c>
      <c r="K426" s="158">
        <v>70</v>
      </c>
      <c r="L426" s="451">
        <f>K426+J426</f>
        <v>2925.5</v>
      </c>
    </row>
    <row r="427" spans="2:12" ht="25.5">
      <c r="B427" s="437" t="s">
        <v>91</v>
      </c>
      <c r="C427" s="169" t="s">
        <v>17</v>
      </c>
      <c r="D427" s="156" t="s">
        <v>193</v>
      </c>
      <c r="E427" s="156" t="s">
        <v>193</v>
      </c>
      <c r="F427" s="156" t="s">
        <v>193</v>
      </c>
      <c r="G427" s="156" t="s">
        <v>60</v>
      </c>
      <c r="H427" s="155" t="s">
        <v>193</v>
      </c>
      <c r="I427" s="159">
        <v>200</v>
      </c>
      <c r="J427" s="160">
        <f>J428</f>
        <v>191.1</v>
      </c>
      <c r="K427" s="158">
        <f>K428</f>
        <v>-70</v>
      </c>
      <c r="L427" s="451">
        <f>L428</f>
        <v>121.1</v>
      </c>
    </row>
    <row r="428" spans="2:12" ht="25.5">
      <c r="B428" s="437" t="s">
        <v>93</v>
      </c>
      <c r="C428" s="169" t="s">
        <v>17</v>
      </c>
      <c r="D428" s="156" t="s">
        <v>193</v>
      </c>
      <c r="E428" s="156" t="s">
        <v>193</v>
      </c>
      <c r="F428" s="156" t="s">
        <v>193</v>
      </c>
      <c r="G428" s="156" t="s">
        <v>60</v>
      </c>
      <c r="H428" s="155" t="s">
        <v>193</v>
      </c>
      <c r="I428" s="159">
        <v>240</v>
      </c>
      <c r="J428" s="160">
        <v>191.1</v>
      </c>
      <c r="K428" s="158">
        <v>-70</v>
      </c>
      <c r="L428" s="451">
        <f>K428+J428</f>
        <v>121.1</v>
      </c>
    </row>
    <row r="429" spans="2:12" ht="51">
      <c r="B429" s="437" t="s">
        <v>82</v>
      </c>
      <c r="C429" s="169" t="s">
        <v>17</v>
      </c>
      <c r="D429" s="156" t="s">
        <v>193</v>
      </c>
      <c r="E429" s="156" t="s">
        <v>193</v>
      </c>
      <c r="F429" s="156" t="s">
        <v>193</v>
      </c>
      <c r="G429" s="156" t="s">
        <v>113</v>
      </c>
      <c r="H429" s="155" t="s">
        <v>193</v>
      </c>
      <c r="I429" s="159"/>
      <c r="J429" s="160">
        <f aca="true" t="shared" si="64" ref="J429:L430">J430</f>
        <v>8.2</v>
      </c>
      <c r="K429" s="158">
        <f t="shared" si="64"/>
        <v>0</v>
      </c>
      <c r="L429" s="451">
        <f t="shared" si="64"/>
        <v>8.2</v>
      </c>
    </row>
    <row r="430" spans="2:12" ht="12.75">
      <c r="B430" s="437" t="s">
        <v>95</v>
      </c>
      <c r="C430" s="223" t="s">
        <v>17</v>
      </c>
      <c r="D430" s="156" t="s">
        <v>193</v>
      </c>
      <c r="E430" s="156" t="s">
        <v>193</v>
      </c>
      <c r="F430" s="156" t="s">
        <v>193</v>
      </c>
      <c r="G430" s="156" t="s">
        <v>113</v>
      </c>
      <c r="H430" s="155" t="s">
        <v>193</v>
      </c>
      <c r="I430" s="159" t="s">
        <v>96</v>
      </c>
      <c r="J430" s="160">
        <f t="shared" si="64"/>
        <v>8.2</v>
      </c>
      <c r="K430" s="158">
        <f t="shared" si="64"/>
        <v>0</v>
      </c>
      <c r="L430" s="451">
        <f t="shared" si="64"/>
        <v>8.2</v>
      </c>
    </row>
    <row r="431" spans="2:12" ht="25.5">
      <c r="B431" s="437" t="s">
        <v>97</v>
      </c>
      <c r="C431" s="169" t="s">
        <v>17</v>
      </c>
      <c r="D431" s="156" t="s">
        <v>193</v>
      </c>
      <c r="E431" s="156" t="s">
        <v>193</v>
      </c>
      <c r="F431" s="156" t="s">
        <v>193</v>
      </c>
      <c r="G431" s="156" t="s">
        <v>113</v>
      </c>
      <c r="H431" s="155" t="s">
        <v>193</v>
      </c>
      <c r="I431" s="159" t="s">
        <v>98</v>
      </c>
      <c r="J431" s="160">
        <v>8.2</v>
      </c>
      <c r="K431" s="158">
        <v>0</v>
      </c>
      <c r="L431" s="451">
        <v>8.2</v>
      </c>
    </row>
    <row r="432" spans="2:12" ht="12.75">
      <c r="B432" s="437" t="s">
        <v>20</v>
      </c>
      <c r="C432" s="225" t="s">
        <v>17</v>
      </c>
      <c r="D432" s="139" t="s">
        <v>193</v>
      </c>
      <c r="E432" s="139" t="s">
        <v>193</v>
      </c>
      <c r="F432" s="139" t="s">
        <v>193</v>
      </c>
      <c r="G432" s="139" t="s">
        <v>35</v>
      </c>
      <c r="H432" s="155" t="s">
        <v>193</v>
      </c>
      <c r="I432" s="159"/>
      <c r="J432" s="160">
        <f aca="true" t="shared" si="65" ref="J432:L433">J433</f>
        <v>3465</v>
      </c>
      <c r="K432" s="158">
        <f t="shared" si="65"/>
        <v>0</v>
      </c>
      <c r="L432" s="451">
        <f t="shared" si="65"/>
        <v>3465</v>
      </c>
    </row>
    <row r="433" spans="2:12" ht="12.75">
      <c r="B433" s="437" t="s">
        <v>95</v>
      </c>
      <c r="C433" s="154" t="s">
        <v>17</v>
      </c>
      <c r="D433" s="139" t="s">
        <v>193</v>
      </c>
      <c r="E433" s="139" t="s">
        <v>193</v>
      </c>
      <c r="F433" s="139" t="s">
        <v>193</v>
      </c>
      <c r="G433" s="139" t="s">
        <v>35</v>
      </c>
      <c r="H433" s="155" t="s">
        <v>193</v>
      </c>
      <c r="I433" s="159" t="s">
        <v>96</v>
      </c>
      <c r="J433" s="160">
        <f t="shared" si="65"/>
        <v>3465</v>
      </c>
      <c r="K433" s="158">
        <f t="shared" si="65"/>
        <v>0</v>
      </c>
      <c r="L433" s="451">
        <f t="shared" si="65"/>
        <v>3465</v>
      </c>
    </row>
    <row r="434" spans="2:12" ht="25.5">
      <c r="B434" s="437" t="s">
        <v>97</v>
      </c>
      <c r="C434" s="225" t="s">
        <v>17</v>
      </c>
      <c r="D434" s="139" t="s">
        <v>193</v>
      </c>
      <c r="E434" s="139" t="s">
        <v>193</v>
      </c>
      <c r="F434" s="139" t="s">
        <v>193</v>
      </c>
      <c r="G434" s="139" t="s">
        <v>35</v>
      </c>
      <c r="H434" s="155" t="s">
        <v>193</v>
      </c>
      <c r="I434" s="159" t="s">
        <v>98</v>
      </c>
      <c r="J434" s="160">
        <f>3465</f>
        <v>3465</v>
      </c>
      <c r="K434" s="158">
        <v>0</v>
      </c>
      <c r="L434" s="451">
        <f>3465</f>
        <v>3465</v>
      </c>
    </row>
    <row r="435" spans="2:12" ht="46.5" customHeight="1">
      <c r="B435" s="437" t="s">
        <v>240</v>
      </c>
      <c r="C435" s="223" t="s">
        <v>17</v>
      </c>
      <c r="D435" s="197" t="s">
        <v>193</v>
      </c>
      <c r="E435" s="156" t="s">
        <v>193</v>
      </c>
      <c r="F435" s="156" t="s">
        <v>193</v>
      </c>
      <c r="G435" s="288" t="s">
        <v>239</v>
      </c>
      <c r="H435" s="155" t="s">
        <v>193</v>
      </c>
      <c r="I435" s="237"/>
      <c r="J435" s="160">
        <f aca="true" t="shared" si="66" ref="J435:L436">J436</f>
        <v>1522.8</v>
      </c>
      <c r="K435" s="158">
        <f t="shared" si="66"/>
        <v>1399.6</v>
      </c>
      <c r="L435" s="451">
        <f t="shared" si="66"/>
        <v>2922.3999999999996</v>
      </c>
    </row>
    <row r="436" spans="2:12" ht="25.5">
      <c r="B436" s="435" t="s">
        <v>314</v>
      </c>
      <c r="C436" s="169" t="s">
        <v>17</v>
      </c>
      <c r="D436" s="197" t="s">
        <v>193</v>
      </c>
      <c r="E436" s="156" t="s">
        <v>193</v>
      </c>
      <c r="F436" s="156" t="s">
        <v>193</v>
      </c>
      <c r="G436" s="288" t="s">
        <v>239</v>
      </c>
      <c r="H436" s="155" t="s">
        <v>193</v>
      </c>
      <c r="I436" s="237" t="s">
        <v>243</v>
      </c>
      <c r="J436" s="160">
        <f t="shared" si="66"/>
        <v>1522.8</v>
      </c>
      <c r="K436" s="158">
        <f t="shared" si="66"/>
        <v>1399.6</v>
      </c>
      <c r="L436" s="451">
        <f t="shared" si="66"/>
        <v>2922.3999999999996</v>
      </c>
    </row>
    <row r="437" spans="2:12" ht="12.75">
      <c r="B437" s="442" t="s">
        <v>245</v>
      </c>
      <c r="C437" s="182" t="s">
        <v>17</v>
      </c>
      <c r="D437" s="183" t="s">
        <v>193</v>
      </c>
      <c r="E437" s="206" t="s">
        <v>193</v>
      </c>
      <c r="F437" s="206" t="s">
        <v>193</v>
      </c>
      <c r="G437" s="289" t="s">
        <v>239</v>
      </c>
      <c r="H437" s="203" t="s">
        <v>193</v>
      </c>
      <c r="I437" s="185" t="s">
        <v>244</v>
      </c>
      <c r="J437" s="242">
        <v>1522.8</v>
      </c>
      <c r="K437" s="208">
        <v>1399.6</v>
      </c>
      <c r="L437" s="453">
        <f>K437+J437</f>
        <v>2922.3999999999996</v>
      </c>
    </row>
    <row r="438" spans="2:12" ht="16.5" thickBot="1">
      <c r="B438" s="475" t="s">
        <v>46</v>
      </c>
      <c r="C438" s="544"/>
      <c r="D438" s="545"/>
      <c r="E438" s="545"/>
      <c r="F438" s="545"/>
      <c r="G438" s="545"/>
      <c r="H438" s="545"/>
      <c r="I438" s="546"/>
      <c r="J438" s="476">
        <f>J311+J15</f>
        <v>948800.2</v>
      </c>
      <c r="K438" s="476">
        <f>K311+K15</f>
        <v>27057.199999999997</v>
      </c>
      <c r="L438" s="477">
        <f>L311+L15</f>
        <v>975857.3999999999</v>
      </c>
    </row>
    <row r="439" spans="2:12" ht="12.75">
      <c r="B439" s="290"/>
      <c r="C439" s="290"/>
      <c r="D439" s="291"/>
      <c r="E439" s="291"/>
      <c r="F439" s="291"/>
      <c r="G439" s="290"/>
      <c r="H439" s="290"/>
      <c r="I439" s="291"/>
      <c r="J439" s="290"/>
      <c r="K439" s="290"/>
      <c r="L439" s="290"/>
    </row>
    <row r="440" spans="2:10" ht="12.75">
      <c r="B440" s="135"/>
      <c r="C440" s="135"/>
      <c r="D440" s="136"/>
      <c r="E440" s="136"/>
      <c r="F440" s="136"/>
      <c r="G440" s="135"/>
      <c r="H440" s="135"/>
      <c r="I440" s="136"/>
      <c r="J440" s="135"/>
    </row>
  </sheetData>
  <sheetProtection/>
  <protectedRanges>
    <protectedRange sqref="B416" name="Диапазон1_4"/>
    <protectedRange sqref="B87" name="Диапазон1_3_2"/>
    <protectedRange sqref="B197" name="Диапазон1_2_1"/>
    <protectedRange sqref="B97" name="Диапазон1_3"/>
  </protectedRanges>
  <mergeCells count="10">
    <mergeCell ref="C438:I438"/>
    <mergeCell ref="C12:H12"/>
    <mergeCell ref="C13:H13"/>
    <mergeCell ref="B10:L10"/>
    <mergeCell ref="G1:L1"/>
    <mergeCell ref="G2:L2"/>
    <mergeCell ref="G3:L3"/>
    <mergeCell ref="G6:L6"/>
    <mergeCell ref="G7:L7"/>
    <mergeCell ref="G8:L8"/>
  </mergeCells>
  <printOptions/>
  <pageMargins left="0.17" right="0.17" top="0.31496062992125984" bottom="0.17" header="0.31496062992125984" footer="0.17"/>
  <pageSetup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Марина Новикова</cp:lastModifiedBy>
  <cp:lastPrinted>2017-06-02T07:18:38Z</cp:lastPrinted>
  <dcterms:created xsi:type="dcterms:W3CDTF">1996-10-08T23:32:33Z</dcterms:created>
  <dcterms:modified xsi:type="dcterms:W3CDTF">2017-06-05T07:40:06Z</dcterms:modified>
  <cp:category/>
  <cp:version/>
  <cp:contentType/>
  <cp:contentStatus/>
</cp:coreProperties>
</file>